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8"/>
  <workbookPr showInkAnnotation="0"/>
  <mc:AlternateContent xmlns:mc="http://schemas.openxmlformats.org/markup-compatibility/2006">
    <mc:Choice Requires="x15">
      <x15ac:absPath xmlns:x15ac="http://schemas.microsoft.com/office/spreadsheetml/2010/11/ac" url="/Users/gordon/iWENGO Dropbox/LENNUF/1_ПРЕЗЕНТАЦИИ/Для вебинара по маркетплейсам/Бизнес-модели маркетплейсов/"/>
    </mc:Choice>
  </mc:AlternateContent>
  <xr:revisionPtr revIDLastSave="0" documentId="13_ncr:1_{BEA50770-BF2D-4F4F-8C3F-9159A0E15420}" xr6:coauthVersionLast="47" xr6:coauthVersionMax="47" xr10:uidLastSave="{00000000-0000-0000-0000-000000000000}"/>
  <bookViews>
    <workbookView xWindow="20" yWindow="460" windowWidth="28800" windowHeight="17500" tabRatio="500" activeTab="1" xr2:uid="{00000000-000D-0000-FFFF-FFFF00000000}"/>
  </bookViews>
  <sheets>
    <sheet name="Search demand" sheetId="23" r:id="rId1"/>
    <sheet name="Marketplace Model" sheetId="22" r:id="rId2"/>
    <sheet name="Executive summary" sheetId="26" r:id="rId3"/>
    <sheet name="MarketplaceTeam" sheetId="17" r:id="rId4"/>
  </sheets>
  <externalReferences>
    <externalReference r:id="rId5"/>
    <externalReference r:id="rId6"/>
  </externalReferences>
  <definedNames>
    <definedName name="dddd" localSheetId="1">#REF!</definedName>
    <definedName name="dddd" localSheetId="0">#REF!</definedName>
    <definedName name="dddd">#REF!</definedName>
    <definedName name="profit1" localSheetId="1">#REF!</definedName>
    <definedName name="profit1" localSheetId="0">#REF!</definedName>
    <definedName name="profit1">#REF!</definedName>
    <definedName name="qqq" localSheetId="1">#REF!</definedName>
    <definedName name="qqq" localSheetId="0">#REF!</definedName>
    <definedName name="qqq">#REF!</definedName>
    <definedName name="qwq" localSheetId="1">#REF!</definedName>
    <definedName name="qwq" localSheetId="0">#REF!</definedName>
    <definedName name="qwq">#REF!</definedName>
    <definedName name="Rate" localSheetId="0">[1]Sheet5!$E$3:$G$37</definedName>
    <definedName name="Rate">[2]Sheet5!$E$3:$G$37</definedName>
    <definedName name="Retailer" localSheetId="1">#REF!</definedName>
    <definedName name="Retailer" localSheetId="0">#REF!</definedName>
    <definedName name="Retailer">#REF!</definedName>
    <definedName name="total" localSheetId="1">#REF!</definedName>
    <definedName name="total" localSheetId="0">#REF!</definedName>
    <definedName name="total">#REF!</definedName>
    <definedName name="variance" localSheetId="1">#REF!</definedName>
    <definedName name="variance" localSheetId="0">#REF!</definedName>
    <definedName name="variance">#REF!</definedName>
    <definedName name="variance1" localSheetId="1">#REF!</definedName>
    <definedName name="variance1" localSheetId="0">#REF!</definedName>
    <definedName name="variance1">#REF!</definedName>
    <definedName name="wrn.All._.Pages." localSheetId="1">#REF!</definedName>
    <definedName name="wrn.All._.Pages." localSheetId="0">#REF!</definedName>
    <definedName name="wrn.All._.Pages.">#REF!</definedName>
    <definedName name="wrn.ASSETS." localSheetId="1">#REF!</definedName>
    <definedName name="wrn.ASSETS." localSheetId="0">#REF!</definedName>
    <definedName name="wrn.ASSETS.">#REF!</definedName>
    <definedName name="wrn.CaseStd." localSheetId="1">#REF!</definedName>
    <definedName name="wrn.CaseStd." localSheetId="0">#REF!</definedName>
    <definedName name="wrn.CaseStd.">#REF!</definedName>
    <definedName name="wrn.PLGAAP." localSheetId="1">#REF!</definedName>
    <definedName name="wrn.PLGAAP." localSheetId="0">#REF!</definedName>
    <definedName name="wrn.PLGAAP.">#REF!</definedName>
    <definedName name="wrn.Reporting." localSheetId="1">#REF!</definedName>
    <definedName name="wrn.Reporting." localSheetId="0">#REF!</definedName>
    <definedName name="wrn.Reporting.">#REF!</definedName>
    <definedName name="wrn.TOTAL._.PROFIT." localSheetId="1">#REF!</definedName>
    <definedName name="wrn.TOTAL._.PROFIT." localSheetId="0">#REF!</definedName>
    <definedName name="wrn.TOTAL._.PROFIT.">#REF!</definedName>
    <definedName name="wrn.TOTAL._.SALES." localSheetId="1">#REF!</definedName>
    <definedName name="wrn.TOTAL._.SALES." localSheetId="0">#REF!</definedName>
    <definedName name="wrn.TOTAL._.SALES.">#REF!</definedName>
    <definedName name="www" localSheetId="1">#REF!</definedName>
    <definedName name="www" localSheetId="0">#REF!</definedName>
    <definedName name="www">#REF!</definedName>
    <definedName name="wwww" localSheetId="1">#REF!</definedName>
    <definedName name="wwww" localSheetId="0">#REF!</definedName>
    <definedName name="wwww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0" i="22" l="1"/>
  <c r="C20" i="22" s="1"/>
  <c r="D20" i="22" s="1"/>
  <c r="E20" i="22" s="1"/>
  <c r="F20" i="22" s="1"/>
  <c r="G20" i="22" s="1"/>
  <c r="H20" i="22" s="1"/>
  <c r="I20" i="22" s="1"/>
  <c r="J20" i="22" s="1"/>
  <c r="K20" i="22" s="1"/>
  <c r="B181" i="22" l="1"/>
  <c r="E35" i="17"/>
  <c r="F86" i="17"/>
  <c r="G86" i="17"/>
  <c r="E180" i="22" s="1"/>
  <c r="H86" i="17"/>
  <c r="I86" i="17"/>
  <c r="G180" i="22" s="1"/>
  <c r="J86" i="17"/>
  <c r="K86" i="17"/>
  <c r="I180" i="22" s="1"/>
  <c r="L86" i="17"/>
  <c r="M86" i="17"/>
  <c r="K180" i="22" s="1"/>
  <c r="E86" i="17"/>
  <c r="C180" i="22" s="1"/>
  <c r="C184" i="22" s="1"/>
  <c r="C59" i="17"/>
  <c r="K68" i="22"/>
  <c r="J68" i="22"/>
  <c r="I68" i="22"/>
  <c r="H68" i="22"/>
  <c r="G68" i="22"/>
  <c r="B70" i="22"/>
  <c r="B69" i="22"/>
  <c r="D68" i="22"/>
  <c r="C68" i="22"/>
  <c r="J180" i="22" l="1"/>
  <c r="F180" i="22"/>
  <c r="H180" i="22"/>
  <c r="D180" i="22"/>
  <c r="D35" i="17"/>
  <c r="D86" i="17" s="1"/>
  <c r="B136" i="22"/>
  <c r="C135" i="22"/>
  <c r="B135" i="22"/>
  <c r="C136" i="22"/>
  <c r="C69" i="22"/>
  <c r="D69" i="22"/>
  <c r="E69" i="22"/>
  <c r="F69" i="22"/>
  <c r="G69" i="22"/>
  <c r="H69" i="22"/>
  <c r="I69" i="22"/>
  <c r="J69" i="22"/>
  <c r="K69" i="22"/>
  <c r="E68" i="22"/>
  <c r="F68" i="22"/>
  <c r="B68" i="22"/>
  <c r="B129" i="22"/>
  <c r="B126" i="22"/>
  <c r="B138" i="22"/>
  <c r="B158" i="22" s="1"/>
  <c r="B137" i="22"/>
  <c r="F200" i="22"/>
  <c r="E200" i="22"/>
  <c r="D200" i="22"/>
  <c r="K181" i="22"/>
  <c r="J181" i="22"/>
  <c r="I181" i="22"/>
  <c r="H181" i="22"/>
  <c r="G181" i="22"/>
  <c r="F181" i="22"/>
  <c r="E181" i="22"/>
  <c r="D181" i="22"/>
  <c r="C181" i="22"/>
  <c r="K179" i="22"/>
  <c r="J179" i="22"/>
  <c r="I179" i="22"/>
  <c r="H179" i="22"/>
  <c r="G179" i="22"/>
  <c r="F179" i="22"/>
  <c r="E179" i="22"/>
  <c r="D179" i="22"/>
  <c r="C179" i="22"/>
  <c r="B179" i="22"/>
  <c r="K178" i="22"/>
  <c r="J178" i="22"/>
  <c r="I178" i="22"/>
  <c r="H178" i="22"/>
  <c r="G178" i="22"/>
  <c r="F178" i="22"/>
  <c r="E178" i="22"/>
  <c r="D178" i="22"/>
  <c r="C178" i="22"/>
  <c r="B178" i="22"/>
  <c r="H188" i="22"/>
  <c r="G190" i="22"/>
  <c r="G189" i="22" s="1"/>
  <c r="F190" i="22"/>
  <c r="F189" i="22" s="1"/>
  <c r="E190" i="22"/>
  <c r="E189" i="22" s="1"/>
  <c r="D190" i="22"/>
  <c r="D189" i="22" s="1"/>
  <c r="C190" i="22"/>
  <c r="C189" i="22" s="1"/>
  <c r="B190" i="22"/>
  <c r="B189" i="22" s="1"/>
  <c r="B188" i="22"/>
  <c r="B186" i="22"/>
  <c r="B194" i="22"/>
  <c r="C139" i="22"/>
  <c r="C138" i="22"/>
  <c r="C137" i="22"/>
  <c r="B180" i="22" l="1"/>
  <c r="B200" i="22"/>
  <c r="D184" i="22"/>
  <c r="E182" i="22"/>
  <c r="I182" i="22"/>
  <c r="F184" i="22"/>
  <c r="J184" i="22"/>
  <c r="G184" i="22"/>
  <c r="K184" i="22"/>
  <c r="H184" i="22"/>
  <c r="H190" i="22"/>
  <c r="H189" i="22" s="1"/>
  <c r="I190" i="22"/>
  <c r="I189" i="22" s="1"/>
  <c r="J190" i="22"/>
  <c r="J189" i="22" s="1"/>
  <c r="K190" i="22"/>
  <c r="K189" i="22" s="1"/>
  <c r="C188" i="22"/>
  <c r="D188" i="22"/>
  <c r="E188" i="22"/>
  <c r="F188" i="22"/>
  <c r="G188" i="22"/>
  <c r="I188" i="22"/>
  <c r="J188" i="22"/>
  <c r="K188" i="22"/>
  <c r="B127" i="22"/>
  <c r="K129" i="22"/>
  <c r="I129" i="22"/>
  <c r="J129" i="22"/>
  <c r="H129" i="22"/>
  <c r="F129" i="22"/>
  <c r="G129" i="22"/>
  <c r="E129" i="22"/>
  <c r="D129" i="22"/>
  <c r="C186" i="22"/>
  <c r="B103" i="22"/>
  <c r="B184" i="22" l="1"/>
  <c r="B182" i="22"/>
  <c r="B177" i="22"/>
  <c r="C200" i="22"/>
  <c r="D182" i="22"/>
  <c r="D177" i="22" s="1"/>
  <c r="K182" i="22"/>
  <c r="K177" i="22" s="1"/>
  <c r="I184" i="22"/>
  <c r="I177" i="22" s="1"/>
  <c r="C182" i="22"/>
  <c r="C177" i="22" s="1"/>
  <c r="H182" i="22"/>
  <c r="H177" i="22" s="1"/>
  <c r="J182" i="22"/>
  <c r="J177" i="22" s="1"/>
  <c r="F182" i="22"/>
  <c r="F177" i="22" s="1"/>
  <c r="G182" i="22"/>
  <c r="G177" i="22" s="1"/>
  <c r="E184" i="22"/>
  <c r="E177" i="22" s="1"/>
  <c r="D36" i="22"/>
  <c r="K38" i="22"/>
  <c r="J38" i="22"/>
  <c r="I38" i="22"/>
  <c r="H38" i="22"/>
  <c r="G38" i="22"/>
  <c r="F38" i="22"/>
  <c r="D38" i="22"/>
  <c r="E38" i="22"/>
  <c r="C38" i="22"/>
  <c r="B38" i="22"/>
  <c r="B37" i="22"/>
  <c r="K37" i="22"/>
  <c r="K36" i="22"/>
  <c r="J36" i="22"/>
  <c r="H36" i="22"/>
  <c r="I36" i="22"/>
  <c r="G36" i="22"/>
  <c r="E36" i="22"/>
  <c r="C36" i="22"/>
  <c r="B36" i="22"/>
  <c r="J37" i="22"/>
  <c r="I37" i="22"/>
  <c r="H37" i="22"/>
  <c r="G37" i="22"/>
  <c r="F37" i="22"/>
  <c r="D37" i="22"/>
  <c r="C37" i="22"/>
  <c r="E37" i="22"/>
  <c r="B5" i="22"/>
  <c r="F36" i="22" l="1"/>
  <c r="L177" i="22"/>
  <c r="B128" i="22"/>
  <c r="B7" i="22"/>
  <c r="B9" i="22"/>
  <c r="B11" i="22"/>
  <c r="B13" i="22"/>
  <c r="B15" i="22"/>
  <c r="C150" i="22"/>
  <c r="D150" i="22"/>
  <c r="E150" i="22"/>
  <c r="F150" i="22"/>
  <c r="G150" i="22"/>
  <c r="H150" i="22"/>
  <c r="I150" i="22"/>
  <c r="J150" i="22"/>
  <c r="K150" i="22"/>
  <c r="B150" i="22"/>
  <c r="B147" i="22"/>
  <c r="C147" i="22"/>
  <c r="D147" i="22"/>
  <c r="E147" i="22"/>
  <c r="F147" i="22"/>
  <c r="G147" i="22"/>
  <c r="H147" i="22"/>
  <c r="I147" i="22"/>
  <c r="J147" i="22"/>
  <c r="K147" i="22"/>
  <c r="B139" i="22"/>
  <c r="B113" i="22"/>
  <c r="B121" i="22"/>
  <c r="C128" i="22" l="1"/>
  <c r="B125" i="22"/>
  <c r="C3903" i="23"/>
  <c r="C3902" i="23"/>
  <c r="C3901" i="23"/>
  <c r="C3900" i="23"/>
  <c r="C3899" i="23"/>
  <c r="C3898" i="23"/>
  <c r="C3897" i="23"/>
  <c r="C3896" i="23"/>
  <c r="C3895" i="23"/>
  <c r="C3894" i="23"/>
  <c r="C3893" i="23"/>
  <c r="C3892" i="23"/>
  <c r="C3891" i="23"/>
  <c r="C3890" i="23"/>
  <c r="C3889" i="23"/>
  <c r="C3888" i="23"/>
  <c r="C3887" i="23"/>
  <c r="C3886" i="23"/>
  <c r="C3885" i="23"/>
  <c r="C3884" i="23"/>
  <c r="C3883" i="23"/>
  <c r="C3882" i="23"/>
  <c r="C3881" i="23"/>
  <c r="C3880" i="23"/>
  <c r="C3879" i="23"/>
  <c r="C3878" i="23"/>
  <c r="C3877" i="23"/>
  <c r="C3876" i="23"/>
  <c r="C3875" i="23"/>
  <c r="C3874" i="23"/>
  <c r="C3873" i="23"/>
  <c r="C3872" i="23"/>
  <c r="C3871" i="23"/>
  <c r="C3870" i="23"/>
  <c r="C3869" i="23"/>
  <c r="C3868" i="23"/>
  <c r="C3867" i="23"/>
  <c r="C3866" i="23"/>
  <c r="C3865" i="23"/>
  <c r="C3864" i="23"/>
  <c r="C3863" i="23"/>
  <c r="C3862" i="23"/>
  <c r="C3861" i="23"/>
  <c r="C3860" i="23"/>
  <c r="C3859" i="23"/>
  <c r="C3858" i="23"/>
  <c r="C3857" i="23"/>
  <c r="C3856" i="23"/>
  <c r="C3855" i="23"/>
  <c r="C3854" i="23"/>
  <c r="C3853" i="23"/>
  <c r="C3852" i="23"/>
  <c r="C3851" i="23"/>
  <c r="C3850" i="23"/>
  <c r="C3849" i="23"/>
  <c r="C3848" i="23"/>
  <c r="C3847" i="23"/>
  <c r="C3846" i="23"/>
  <c r="C3845" i="23"/>
  <c r="C3844" i="23"/>
  <c r="C3843" i="23"/>
  <c r="C3842" i="23"/>
  <c r="C3841" i="23"/>
  <c r="C3840" i="23"/>
  <c r="C3839" i="23"/>
  <c r="C3838" i="23"/>
  <c r="C3837" i="23"/>
  <c r="C3836" i="23"/>
  <c r="C3904" i="23" l="1"/>
  <c r="D128" i="22"/>
  <c r="C3831" i="23"/>
  <c r="C3830" i="23"/>
  <c r="C3829" i="23"/>
  <c r="C3828" i="23"/>
  <c r="C3827" i="23"/>
  <c r="C3826" i="23"/>
  <c r="C3825" i="23"/>
  <c r="C3824" i="23"/>
  <c r="C3823" i="23"/>
  <c r="C3822" i="23"/>
  <c r="C3821" i="23"/>
  <c r="C3820" i="23"/>
  <c r="C3819" i="23"/>
  <c r="C3818" i="23"/>
  <c r="C3817" i="23"/>
  <c r="C3816" i="23"/>
  <c r="C3815" i="23"/>
  <c r="C3814" i="23"/>
  <c r="C3813" i="23"/>
  <c r="C3812" i="23"/>
  <c r="C3811" i="23"/>
  <c r="C3810" i="23"/>
  <c r="C3809" i="23"/>
  <c r="C3808" i="23"/>
  <c r="C3807" i="23"/>
  <c r="C3806" i="23"/>
  <c r="C3805" i="23"/>
  <c r="C3804" i="23"/>
  <c r="C3803" i="23"/>
  <c r="C3802" i="23"/>
  <c r="C3801" i="23"/>
  <c r="C3800" i="23"/>
  <c r="C3799" i="23"/>
  <c r="C3798" i="23"/>
  <c r="C3797" i="23"/>
  <c r="C3796" i="23"/>
  <c r="C3795" i="23"/>
  <c r="C3794" i="23"/>
  <c r="C3793" i="23"/>
  <c r="C3792" i="23"/>
  <c r="C3791" i="23"/>
  <c r="C3790" i="23"/>
  <c r="C3789" i="23"/>
  <c r="C3788" i="23"/>
  <c r="C3787" i="23"/>
  <c r="C3786" i="23"/>
  <c r="C3785" i="23"/>
  <c r="C3784" i="23"/>
  <c r="C3783" i="23"/>
  <c r="C3782" i="23"/>
  <c r="C3781" i="23"/>
  <c r="C3780" i="23"/>
  <c r="C3779" i="23"/>
  <c r="C3778" i="23"/>
  <c r="C3777" i="23"/>
  <c r="C3776" i="23"/>
  <c r="C3775" i="23"/>
  <c r="C3774" i="23"/>
  <c r="C3773" i="23"/>
  <c r="C3772" i="23"/>
  <c r="C3771" i="23"/>
  <c r="C3770" i="23"/>
  <c r="C3769" i="23"/>
  <c r="C3768" i="23"/>
  <c r="C3767" i="23"/>
  <c r="C3766" i="23"/>
  <c r="C3765" i="23"/>
  <c r="C3764" i="23"/>
  <c r="C3763" i="23"/>
  <c r="C3762" i="23"/>
  <c r="C3761" i="23"/>
  <c r="C3760" i="23"/>
  <c r="C3759" i="23"/>
  <c r="C3758" i="23"/>
  <c r="C3757" i="23"/>
  <c r="C3756" i="23"/>
  <c r="C3755" i="23"/>
  <c r="C3754" i="23"/>
  <c r="C3753" i="23"/>
  <c r="C3752" i="23"/>
  <c r="C3751" i="23"/>
  <c r="C3750" i="23"/>
  <c r="C3749" i="23"/>
  <c r="C3748" i="23"/>
  <c r="C3747" i="23"/>
  <c r="C3746" i="23"/>
  <c r="C3745" i="23"/>
  <c r="C3744" i="23"/>
  <c r="C3743" i="23"/>
  <c r="C3742" i="23"/>
  <c r="C3741" i="23"/>
  <c r="C3740" i="23"/>
  <c r="C3739" i="23"/>
  <c r="C3738" i="23"/>
  <c r="C3737" i="23"/>
  <c r="C3736" i="23"/>
  <c r="C3735" i="23"/>
  <c r="C3734" i="23"/>
  <c r="C3733" i="23"/>
  <c r="C3732" i="23"/>
  <c r="C3731" i="23"/>
  <c r="C3730" i="23"/>
  <c r="C3729" i="23"/>
  <c r="C3728" i="23"/>
  <c r="C3727" i="23"/>
  <c r="C3726" i="23"/>
  <c r="C3725" i="23"/>
  <c r="C3724" i="23"/>
  <c r="C3723" i="23"/>
  <c r="C3722" i="23"/>
  <c r="C3721" i="23"/>
  <c r="C3720" i="23"/>
  <c r="C3719" i="23"/>
  <c r="C3718" i="23"/>
  <c r="C3717" i="23"/>
  <c r="C3716" i="23"/>
  <c r="C3715" i="23"/>
  <c r="C3714" i="23"/>
  <c r="C3713" i="23"/>
  <c r="C3712" i="23"/>
  <c r="C3711" i="23"/>
  <c r="C3710" i="23"/>
  <c r="C3709" i="23"/>
  <c r="C3708" i="23"/>
  <c r="C3707" i="23"/>
  <c r="C3706" i="23"/>
  <c r="C3705" i="23"/>
  <c r="C3704" i="23"/>
  <c r="C3703" i="23"/>
  <c r="C3702" i="23"/>
  <c r="C3701" i="23"/>
  <c r="C3700" i="23"/>
  <c r="C3699" i="23"/>
  <c r="C3698" i="23"/>
  <c r="C3697" i="23"/>
  <c r="C3696" i="23"/>
  <c r="C3695" i="23"/>
  <c r="C3694" i="23"/>
  <c r="C3693" i="23"/>
  <c r="C3692" i="23"/>
  <c r="C3691" i="23"/>
  <c r="C3690" i="23"/>
  <c r="C3689" i="23"/>
  <c r="C3688" i="23"/>
  <c r="C3687" i="23"/>
  <c r="C3686" i="23"/>
  <c r="C3685" i="23"/>
  <c r="C3684" i="23"/>
  <c r="C3683" i="23"/>
  <c r="C3682" i="23"/>
  <c r="C3681" i="23"/>
  <c r="C3680" i="23"/>
  <c r="C3679" i="23"/>
  <c r="C3678" i="23"/>
  <c r="C3677" i="23"/>
  <c r="C3676" i="23"/>
  <c r="C3675" i="23"/>
  <c r="C3674" i="23"/>
  <c r="C3673" i="23"/>
  <c r="C3672" i="23"/>
  <c r="C3671" i="23"/>
  <c r="C3670" i="23"/>
  <c r="C3669" i="23"/>
  <c r="C3668" i="23"/>
  <c r="C3667" i="23"/>
  <c r="C3666" i="23"/>
  <c r="C3665" i="23"/>
  <c r="C3664" i="23"/>
  <c r="C3663" i="23"/>
  <c r="C3662" i="23"/>
  <c r="C3661" i="23"/>
  <c r="C3660" i="23"/>
  <c r="C3659" i="23"/>
  <c r="C3658" i="23"/>
  <c r="C3657" i="23"/>
  <c r="C3656" i="23"/>
  <c r="C3655" i="23"/>
  <c r="C3654" i="23"/>
  <c r="C3653" i="23"/>
  <c r="C3652" i="23"/>
  <c r="C3651" i="23"/>
  <c r="C3650" i="23"/>
  <c r="C3649" i="23"/>
  <c r="C3648" i="23"/>
  <c r="C3647" i="23"/>
  <c r="C3646" i="23"/>
  <c r="C3645" i="23"/>
  <c r="C3644" i="23"/>
  <c r="C3643" i="23"/>
  <c r="C3642" i="23"/>
  <c r="C3641" i="23"/>
  <c r="C3640" i="23"/>
  <c r="C3639" i="23"/>
  <c r="C3638" i="23"/>
  <c r="C3637" i="23"/>
  <c r="C3636" i="23"/>
  <c r="C3635" i="23"/>
  <c r="C3634" i="23"/>
  <c r="C3633" i="23"/>
  <c r="C3632" i="23"/>
  <c r="C3631" i="23"/>
  <c r="C3630" i="23"/>
  <c r="C3629" i="23"/>
  <c r="C3628" i="23"/>
  <c r="C3627" i="23"/>
  <c r="C3626" i="23"/>
  <c r="C3625" i="23"/>
  <c r="C3624" i="23"/>
  <c r="C3623" i="23"/>
  <c r="C3622" i="23"/>
  <c r="C3621" i="23"/>
  <c r="C3620" i="23"/>
  <c r="C3619" i="23"/>
  <c r="C3618" i="23"/>
  <c r="C3617" i="23"/>
  <c r="C3616" i="23"/>
  <c r="C3615" i="23"/>
  <c r="C3614" i="23"/>
  <c r="C3613" i="23"/>
  <c r="C3612" i="23"/>
  <c r="C3611" i="23"/>
  <c r="C3610" i="23"/>
  <c r="C3609" i="23"/>
  <c r="C3608" i="23"/>
  <c r="C3607" i="23"/>
  <c r="C3606" i="23"/>
  <c r="C3605" i="23"/>
  <c r="C3604" i="23"/>
  <c r="C3603" i="23"/>
  <c r="C3602" i="23"/>
  <c r="C3601" i="23"/>
  <c r="C3600" i="23"/>
  <c r="C3599" i="23"/>
  <c r="C3598" i="23"/>
  <c r="C3597" i="23"/>
  <c r="C3596" i="23"/>
  <c r="C3595" i="23"/>
  <c r="C3594" i="23"/>
  <c r="C3593" i="23"/>
  <c r="C3592" i="23"/>
  <c r="C3591" i="23"/>
  <c r="C3590" i="23"/>
  <c r="C3589" i="23"/>
  <c r="C3588" i="23"/>
  <c r="C3587" i="23"/>
  <c r="C3586" i="23"/>
  <c r="C3585" i="23"/>
  <c r="C3584" i="23"/>
  <c r="C3583" i="23"/>
  <c r="C3582" i="23"/>
  <c r="C3581" i="23"/>
  <c r="C3580" i="23"/>
  <c r="C3579" i="23"/>
  <c r="C3578" i="23"/>
  <c r="C3577" i="23"/>
  <c r="C3576" i="23"/>
  <c r="C3575" i="23"/>
  <c r="C3574" i="23"/>
  <c r="C3573" i="23"/>
  <c r="C3572" i="23"/>
  <c r="C3571" i="23"/>
  <c r="C3570" i="23"/>
  <c r="C3569" i="23"/>
  <c r="C3568" i="23"/>
  <c r="C3567" i="23"/>
  <c r="C3566" i="23"/>
  <c r="C3565" i="23"/>
  <c r="C3564" i="23"/>
  <c r="C3563" i="23"/>
  <c r="C3562" i="23"/>
  <c r="C3561" i="23"/>
  <c r="C3560" i="23"/>
  <c r="C3559" i="23"/>
  <c r="C3558" i="23"/>
  <c r="C3557" i="23"/>
  <c r="C3556" i="23"/>
  <c r="C3555" i="23"/>
  <c r="C3554" i="23"/>
  <c r="C3553" i="23"/>
  <c r="C3552" i="23"/>
  <c r="C3551" i="23"/>
  <c r="C3550" i="23"/>
  <c r="C3549" i="23"/>
  <c r="C3548" i="23"/>
  <c r="C3547" i="23"/>
  <c r="C3546" i="23"/>
  <c r="C3545" i="23"/>
  <c r="C3544" i="23"/>
  <c r="C3543" i="23"/>
  <c r="C3542" i="23"/>
  <c r="C3541" i="23"/>
  <c r="C3540" i="23"/>
  <c r="C3539" i="23"/>
  <c r="C3538" i="23"/>
  <c r="C3537" i="23"/>
  <c r="C3536" i="23"/>
  <c r="C3535" i="23"/>
  <c r="C3534" i="23"/>
  <c r="C3533" i="23"/>
  <c r="C3532" i="23"/>
  <c r="C3531" i="23"/>
  <c r="C3530" i="23"/>
  <c r="C3529" i="23"/>
  <c r="C3528" i="23"/>
  <c r="C3527" i="23"/>
  <c r="C3526" i="23"/>
  <c r="C3525" i="23"/>
  <c r="C3524" i="23"/>
  <c r="C3523" i="23"/>
  <c r="C3522" i="23"/>
  <c r="C3521" i="23"/>
  <c r="C3520" i="23"/>
  <c r="C3519" i="23"/>
  <c r="C3518" i="23"/>
  <c r="C3517" i="23"/>
  <c r="C3516" i="23"/>
  <c r="C3515" i="23"/>
  <c r="C3514" i="23"/>
  <c r="C3513" i="23"/>
  <c r="C3512" i="23"/>
  <c r="C3511" i="23"/>
  <c r="C3510" i="23"/>
  <c r="C3509" i="23"/>
  <c r="C3508" i="23"/>
  <c r="C3507" i="23"/>
  <c r="C3506" i="23"/>
  <c r="C3505" i="23"/>
  <c r="C3504" i="23"/>
  <c r="C3503" i="23"/>
  <c r="C3502" i="23"/>
  <c r="C3501" i="23"/>
  <c r="C3500" i="23"/>
  <c r="C3499" i="23"/>
  <c r="C3498" i="23"/>
  <c r="C3497" i="23"/>
  <c r="C3496" i="23"/>
  <c r="C3495" i="23"/>
  <c r="C3494" i="23"/>
  <c r="C3493" i="23"/>
  <c r="C3492" i="23"/>
  <c r="C3491" i="23"/>
  <c r="C3490" i="23"/>
  <c r="C3489" i="23"/>
  <c r="C3488" i="23"/>
  <c r="C3487" i="23"/>
  <c r="C3486" i="23"/>
  <c r="C3485" i="23"/>
  <c r="C3484" i="23"/>
  <c r="C3483" i="23"/>
  <c r="C3482" i="23"/>
  <c r="C3481" i="23"/>
  <c r="C3480" i="23"/>
  <c r="C3479" i="23"/>
  <c r="C3478" i="23"/>
  <c r="C3477" i="23"/>
  <c r="C3476" i="23"/>
  <c r="C3475" i="23"/>
  <c r="C3474" i="23"/>
  <c r="C3473" i="23"/>
  <c r="C3472" i="23"/>
  <c r="C3471" i="23"/>
  <c r="C3470" i="23"/>
  <c r="C3469" i="23"/>
  <c r="C3468" i="23"/>
  <c r="C3467" i="23"/>
  <c r="C3466" i="23"/>
  <c r="C3465" i="23"/>
  <c r="C3464" i="23"/>
  <c r="C3463" i="23"/>
  <c r="C3462" i="23"/>
  <c r="C3461" i="23"/>
  <c r="C3460" i="23"/>
  <c r="C3459" i="23"/>
  <c r="C3458" i="23"/>
  <c r="C3457" i="23"/>
  <c r="C3456" i="23"/>
  <c r="C3455" i="23"/>
  <c r="C3454" i="23"/>
  <c r="C3453" i="23"/>
  <c r="C3452" i="23"/>
  <c r="C3451" i="23"/>
  <c r="C3450" i="23"/>
  <c r="C3449" i="23"/>
  <c r="C3448" i="23"/>
  <c r="C3447" i="23"/>
  <c r="C3446" i="23"/>
  <c r="C3445" i="23"/>
  <c r="C3444" i="23"/>
  <c r="C3443" i="23"/>
  <c r="C3442" i="23"/>
  <c r="C3441" i="23"/>
  <c r="C3440" i="23"/>
  <c r="C3439" i="23"/>
  <c r="C3438" i="23"/>
  <c r="C3437" i="23"/>
  <c r="C3436" i="23"/>
  <c r="C3435" i="23"/>
  <c r="C3434" i="23"/>
  <c r="C3433" i="23"/>
  <c r="C3432" i="23"/>
  <c r="C3431" i="23"/>
  <c r="C3430" i="23"/>
  <c r="C3429" i="23"/>
  <c r="C3428" i="23"/>
  <c r="C3427" i="23"/>
  <c r="C3426" i="23"/>
  <c r="C3425" i="23"/>
  <c r="C3424" i="23"/>
  <c r="C3423" i="23"/>
  <c r="C3422" i="23"/>
  <c r="C3421" i="23"/>
  <c r="C3420" i="23"/>
  <c r="C3419" i="23"/>
  <c r="C3418" i="23"/>
  <c r="C3417" i="23"/>
  <c r="C3416" i="23"/>
  <c r="C3415" i="23"/>
  <c r="C3414" i="23"/>
  <c r="C3413" i="23"/>
  <c r="C3412" i="23"/>
  <c r="C3411" i="23"/>
  <c r="C3410" i="23"/>
  <c r="C3409" i="23"/>
  <c r="C3408" i="23"/>
  <c r="C3407" i="23"/>
  <c r="C3406" i="23"/>
  <c r="C3405" i="23"/>
  <c r="C3404" i="23"/>
  <c r="C3403" i="23"/>
  <c r="C3402" i="23"/>
  <c r="C3401" i="23"/>
  <c r="C3400" i="23"/>
  <c r="C3399" i="23"/>
  <c r="C3398" i="23"/>
  <c r="C3397" i="23"/>
  <c r="C3396" i="23"/>
  <c r="C3395" i="23"/>
  <c r="C3394" i="23"/>
  <c r="C3393" i="23"/>
  <c r="C3392" i="23"/>
  <c r="C3391" i="23"/>
  <c r="C3390" i="23"/>
  <c r="C3389" i="23"/>
  <c r="C3388" i="23"/>
  <c r="C3387" i="23"/>
  <c r="C3386" i="23"/>
  <c r="C3385" i="23"/>
  <c r="C3384" i="23"/>
  <c r="C3383" i="23"/>
  <c r="C3382" i="23"/>
  <c r="C3381" i="23"/>
  <c r="C3380" i="23"/>
  <c r="C3379" i="23"/>
  <c r="C3378" i="23"/>
  <c r="C3377" i="23"/>
  <c r="C3376" i="23"/>
  <c r="C3375" i="23"/>
  <c r="C3374" i="23"/>
  <c r="C3373" i="23"/>
  <c r="C3372" i="23"/>
  <c r="C3371" i="23"/>
  <c r="C3370" i="23"/>
  <c r="C3369" i="23"/>
  <c r="C3368" i="23"/>
  <c r="C3367" i="23"/>
  <c r="C3366" i="23"/>
  <c r="C3365" i="23"/>
  <c r="C3364" i="23"/>
  <c r="C3363" i="23"/>
  <c r="C3362" i="23"/>
  <c r="C3361" i="23"/>
  <c r="C3360" i="23"/>
  <c r="C3359" i="23"/>
  <c r="C3358" i="23"/>
  <c r="C3357" i="23"/>
  <c r="C3356" i="23"/>
  <c r="C3355" i="23"/>
  <c r="C3354" i="23"/>
  <c r="C3353" i="23"/>
  <c r="C3352" i="23"/>
  <c r="C3351" i="23"/>
  <c r="C3350" i="23"/>
  <c r="C3349" i="23"/>
  <c r="C3348" i="23"/>
  <c r="C3347" i="23"/>
  <c r="C3346" i="23"/>
  <c r="C3345" i="23"/>
  <c r="C3344" i="23"/>
  <c r="C3343" i="23"/>
  <c r="C3342" i="23"/>
  <c r="C3341" i="23"/>
  <c r="C3340" i="23"/>
  <c r="C3339" i="23"/>
  <c r="C3338" i="23"/>
  <c r="C3337" i="23"/>
  <c r="C3336" i="23"/>
  <c r="C3335" i="23"/>
  <c r="C3334" i="23"/>
  <c r="C3333" i="23"/>
  <c r="C3332" i="23"/>
  <c r="C3331" i="23"/>
  <c r="C3330" i="23"/>
  <c r="C3329" i="23"/>
  <c r="C3328" i="23"/>
  <c r="C3327" i="23"/>
  <c r="C3326" i="23"/>
  <c r="C3325" i="23"/>
  <c r="C3324" i="23"/>
  <c r="C3323" i="23"/>
  <c r="C3322" i="23"/>
  <c r="C3321" i="23"/>
  <c r="C3320" i="23"/>
  <c r="C3319" i="23"/>
  <c r="C3318" i="23"/>
  <c r="C3317" i="23"/>
  <c r="C3316" i="23"/>
  <c r="C3315" i="23"/>
  <c r="C3314" i="23"/>
  <c r="C3313" i="23"/>
  <c r="C3312" i="23"/>
  <c r="C3311" i="23"/>
  <c r="C3310" i="23"/>
  <c r="C3309" i="23"/>
  <c r="C3308" i="23"/>
  <c r="C3307" i="23"/>
  <c r="C3306" i="23"/>
  <c r="C3305" i="23"/>
  <c r="C3304" i="23"/>
  <c r="C3303" i="23"/>
  <c r="C3302" i="23"/>
  <c r="C3301" i="23"/>
  <c r="C3300" i="23"/>
  <c r="C3299" i="23"/>
  <c r="C3298" i="23"/>
  <c r="C3297" i="23"/>
  <c r="C3296" i="23"/>
  <c r="C3295" i="23"/>
  <c r="C3294" i="23"/>
  <c r="C3293" i="23"/>
  <c r="C3292" i="23"/>
  <c r="C3291" i="23"/>
  <c r="C3290" i="23"/>
  <c r="C3289" i="23"/>
  <c r="C3288" i="23"/>
  <c r="C3287" i="23"/>
  <c r="C3286" i="23"/>
  <c r="C3285" i="23"/>
  <c r="C3284" i="23"/>
  <c r="C3283" i="23"/>
  <c r="C3282" i="23"/>
  <c r="C3281" i="23"/>
  <c r="C3280" i="23"/>
  <c r="C3279" i="23"/>
  <c r="C3278" i="23"/>
  <c r="C3277" i="23"/>
  <c r="C3276" i="23"/>
  <c r="C3275" i="23"/>
  <c r="C3274" i="23"/>
  <c r="C3273" i="23"/>
  <c r="C3272" i="23"/>
  <c r="C3271" i="23"/>
  <c r="C3270" i="23"/>
  <c r="C3269" i="23"/>
  <c r="C3268" i="23"/>
  <c r="C3267" i="23"/>
  <c r="C3266" i="23"/>
  <c r="C3265" i="23"/>
  <c r="C3264" i="23"/>
  <c r="C3263" i="23"/>
  <c r="C3262" i="23"/>
  <c r="C3261" i="23"/>
  <c r="C3260" i="23"/>
  <c r="C3259" i="23"/>
  <c r="C3258" i="23"/>
  <c r="C3257" i="23"/>
  <c r="C3256" i="23"/>
  <c r="C3255" i="23"/>
  <c r="C3254" i="23"/>
  <c r="C3253" i="23"/>
  <c r="C3252" i="23"/>
  <c r="C3251" i="23"/>
  <c r="C3250" i="23"/>
  <c r="C3249" i="23"/>
  <c r="C3248" i="23"/>
  <c r="C3247" i="23"/>
  <c r="C3246" i="23"/>
  <c r="C3245" i="23"/>
  <c r="C3244" i="23"/>
  <c r="C3243" i="23"/>
  <c r="C3242" i="23"/>
  <c r="C3241" i="23"/>
  <c r="C3240" i="23"/>
  <c r="C3239" i="23"/>
  <c r="C3238" i="23"/>
  <c r="C3237" i="23"/>
  <c r="C3236" i="23"/>
  <c r="C3235" i="23"/>
  <c r="C3234" i="23"/>
  <c r="C3233" i="23"/>
  <c r="C3232" i="23"/>
  <c r="C3231" i="23"/>
  <c r="C3230" i="23"/>
  <c r="C3229" i="23"/>
  <c r="C3228" i="23"/>
  <c r="C3227" i="23"/>
  <c r="C3226" i="23"/>
  <c r="C3225" i="23"/>
  <c r="C3224" i="23"/>
  <c r="C3223" i="23"/>
  <c r="C3222" i="23"/>
  <c r="C3221" i="23"/>
  <c r="C3220" i="23"/>
  <c r="C3219" i="23"/>
  <c r="C3218" i="23"/>
  <c r="C3217" i="23"/>
  <c r="C3216" i="23"/>
  <c r="C3215" i="23"/>
  <c r="C3214" i="23"/>
  <c r="C3213" i="23"/>
  <c r="C3212" i="23"/>
  <c r="C3211" i="23"/>
  <c r="C3210" i="23"/>
  <c r="C3209" i="23"/>
  <c r="C3208" i="23"/>
  <c r="C3207" i="23"/>
  <c r="C3206" i="23"/>
  <c r="C3205" i="23"/>
  <c r="C3204" i="23"/>
  <c r="C3203" i="23"/>
  <c r="C3202" i="23"/>
  <c r="C3201" i="23"/>
  <c r="C3200" i="23"/>
  <c r="C3199" i="23"/>
  <c r="C3198" i="23"/>
  <c r="C3197" i="23"/>
  <c r="C3196" i="23"/>
  <c r="C3195" i="23"/>
  <c r="C3194" i="23"/>
  <c r="C3193" i="23"/>
  <c r="C3192" i="23"/>
  <c r="C3191" i="23"/>
  <c r="C3190" i="23"/>
  <c r="C3189" i="23"/>
  <c r="C3188" i="23"/>
  <c r="C3187" i="23"/>
  <c r="C3186" i="23"/>
  <c r="C3185" i="23"/>
  <c r="C3184" i="23"/>
  <c r="C3183" i="23"/>
  <c r="C3182" i="23"/>
  <c r="C3181" i="23"/>
  <c r="C3180" i="23"/>
  <c r="C3179" i="23"/>
  <c r="C3178" i="23"/>
  <c r="C3177" i="23"/>
  <c r="C3176" i="23"/>
  <c r="C3175" i="23"/>
  <c r="C3174" i="23"/>
  <c r="C3173" i="23"/>
  <c r="C3172" i="23"/>
  <c r="C3171" i="23"/>
  <c r="C3170" i="23"/>
  <c r="C3169" i="23"/>
  <c r="C3168" i="23"/>
  <c r="C3167" i="23"/>
  <c r="C3166" i="23"/>
  <c r="C3165" i="23"/>
  <c r="C3164" i="23"/>
  <c r="C3163" i="23"/>
  <c r="C3162" i="23"/>
  <c r="C3161" i="23"/>
  <c r="C3160" i="23"/>
  <c r="C3159" i="23"/>
  <c r="C3158" i="23"/>
  <c r="C3157" i="23"/>
  <c r="C3156" i="23"/>
  <c r="C3155" i="23"/>
  <c r="C3154" i="23"/>
  <c r="C3153" i="23"/>
  <c r="C3152" i="23"/>
  <c r="C3151" i="23"/>
  <c r="C3150" i="23"/>
  <c r="C3149" i="23"/>
  <c r="C3148" i="23"/>
  <c r="C3147" i="23"/>
  <c r="C3146" i="23"/>
  <c r="C3145" i="23"/>
  <c r="C3144" i="23"/>
  <c r="C3143" i="23"/>
  <c r="C3142" i="23"/>
  <c r="C3141" i="23"/>
  <c r="C3140" i="23"/>
  <c r="C3139" i="23"/>
  <c r="C3138" i="23"/>
  <c r="C3137" i="23"/>
  <c r="C3136" i="23"/>
  <c r="C3135" i="23"/>
  <c r="C3134" i="23"/>
  <c r="C3133" i="23"/>
  <c r="C3132" i="23"/>
  <c r="C3131" i="23"/>
  <c r="C3130" i="23"/>
  <c r="C3129" i="23"/>
  <c r="C3128" i="23"/>
  <c r="C3127" i="23"/>
  <c r="C3126" i="23"/>
  <c r="C3125" i="23"/>
  <c r="C3124" i="23"/>
  <c r="C3123" i="23"/>
  <c r="C3122" i="23"/>
  <c r="C3121" i="23"/>
  <c r="C3120" i="23"/>
  <c r="C3119" i="23"/>
  <c r="C3118" i="23"/>
  <c r="C3117" i="23"/>
  <c r="C3116" i="23"/>
  <c r="C3115" i="23"/>
  <c r="C3114" i="23"/>
  <c r="C3113" i="23"/>
  <c r="C3112" i="23"/>
  <c r="C3111" i="23"/>
  <c r="C3110" i="23"/>
  <c r="C3109" i="23"/>
  <c r="C3108" i="23"/>
  <c r="C3107" i="23"/>
  <c r="C3106" i="23"/>
  <c r="C3105" i="23"/>
  <c r="C3104" i="23"/>
  <c r="C3103" i="23"/>
  <c r="C3102" i="23"/>
  <c r="C3101" i="23"/>
  <c r="C3100" i="23"/>
  <c r="C3099" i="23"/>
  <c r="C3098" i="23"/>
  <c r="C3097" i="23"/>
  <c r="C3096" i="23"/>
  <c r="C3095" i="23"/>
  <c r="C3094" i="23"/>
  <c r="C3093" i="23"/>
  <c r="C3092" i="23"/>
  <c r="C3091" i="23"/>
  <c r="C3090" i="23"/>
  <c r="C3089" i="23"/>
  <c r="C3088" i="23"/>
  <c r="C3087" i="23"/>
  <c r="C3082" i="23"/>
  <c r="C3081" i="23"/>
  <c r="C3080" i="23"/>
  <c r="C3079" i="23"/>
  <c r="C3078" i="23"/>
  <c r="C3077" i="23"/>
  <c r="C3076" i="23"/>
  <c r="C3075" i="23"/>
  <c r="C3074" i="23"/>
  <c r="C3073" i="23"/>
  <c r="C3072" i="23"/>
  <c r="C3071" i="23"/>
  <c r="C3070" i="23"/>
  <c r="C3069" i="23"/>
  <c r="C3068" i="23"/>
  <c r="C3067" i="23"/>
  <c r="C3066" i="23"/>
  <c r="C3065" i="23"/>
  <c r="C3064" i="23"/>
  <c r="C3063" i="23"/>
  <c r="C3062" i="23"/>
  <c r="C3061" i="23"/>
  <c r="C3060" i="23"/>
  <c r="C3059" i="23"/>
  <c r="C3058" i="23"/>
  <c r="C3057" i="23"/>
  <c r="C3056" i="23"/>
  <c r="C3055" i="23"/>
  <c r="C3054" i="23"/>
  <c r="C3053" i="23"/>
  <c r="C3052" i="23"/>
  <c r="C3051" i="23"/>
  <c r="C3050" i="23"/>
  <c r="C3049" i="23"/>
  <c r="C3048" i="23"/>
  <c r="C3047" i="23"/>
  <c r="C3046" i="23"/>
  <c r="C3045" i="23"/>
  <c r="C3044" i="23"/>
  <c r="C3043" i="23"/>
  <c r="C3042" i="23"/>
  <c r="C3041" i="23"/>
  <c r="C3040" i="23"/>
  <c r="C3039" i="23"/>
  <c r="C3038" i="23"/>
  <c r="C3037" i="23"/>
  <c r="C3036" i="23"/>
  <c r="C3035" i="23"/>
  <c r="C3034" i="23"/>
  <c r="C3033" i="23"/>
  <c r="C3032" i="23"/>
  <c r="C3031" i="23"/>
  <c r="C3030" i="23"/>
  <c r="C3029" i="23"/>
  <c r="C3028" i="23"/>
  <c r="C3027" i="23"/>
  <c r="C3026" i="23"/>
  <c r="C3025" i="23"/>
  <c r="C3024" i="23"/>
  <c r="C3023" i="23"/>
  <c r="C3022" i="23"/>
  <c r="C3021" i="23"/>
  <c r="C3020" i="23"/>
  <c r="C3019" i="23"/>
  <c r="C3018" i="23"/>
  <c r="C3017" i="23"/>
  <c r="C3016" i="23"/>
  <c r="C3015" i="23"/>
  <c r="C3014" i="23"/>
  <c r="C3013" i="23"/>
  <c r="C3012" i="23"/>
  <c r="C3011" i="23"/>
  <c r="C3010" i="23"/>
  <c r="C3009" i="23"/>
  <c r="C3008" i="23"/>
  <c r="C3007" i="23"/>
  <c r="C3006" i="23"/>
  <c r="C3005" i="23"/>
  <c r="C3004" i="23"/>
  <c r="C3003" i="23"/>
  <c r="C3002" i="23"/>
  <c r="C3001" i="23"/>
  <c r="C3000" i="23"/>
  <c r="C2999" i="23"/>
  <c r="C2998" i="23"/>
  <c r="C2997" i="23"/>
  <c r="C2996" i="23"/>
  <c r="C2995" i="23"/>
  <c r="C2994" i="23"/>
  <c r="C2993" i="23"/>
  <c r="C2992" i="23"/>
  <c r="C2991" i="23"/>
  <c r="C2990" i="23"/>
  <c r="C2989" i="23"/>
  <c r="C2988" i="23"/>
  <c r="C2987" i="23"/>
  <c r="C2986" i="23"/>
  <c r="C2985" i="23"/>
  <c r="C2984" i="23"/>
  <c r="C2983" i="23"/>
  <c r="C2982" i="23"/>
  <c r="C2981" i="23"/>
  <c r="C2980" i="23"/>
  <c r="C2979" i="23"/>
  <c r="C2978" i="23"/>
  <c r="C2977" i="23"/>
  <c r="C2976" i="23"/>
  <c r="C2975" i="23"/>
  <c r="C2974" i="23"/>
  <c r="C2973" i="23"/>
  <c r="C2972" i="23"/>
  <c r="C2971" i="23"/>
  <c r="C2970" i="23"/>
  <c r="C2969" i="23"/>
  <c r="C2968" i="23"/>
  <c r="C2967" i="23"/>
  <c r="C2966" i="23"/>
  <c r="C2965" i="23"/>
  <c r="C2964" i="23"/>
  <c r="C2963" i="23"/>
  <c r="C2962" i="23"/>
  <c r="C2961" i="23"/>
  <c r="C2960" i="23"/>
  <c r="C2959" i="23"/>
  <c r="C2958" i="23"/>
  <c r="C2957" i="23"/>
  <c r="C2956" i="23"/>
  <c r="C2955" i="23"/>
  <c r="C2954" i="23"/>
  <c r="C2953" i="23"/>
  <c r="C2952" i="23"/>
  <c r="C2951" i="23"/>
  <c r="C2950" i="23"/>
  <c r="C2949" i="23"/>
  <c r="C2948" i="23"/>
  <c r="C2947" i="23"/>
  <c r="C2946" i="23"/>
  <c r="C2945" i="23"/>
  <c r="C2944" i="23"/>
  <c r="C2943" i="23"/>
  <c r="C2942" i="23"/>
  <c r="C2941" i="23"/>
  <c r="C2940" i="23"/>
  <c r="C2939" i="23"/>
  <c r="C2938" i="23"/>
  <c r="C2937" i="23"/>
  <c r="C2936" i="23"/>
  <c r="C2935" i="23"/>
  <c r="C2934" i="23"/>
  <c r="C2933" i="23"/>
  <c r="C2932" i="23"/>
  <c r="C2931" i="23"/>
  <c r="C2930" i="23"/>
  <c r="C2929" i="23"/>
  <c r="C2928" i="23"/>
  <c r="C2927" i="23"/>
  <c r="C2926" i="23"/>
  <c r="C2925" i="23"/>
  <c r="C2924" i="23"/>
  <c r="C2923" i="23"/>
  <c r="C2922" i="23"/>
  <c r="C2921" i="23"/>
  <c r="C2920" i="23"/>
  <c r="C2919" i="23"/>
  <c r="C2918" i="23"/>
  <c r="C2917" i="23"/>
  <c r="C2916" i="23"/>
  <c r="C2915" i="23"/>
  <c r="C2914" i="23"/>
  <c r="C2913" i="23"/>
  <c r="C2912" i="23"/>
  <c r="C2911" i="23"/>
  <c r="C2910" i="23"/>
  <c r="C2909" i="23"/>
  <c r="C2908" i="23"/>
  <c r="C2907" i="23"/>
  <c r="C2906" i="23"/>
  <c r="C2905" i="23"/>
  <c r="C2904" i="23"/>
  <c r="C2903" i="23"/>
  <c r="C2902" i="23"/>
  <c r="C2901" i="23"/>
  <c r="C2900" i="23"/>
  <c r="C2899" i="23"/>
  <c r="C2898" i="23"/>
  <c r="C2897" i="23"/>
  <c r="C2896" i="23"/>
  <c r="C2895" i="23"/>
  <c r="C2894" i="23"/>
  <c r="C2893" i="23"/>
  <c r="C2892" i="23"/>
  <c r="C2891" i="23"/>
  <c r="C2890" i="23"/>
  <c r="C2889" i="23"/>
  <c r="C2888" i="23"/>
  <c r="C2887" i="23"/>
  <c r="C2886" i="23"/>
  <c r="C2885" i="23"/>
  <c r="C2884" i="23"/>
  <c r="C2883" i="23"/>
  <c r="C2882" i="23"/>
  <c r="C2881" i="23"/>
  <c r="C2880" i="23"/>
  <c r="C2879" i="23"/>
  <c r="C2878" i="23"/>
  <c r="C2877" i="23"/>
  <c r="C2876" i="23"/>
  <c r="C2875" i="23"/>
  <c r="C2874" i="23"/>
  <c r="C2873" i="23"/>
  <c r="C2872" i="23"/>
  <c r="C2871" i="23"/>
  <c r="C2870" i="23"/>
  <c r="C2869" i="23"/>
  <c r="C2868" i="23"/>
  <c r="C2867" i="23"/>
  <c r="C2866" i="23"/>
  <c r="C2865" i="23"/>
  <c r="C2864" i="23"/>
  <c r="C2863" i="23"/>
  <c r="C2862" i="23"/>
  <c r="C2861" i="23"/>
  <c r="C2860" i="23"/>
  <c r="C2859" i="23"/>
  <c r="C2858" i="23"/>
  <c r="C2857" i="23"/>
  <c r="C2856" i="23"/>
  <c r="C2855" i="23"/>
  <c r="C2854" i="23"/>
  <c r="C2853" i="23"/>
  <c r="C2852" i="23"/>
  <c r="C2851" i="23"/>
  <c r="C2850" i="23"/>
  <c r="C2849" i="23"/>
  <c r="C2848" i="23"/>
  <c r="C2847" i="23"/>
  <c r="C2846" i="23"/>
  <c r="C2845" i="23"/>
  <c r="C2844" i="23"/>
  <c r="C2843" i="23"/>
  <c r="C2842" i="23"/>
  <c r="C2841" i="23"/>
  <c r="C2840" i="23"/>
  <c r="C2839" i="23"/>
  <c r="C2838" i="23"/>
  <c r="C2837" i="23"/>
  <c r="C2836" i="23"/>
  <c r="C2835" i="23"/>
  <c r="C2834" i="23"/>
  <c r="C2833" i="23"/>
  <c r="C2832" i="23"/>
  <c r="C2831" i="23"/>
  <c r="C2830" i="23"/>
  <c r="C2829" i="23"/>
  <c r="C2828" i="23"/>
  <c r="C2827" i="23"/>
  <c r="C2826" i="23"/>
  <c r="C2825" i="23"/>
  <c r="C2824" i="23"/>
  <c r="C2823" i="23"/>
  <c r="C2822" i="23"/>
  <c r="C2821" i="23"/>
  <c r="C2820" i="23"/>
  <c r="C2819" i="23"/>
  <c r="C2818" i="23"/>
  <c r="C2817" i="23"/>
  <c r="C2816" i="23"/>
  <c r="C2815" i="23"/>
  <c r="C2814" i="23"/>
  <c r="C2813" i="23"/>
  <c r="C2812" i="23"/>
  <c r="C2811" i="23"/>
  <c r="C2810" i="23"/>
  <c r="C2809" i="23"/>
  <c r="C2808" i="23"/>
  <c r="C2807" i="23"/>
  <c r="C2806" i="23"/>
  <c r="C2805" i="23"/>
  <c r="C2804" i="23"/>
  <c r="C2803" i="23"/>
  <c r="C2802" i="23"/>
  <c r="C2801" i="23"/>
  <c r="C2800" i="23"/>
  <c r="C2799" i="23"/>
  <c r="C2798" i="23"/>
  <c r="C2797" i="23"/>
  <c r="C2796" i="23"/>
  <c r="C2795" i="23"/>
  <c r="C2794" i="23"/>
  <c r="C2793" i="23"/>
  <c r="C2792" i="23"/>
  <c r="C2791" i="23"/>
  <c r="C2790" i="23"/>
  <c r="C2789" i="23"/>
  <c r="C2788" i="23"/>
  <c r="C2787" i="23"/>
  <c r="C2786" i="23"/>
  <c r="C2785" i="23"/>
  <c r="C2784" i="23"/>
  <c r="C2783" i="23"/>
  <c r="C2782" i="23"/>
  <c r="C2781" i="23"/>
  <c r="C2780" i="23"/>
  <c r="C2779" i="23"/>
  <c r="C2778" i="23"/>
  <c r="C2777" i="23"/>
  <c r="C2776" i="23"/>
  <c r="C2775" i="23"/>
  <c r="C2774" i="23"/>
  <c r="C2773" i="23"/>
  <c r="C2772" i="23"/>
  <c r="C2771" i="23"/>
  <c r="C2770" i="23"/>
  <c r="C2769" i="23"/>
  <c r="C2768" i="23"/>
  <c r="C2767" i="23"/>
  <c r="C2766" i="23"/>
  <c r="C2765" i="23"/>
  <c r="C2764" i="23"/>
  <c r="C2763" i="23"/>
  <c r="C2762" i="23"/>
  <c r="C2761" i="23"/>
  <c r="C2760" i="23"/>
  <c r="C2759" i="23"/>
  <c r="C2758" i="23"/>
  <c r="C2757" i="23"/>
  <c r="C2756" i="23"/>
  <c r="C2755" i="23"/>
  <c r="C2754" i="23"/>
  <c r="C2753" i="23"/>
  <c r="C2752" i="23"/>
  <c r="C2751" i="23"/>
  <c r="C2750" i="23"/>
  <c r="C2749" i="23"/>
  <c r="C2748" i="23"/>
  <c r="C2747" i="23"/>
  <c r="C2746" i="23"/>
  <c r="C2745" i="23"/>
  <c r="C2744" i="23"/>
  <c r="C2743" i="23"/>
  <c r="C2742" i="23"/>
  <c r="C2741" i="23"/>
  <c r="C2740" i="23"/>
  <c r="C2739" i="23"/>
  <c r="C2738" i="23"/>
  <c r="C2737" i="23"/>
  <c r="C2736" i="23"/>
  <c r="C2735" i="23"/>
  <c r="C2734" i="23"/>
  <c r="C2733" i="23"/>
  <c r="C2732" i="23"/>
  <c r="C2731" i="23"/>
  <c r="C2730" i="23"/>
  <c r="C2729" i="23"/>
  <c r="C2728" i="23"/>
  <c r="C2727" i="23"/>
  <c r="C2726" i="23"/>
  <c r="C2725" i="23"/>
  <c r="C2724" i="23"/>
  <c r="C2723" i="23"/>
  <c r="C2722" i="23"/>
  <c r="C2721" i="23"/>
  <c r="C2720" i="23"/>
  <c r="C2719" i="23"/>
  <c r="C2718" i="23"/>
  <c r="C2717" i="23"/>
  <c r="C2716" i="23"/>
  <c r="C2715" i="23"/>
  <c r="C2714" i="23"/>
  <c r="C2713" i="23"/>
  <c r="C2712" i="23"/>
  <c r="C2711" i="23"/>
  <c r="C2710" i="23"/>
  <c r="C2709" i="23"/>
  <c r="C2708" i="23"/>
  <c r="C2707" i="23"/>
  <c r="C2706" i="23"/>
  <c r="C2705" i="23"/>
  <c r="C2704" i="23"/>
  <c r="C2703" i="23"/>
  <c r="C2702" i="23"/>
  <c r="C2701" i="23"/>
  <c r="C2700" i="23"/>
  <c r="C2699" i="23"/>
  <c r="C2698" i="23"/>
  <c r="C2697" i="23"/>
  <c r="C2696" i="23"/>
  <c r="C2695" i="23"/>
  <c r="C2694" i="23"/>
  <c r="C2693" i="23"/>
  <c r="C2692" i="23"/>
  <c r="C2691" i="23"/>
  <c r="C2690" i="23"/>
  <c r="C2689" i="23"/>
  <c r="C2688" i="23"/>
  <c r="C2687" i="23"/>
  <c r="C2686" i="23"/>
  <c r="C2685" i="23"/>
  <c r="C2684" i="23"/>
  <c r="C2683" i="23"/>
  <c r="C2682" i="23"/>
  <c r="C2681" i="23"/>
  <c r="C2680" i="23"/>
  <c r="C2679" i="23"/>
  <c r="C2678" i="23"/>
  <c r="C2677" i="23"/>
  <c r="C2676" i="23"/>
  <c r="C2675" i="23"/>
  <c r="C2674" i="23"/>
  <c r="C2673" i="23"/>
  <c r="C2672" i="23"/>
  <c r="C2671" i="23"/>
  <c r="C2670" i="23"/>
  <c r="C2669" i="23"/>
  <c r="C2668" i="23"/>
  <c r="C2667" i="23"/>
  <c r="C2666" i="23"/>
  <c r="C2665" i="23"/>
  <c r="C2664" i="23"/>
  <c r="C2663" i="23"/>
  <c r="C2662" i="23"/>
  <c r="C2661" i="23"/>
  <c r="C2660" i="23"/>
  <c r="C2659" i="23"/>
  <c r="C2658" i="23"/>
  <c r="C2657" i="23"/>
  <c r="C2656" i="23"/>
  <c r="C2655" i="23"/>
  <c r="C2654" i="23"/>
  <c r="C2653" i="23"/>
  <c r="C2652" i="23"/>
  <c r="C2651" i="23"/>
  <c r="C2650" i="23"/>
  <c r="C2649" i="23"/>
  <c r="C2648" i="23"/>
  <c r="C2647" i="23"/>
  <c r="C2646" i="23"/>
  <c r="C2645" i="23"/>
  <c r="C2644" i="23"/>
  <c r="C2643" i="23"/>
  <c r="C2642" i="23"/>
  <c r="C2641" i="23"/>
  <c r="C2640" i="23"/>
  <c r="C2639" i="23"/>
  <c r="C2638" i="23"/>
  <c r="C2637" i="23"/>
  <c r="C2636" i="23"/>
  <c r="C2635" i="23"/>
  <c r="C2634" i="23"/>
  <c r="C2633" i="23"/>
  <c r="C2632" i="23"/>
  <c r="C2631" i="23"/>
  <c r="C2630" i="23"/>
  <c r="C2629" i="23"/>
  <c r="C2628" i="23"/>
  <c r="C2627" i="23"/>
  <c r="C2626" i="23"/>
  <c r="C2625" i="23"/>
  <c r="C2624" i="23"/>
  <c r="C2623" i="23"/>
  <c r="C2622" i="23"/>
  <c r="C2621" i="23"/>
  <c r="C2620" i="23"/>
  <c r="C2619" i="23"/>
  <c r="C2618" i="23"/>
  <c r="C2617" i="23"/>
  <c r="C2616" i="23"/>
  <c r="C2615" i="23"/>
  <c r="C2614" i="23"/>
  <c r="C2613" i="23"/>
  <c r="C2612" i="23"/>
  <c r="C2611" i="23"/>
  <c r="C2610" i="23"/>
  <c r="C2609" i="23"/>
  <c r="C2608" i="23"/>
  <c r="C2607" i="23"/>
  <c r="C2606" i="23"/>
  <c r="C2605" i="23"/>
  <c r="C2604" i="23"/>
  <c r="C2603" i="23"/>
  <c r="C2602" i="23"/>
  <c r="C2601" i="23"/>
  <c r="C2600" i="23"/>
  <c r="C2599" i="23"/>
  <c r="C2598" i="23"/>
  <c r="C2597" i="23"/>
  <c r="C2596" i="23"/>
  <c r="C2595" i="23"/>
  <c r="C2594" i="23"/>
  <c r="C2593" i="23"/>
  <c r="C2592" i="23"/>
  <c r="C2591" i="23"/>
  <c r="C2590" i="23"/>
  <c r="C2589" i="23"/>
  <c r="C2588" i="23"/>
  <c r="C2587" i="23"/>
  <c r="C2586" i="23"/>
  <c r="C2585" i="23"/>
  <c r="C2584" i="23"/>
  <c r="C2583" i="23"/>
  <c r="C2582" i="23"/>
  <c r="C2581" i="23"/>
  <c r="C2580" i="23"/>
  <c r="C2579" i="23"/>
  <c r="C2578" i="23"/>
  <c r="C2577" i="23"/>
  <c r="C2576" i="23"/>
  <c r="C2575" i="23"/>
  <c r="C2574" i="23"/>
  <c r="C2573" i="23"/>
  <c r="C2572" i="23"/>
  <c r="C2571" i="23"/>
  <c r="C2570" i="23"/>
  <c r="C2569" i="23"/>
  <c r="C2568" i="23"/>
  <c r="C2567" i="23"/>
  <c r="C2566" i="23"/>
  <c r="C2565" i="23"/>
  <c r="C2564" i="23"/>
  <c r="C2563" i="23"/>
  <c r="C2562" i="23"/>
  <c r="C2561" i="23"/>
  <c r="C2560" i="23"/>
  <c r="C2559" i="23"/>
  <c r="C2558" i="23"/>
  <c r="C2557" i="23"/>
  <c r="C2556" i="23"/>
  <c r="C2555" i="23"/>
  <c r="C2554" i="23"/>
  <c r="C2553" i="23"/>
  <c r="C2552" i="23"/>
  <c r="C2551" i="23"/>
  <c r="C2550" i="23"/>
  <c r="C2549" i="23"/>
  <c r="C2548" i="23"/>
  <c r="C2547" i="23"/>
  <c r="C2546" i="23"/>
  <c r="C2545" i="23"/>
  <c r="C2544" i="23"/>
  <c r="C2543" i="23"/>
  <c r="C2542" i="23"/>
  <c r="C2541" i="23"/>
  <c r="C2540" i="23"/>
  <c r="C2539" i="23"/>
  <c r="C2538" i="23"/>
  <c r="C2537" i="23"/>
  <c r="C2536" i="23"/>
  <c r="C2535" i="23"/>
  <c r="C2534" i="23"/>
  <c r="C2533" i="23"/>
  <c r="C2532" i="23"/>
  <c r="C2531" i="23"/>
  <c r="C2530" i="23"/>
  <c r="C2529" i="23"/>
  <c r="C2528" i="23"/>
  <c r="C2527" i="23"/>
  <c r="C2526" i="23"/>
  <c r="C2525" i="23"/>
  <c r="C2524" i="23"/>
  <c r="C2523" i="23"/>
  <c r="C2522" i="23"/>
  <c r="C2521" i="23"/>
  <c r="C2520" i="23"/>
  <c r="C2519" i="23"/>
  <c r="C2518" i="23"/>
  <c r="C2517" i="23"/>
  <c r="C2516" i="23"/>
  <c r="C2515" i="23"/>
  <c r="C2514" i="23"/>
  <c r="C2513" i="23"/>
  <c r="C2512" i="23"/>
  <c r="C2511" i="23"/>
  <c r="C2510" i="23"/>
  <c r="C2509" i="23"/>
  <c r="C2508" i="23"/>
  <c r="C2507" i="23"/>
  <c r="C2506" i="23"/>
  <c r="C2505" i="23"/>
  <c r="C2504" i="23"/>
  <c r="C2503" i="23"/>
  <c r="C2502" i="23"/>
  <c r="C2501" i="23"/>
  <c r="C2500" i="23"/>
  <c r="C2499" i="23"/>
  <c r="C2498" i="23"/>
  <c r="C2497" i="23"/>
  <c r="C2496" i="23"/>
  <c r="C2495" i="23"/>
  <c r="C2494" i="23"/>
  <c r="C2493" i="23"/>
  <c r="C2492" i="23"/>
  <c r="C2491" i="23"/>
  <c r="C2490" i="23"/>
  <c r="C2489" i="23"/>
  <c r="C2488" i="23"/>
  <c r="C2487" i="23"/>
  <c r="C2486" i="23"/>
  <c r="C2485" i="23"/>
  <c r="C2484" i="23"/>
  <c r="C2483" i="23"/>
  <c r="C2482" i="23"/>
  <c r="C2481" i="23"/>
  <c r="C2480" i="23"/>
  <c r="C2479" i="23"/>
  <c r="C2478" i="23"/>
  <c r="C2477" i="23"/>
  <c r="C2476" i="23"/>
  <c r="C2475" i="23"/>
  <c r="C2474" i="23"/>
  <c r="C2473" i="23"/>
  <c r="C2472" i="23"/>
  <c r="C2471" i="23"/>
  <c r="C2470" i="23"/>
  <c r="C2469" i="23"/>
  <c r="C2468" i="23"/>
  <c r="C2467" i="23"/>
  <c r="C2466" i="23"/>
  <c r="C2465" i="23"/>
  <c r="C2464" i="23"/>
  <c r="C2463" i="23"/>
  <c r="C2462" i="23"/>
  <c r="C2461" i="23"/>
  <c r="C2460" i="23"/>
  <c r="C2459" i="23"/>
  <c r="C2458" i="23"/>
  <c r="C2457" i="23"/>
  <c r="C2456" i="23"/>
  <c r="C2455" i="23"/>
  <c r="C2454" i="23"/>
  <c r="C2453" i="23"/>
  <c r="C2452" i="23"/>
  <c r="C2451" i="23"/>
  <c r="C2450" i="23"/>
  <c r="C2449" i="23"/>
  <c r="C2448" i="23"/>
  <c r="C2447" i="23"/>
  <c r="C2446" i="23"/>
  <c r="C2445" i="23"/>
  <c r="C2444" i="23"/>
  <c r="C2443" i="23"/>
  <c r="C2442" i="23"/>
  <c r="C2441" i="23"/>
  <c r="C2440" i="23"/>
  <c r="C2439" i="23"/>
  <c r="C2438" i="23"/>
  <c r="C2437" i="23"/>
  <c r="C2436" i="23"/>
  <c r="C2435" i="23"/>
  <c r="C2434" i="23"/>
  <c r="C2433" i="23"/>
  <c r="C2432" i="23"/>
  <c r="C2431" i="23"/>
  <c r="C2430" i="23"/>
  <c r="C2429" i="23"/>
  <c r="C2428" i="23"/>
  <c r="C2427" i="23"/>
  <c r="C2426" i="23"/>
  <c r="C2425" i="23"/>
  <c r="C2424" i="23"/>
  <c r="C2423" i="23"/>
  <c r="C2422" i="23"/>
  <c r="C2421" i="23"/>
  <c r="C2420" i="23"/>
  <c r="C2419" i="23"/>
  <c r="C2418" i="23"/>
  <c r="C2417" i="23"/>
  <c r="C2416" i="23"/>
  <c r="C2415" i="23"/>
  <c r="C2414" i="23"/>
  <c r="C2413" i="23"/>
  <c r="C2412" i="23"/>
  <c r="C2411" i="23"/>
  <c r="C2410" i="23"/>
  <c r="C2409" i="23"/>
  <c r="C2408" i="23"/>
  <c r="C2407" i="23"/>
  <c r="C2406" i="23"/>
  <c r="C2405" i="23"/>
  <c r="C2404" i="23"/>
  <c r="C2403" i="23"/>
  <c r="C2402" i="23"/>
  <c r="C2401" i="23"/>
  <c r="C2400" i="23"/>
  <c r="C2399" i="23"/>
  <c r="C2398" i="23"/>
  <c r="C2397" i="23"/>
  <c r="C2396" i="23"/>
  <c r="C2395" i="23"/>
  <c r="C2394" i="23"/>
  <c r="C2393" i="23"/>
  <c r="C2392" i="23"/>
  <c r="C2391" i="23"/>
  <c r="C2390" i="23"/>
  <c r="C2389" i="23"/>
  <c r="C2388" i="23"/>
  <c r="C2387" i="23"/>
  <c r="C2386" i="23"/>
  <c r="C2385" i="23"/>
  <c r="C2384" i="23"/>
  <c r="C2383" i="23"/>
  <c r="C2382" i="23"/>
  <c r="C2381" i="23"/>
  <c r="C2380" i="23"/>
  <c r="C2379" i="23"/>
  <c r="C2378" i="23"/>
  <c r="C2377" i="23"/>
  <c r="C2376" i="23"/>
  <c r="C2375" i="23"/>
  <c r="C2374" i="23"/>
  <c r="C2373" i="23"/>
  <c r="C2372" i="23"/>
  <c r="C2371" i="23"/>
  <c r="C2370" i="23"/>
  <c r="C2369" i="23"/>
  <c r="C2368" i="23"/>
  <c r="C2367" i="23"/>
  <c r="C2366" i="23"/>
  <c r="C2365" i="23"/>
  <c r="C2364" i="23"/>
  <c r="C2363" i="23"/>
  <c r="C2362" i="23"/>
  <c r="C2361" i="23"/>
  <c r="C2360" i="23"/>
  <c r="C2359" i="23"/>
  <c r="C2358" i="23"/>
  <c r="C2357" i="23"/>
  <c r="C2356" i="23"/>
  <c r="C2355" i="23"/>
  <c r="C2354" i="23"/>
  <c r="C2353" i="23"/>
  <c r="C2352" i="23"/>
  <c r="C2351" i="23"/>
  <c r="C2350" i="23"/>
  <c r="C2349" i="23"/>
  <c r="C2348" i="23"/>
  <c r="C2347" i="23"/>
  <c r="C2346" i="23"/>
  <c r="C2345" i="23"/>
  <c r="C2344" i="23"/>
  <c r="C2343" i="23"/>
  <c r="C2342" i="23"/>
  <c r="C2341" i="23"/>
  <c r="C2340" i="23"/>
  <c r="C2339" i="23"/>
  <c r="C2338" i="23"/>
  <c r="C2337" i="23"/>
  <c r="C2336" i="23"/>
  <c r="C2335" i="23"/>
  <c r="C2334" i="23"/>
  <c r="C2333" i="23"/>
  <c r="C2332" i="23"/>
  <c r="C2331" i="23"/>
  <c r="C2330" i="23"/>
  <c r="C2329" i="23"/>
  <c r="C2328" i="23"/>
  <c r="C2327" i="23"/>
  <c r="C2326" i="23"/>
  <c r="C2325" i="23"/>
  <c r="C2324" i="23"/>
  <c r="C2323" i="23"/>
  <c r="C2322" i="23"/>
  <c r="C2321" i="23"/>
  <c r="C2320" i="23"/>
  <c r="C2319" i="23"/>
  <c r="C2318" i="23"/>
  <c r="C2317" i="23"/>
  <c r="C2316" i="23"/>
  <c r="C2315" i="23"/>
  <c r="C2314" i="23"/>
  <c r="C2313" i="23"/>
  <c r="C2312" i="23"/>
  <c r="C2311" i="23"/>
  <c r="C2310" i="23"/>
  <c r="C2309" i="23"/>
  <c r="C2308" i="23"/>
  <c r="C2307" i="23"/>
  <c r="C2306" i="23"/>
  <c r="C2305" i="23"/>
  <c r="C2304" i="23"/>
  <c r="C2303" i="23"/>
  <c r="C2302" i="23"/>
  <c r="C2301" i="23"/>
  <c r="C2300" i="23"/>
  <c r="C2299" i="23"/>
  <c r="C2298" i="23"/>
  <c r="C2297" i="23"/>
  <c r="C2296" i="23"/>
  <c r="C2295" i="23"/>
  <c r="C2294" i="23"/>
  <c r="C2293" i="23"/>
  <c r="C2292" i="23"/>
  <c r="C2291" i="23"/>
  <c r="C2290" i="23"/>
  <c r="C2289" i="23"/>
  <c r="C2288" i="23"/>
  <c r="C2287" i="23"/>
  <c r="C2286" i="23"/>
  <c r="C2285" i="23"/>
  <c r="C2284" i="23"/>
  <c r="C2283" i="23"/>
  <c r="C2282" i="23"/>
  <c r="C2281" i="23"/>
  <c r="C2280" i="23"/>
  <c r="C2279" i="23"/>
  <c r="C2278" i="23"/>
  <c r="C2277" i="23"/>
  <c r="C2276" i="23"/>
  <c r="C2275" i="23"/>
  <c r="C2274" i="23"/>
  <c r="C2273" i="23"/>
  <c r="C2272" i="23"/>
  <c r="C2271" i="23"/>
  <c r="C2270" i="23"/>
  <c r="C2269" i="23"/>
  <c r="C2268" i="23"/>
  <c r="C2267" i="23"/>
  <c r="C2266" i="23"/>
  <c r="C2265" i="23"/>
  <c r="C2264" i="23"/>
  <c r="C2263" i="23"/>
  <c r="C2262" i="23"/>
  <c r="C2261" i="23"/>
  <c r="C2260" i="23"/>
  <c r="C2259" i="23"/>
  <c r="C2258" i="23"/>
  <c r="C2257" i="23"/>
  <c r="C2256" i="23"/>
  <c r="C2255" i="23"/>
  <c r="C2254" i="23"/>
  <c r="C2253" i="23"/>
  <c r="C2252" i="23"/>
  <c r="C2251" i="23"/>
  <c r="C2250" i="23"/>
  <c r="C2249" i="23"/>
  <c r="C2248" i="23"/>
  <c r="C2247" i="23"/>
  <c r="C2246" i="23"/>
  <c r="C2245" i="23"/>
  <c r="C2244" i="23"/>
  <c r="C2243" i="23"/>
  <c r="C2242" i="23"/>
  <c r="C2241" i="23"/>
  <c r="C2240" i="23"/>
  <c r="C2239" i="23"/>
  <c r="C2238" i="23"/>
  <c r="C2237" i="23"/>
  <c r="C2236" i="23"/>
  <c r="C2235" i="23"/>
  <c r="C2234" i="23"/>
  <c r="C2233" i="23"/>
  <c r="C2232" i="23"/>
  <c r="C2231" i="23"/>
  <c r="C2230" i="23"/>
  <c r="C2229" i="23"/>
  <c r="C2228" i="23"/>
  <c r="C2227" i="23"/>
  <c r="C2226" i="23"/>
  <c r="C2225" i="23"/>
  <c r="C2224" i="23"/>
  <c r="C2223" i="23"/>
  <c r="C2222" i="23"/>
  <c r="C2221" i="23"/>
  <c r="C2220" i="23"/>
  <c r="C2219" i="23"/>
  <c r="C2218" i="23"/>
  <c r="C2217" i="23"/>
  <c r="C2216" i="23"/>
  <c r="C2215" i="23"/>
  <c r="C2214" i="23"/>
  <c r="C2213" i="23"/>
  <c r="C2212" i="23"/>
  <c r="C2211" i="23"/>
  <c r="C2210" i="23"/>
  <c r="C2209" i="23"/>
  <c r="C2208" i="23"/>
  <c r="C2207" i="23"/>
  <c r="C2206" i="23"/>
  <c r="C2205" i="23"/>
  <c r="C2204" i="23"/>
  <c r="C2203" i="23"/>
  <c r="C2202" i="23"/>
  <c r="C2201" i="23"/>
  <c r="C2200" i="23"/>
  <c r="C2199" i="23"/>
  <c r="C2198" i="23"/>
  <c r="C2197" i="23"/>
  <c r="C2196" i="23"/>
  <c r="C2195" i="23"/>
  <c r="C2194" i="23"/>
  <c r="C2193" i="23"/>
  <c r="C2192" i="23"/>
  <c r="C2191" i="23"/>
  <c r="C2190" i="23"/>
  <c r="C2189" i="23"/>
  <c r="C2188" i="23"/>
  <c r="C2187" i="23"/>
  <c r="C2186" i="23"/>
  <c r="C2185" i="23"/>
  <c r="C2184" i="23"/>
  <c r="C2183" i="23"/>
  <c r="C2182" i="23"/>
  <c r="C2181" i="23"/>
  <c r="C2180" i="23"/>
  <c r="C2179" i="23"/>
  <c r="C2178" i="23"/>
  <c r="C2177" i="23"/>
  <c r="C2176" i="23"/>
  <c r="C2175" i="23"/>
  <c r="C2174" i="23"/>
  <c r="C2173" i="23"/>
  <c r="C2172" i="23"/>
  <c r="C2171" i="23"/>
  <c r="C2170" i="23"/>
  <c r="C2169" i="23"/>
  <c r="C2168" i="23"/>
  <c r="C2167" i="23"/>
  <c r="C2166" i="23"/>
  <c r="C2165" i="23"/>
  <c r="C2164" i="23"/>
  <c r="C2163" i="23"/>
  <c r="C2162" i="23"/>
  <c r="C2161" i="23"/>
  <c r="C2160" i="23"/>
  <c r="C2159" i="23"/>
  <c r="C2158" i="23"/>
  <c r="C2157" i="23"/>
  <c r="C2156" i="23"/>
  <c r="C2155" i="23"/>
  <c r="C2154" i="23"/>
  <c r="C2153" i="23"/>
  <c r="C2152" i="23"/>
  <c r="C2151" i="23"/>
  <c r="C2150" i="23"/>
  <c r="C2149" i="23"/>
  <c r="C2148" i="23"/>
  <c r="C2147" i="23"/>
  <c r="C2146" i="23"/>
  <c r="C2145" i="23"/>
  <c r="C2144" i="23"/>
  <c r="C2143" i="23"/>
  <c r="C2142" i="23"/>
  <c r="C2141" i="23"/>
  <c r="C2140" i="23"/>
  <c r="C2139" i="23"/>
  <c r="C2138" i="23"/>
  <c r="C2137" i="23"/>
  <c r="C2136" i="23"/>
  <c r="C2135" i="23"/>
  <c r="C2134" i="23"/>
  <c r="C2133" i="23"/>
  <c r="C2132" i="23"/>
  <c r="C2131" i="23"/>
  <c r="C2130" i="23"/>
  <c r="C2129" i="23"/>
  <c r="C2128" i="23"/>
  <c r="C2127" i="23"/>
  <c r="C2126" i="23"/>
  <c r="C2125" i="23"/>
  <c r="C2124" i="23"/>
  <c r="C2123" i="23"/>
  <c r="C2122" i="23"/>
  <c r="C2121" i="23"/>
  <c r="C2120" i="23"/>
  <c r="C2119" i="23"/>
  <c r="C2118" i="23"/>
  <c r="C2117" i="23"/>
  <c r="C2116" i="23"/>
  <c r="C2115" i="23"/>
  <c r="C2114" i="23"/>
  <c r="C2113" i="23"/>
  <c r="C2112" i="23"/>
  <c r="C2111" i="23"/>
  <c r="C2110" i="23"/>
  <c r="C2109" i="23"/>
  <c r="C2108" i="23"/>
  <c r="C2107" i="23"/>
  <c r="C2106" i="23"/>
  <c r="C2105" i="23"/>
  <c r="C2104" i="23"/>
  <c r="C2103" i="23"/>
  <c r="C2102" i="23"/>
  <c r="C2101" i="23"/>
  <c r="C2100" i="23"/>
  <c r="C2099" i="23"/>
  <c r="C2098" i="23"/>
  <c r="C2097" i="23"/>
  <c r="C2096" i="23"/>
  <c r="C2095" i="23"/>
  <c r="C2094" i="23"/>
  <c r="C2093" i="23"/>
  <c r="C2092" i="23"/>
  <c r="C2091" i="23"/>
  <c r="C2090" i="23"/>
  <c r="C2089" i="23"/>
  <c r="C2088" i="23"/>
  <c r="C2087" i="23"/>
  <c r="C2086" i="23"/>
  <c r="C2085" i="23"/>
  <c r="C2084" i="23"/>
  <c r="C2083" i="23"/>
  <c r="C2082" i="23"/>
  <c r="C2081" i="23"/>
  <c r="C2080" i="23"/>
  <c r="C2079" i="23"/>
  <c r="C2078" i="23"/>
  <c r="C2077" i="23"/>
  <c r="C2076" i="23"/>
  <c r="C2075" i="23"/>
  <c r="C2074" i="23"/>
  <c r="C2073" i="23"/>
  <c r="C2072" i="23"/>
  <c r="C2071" i="23"/>
  <c r="C2070" i="23"/>
  <c r="C2069" i="23"/>
  <c r="C2068" i="23"/>
  <c r="C2067" i="23"/>
  <c r="C2066" i="23"/>
  <c r="C2065" i="23"/>
  <c r="C2064" i="23"/>
  <c r="C2063" i="23"/>
  <c r="C2062" i="23"/>
  <c r="C2061" i="23"/>
  <c r="C2060" i="23"/>
  <c r="C2059" i="23"/>
  <c r="C2058" i="23"/>
  <c r="C2057" i="23"/>
  <c r="C2056" i="23"/>
  <c r="C2055" i="23"/>
  <c r="C2054" i="23"/>
  <c r="C2053" i="23"/>
  <c r="C2052" i="23"/>
  <c r="C2051" i="23"/>
  <c r="C2050" i="23"/>
  <c r="C2049" i="23"/>
  <c r="C2048" i="23"/>
  <c r="C2047" i="23"/>
  <c r="C2046" i="23"/>
  <c r="C2045" i="23"/>
  <c r="C2044" i="23"/>
  <c r="C2043" i="23"/>
  <c r="C2042" i="23"/>
  <c r="C2041" i="23"/>
  <c r="C2040" i="23"/>
  <c r="C2039" i="23"/>
  <c r="C2038" i="23"/>
  <c r="C2037" i="23"/>
  <c r="C2036" i="23"/>
  <c r="C2035" i="23"/>
  <c r="C2034" i="23"/>
  <c r="C2033" i="23"/>
  <c r="C2032" i="23"/>
  <c r="C2031" i="23"/>
  <c r="C2030" i="23"/>
  <c r="C2029" i="23"/>
  <c r="C2028" i="23"/>
  <c r="C2027" i="23"/>
  <c r="C2026" i="23"/>
  <c r="C2025" i="23"/>
  <c r="C2024" i="23"/>
  <c r="C2023" i="23"/>
  <c r="C2022" i="23"/>
  <c r="C2021" i="23"/>
  <c r="C2020" i="23"/>
  <c r="C2019" i="23"/>
  <c r="C2018" i="23"/>
  <c r="C2017" i="23"/>
  <c r="C2016" i="23"/>
  <c r="C2015" i="23"/>
  <c r="C2014" i="23"/>
  <c r="C2013" i="23"/>
  <c r="C2012" i="23"/>
  <c r="C2011" i="23"/>
  <c r="C2010" i="23"/>
  <c r="C2009" i="23"/>
  <c r="C2008" i="23"/>
  <c r="C2007" i="23"/>
  <c r="C2006" i="23"/>
  <c r="C2005" i="23"/>
  <c r="C2004" i="23"/>
  <c r="C2003" i="23"/>
  <c r="C2002" i="23"/>
  <c r="C2001" i="23"/>
  <c r="C2000" i="23"/>
  <c r="C1999" i="23"/>
  <c r="C1998" i="23"/>
  <c r="C1997" i="23"/>
  <c r="C1996" i="23"/>
  <c r="C1995" i="23"/>
  <c r="C1994" i="23"/>
  <c r="C1993" i="23"/>
  <c r="C1992" i="23"/>
  <c r="C1991" i="23"/>
  <c r="C1990" i="23"/>
  <c r="C1989" i="23"/>
  <c r="C1988" i="23"/>
  <c r="C1987" i="23"/>
  <c r="C1986" i="23"/>
  <c r="C1985" i="23"/>
  <c r="C1984" i="23"/>
  <c r="C1983" i="23"/>
  <c r="C1982" i="23"/>
  <c r="C1981" i="23"/>
  <c r="C1980" i="23"/>
  <c r="C1979" i="23"/>
  <c r="C1978" i="23"/>
  <c r="C1977" i="23"/>
  <c r="C1976" i="23"/>
  <c r="C1975" i="23"/>
  <c r="C1974" i="23"/>
  <c r="C1973" i="23"/>
  <c r="C1972" i="23"/>
  <c r="C1971" i="23"/>
  <c r="C1970" i="23"/>
  <c r="C1969" i="23"/>
  <c r="C1968" i="23"/>
  <c r="C1967" i="23"/>
  <c r="C1966" i="23"/>
  <c r="C1965" i="23"/>
  <c r="C1964" i="23"/>
  <c r="C1963" i="23"/>
  <c r="C1962" i="23"/>
  <c r="C1961" i="23"/>
  <c r="C1960" i="23"/>
  <c r="C1959" i="23"/>
  <c r="C1958" i="23"/>
  <c r="C1957" i="23"/>
  <c r="C1956" i="23"/>
  <c r="C1955" i="23"/>
  <c r="C1954" i="23"/>
  <c r="C1953" i="23"/>
  <c r="C1952" i="23"/>
  <c r="C1951" i="23"/>
  <c r="C1950" i="23"/>
  <c r="C1949" i="23"/>
  <c r="C1948" i="23"/>
  <c r="C1947" i="23"/>
  <c r="C1946" i="23"/>
  <c r="C1945" i="23"/>
  <c r="C1944" i="23"/>
  <c r="C1943" i="23"/>
  <c r="C1942" i="23"/>
  <c r="C1941" i="23"/>
  <c r="C1940" i="23"/>
  <c r="C1939" i="23"/>
  <c r="C1938" i="23"/>
  <c r="C1937" i="23"/>
  <c r="C1936" i="23"/>
  <c r="C1935" i="23"/>
  <c r="C1934" i="23"/>
  <c r="C1933" i="23"/>
  <c r="C1932" i="23"/>
  <c r="C1931" i="23"/>
  <c r="C1930" i="23"/>
  <c r="C1929" i="23"/>
  <c r="C1928" i="23"/>
  <c r="C1927" i="23"/>
  <c r="C1926" i="23"/>
  <c r="C1925" i="23"/>
  <c r="C1924" i="23"/>
  <c r="C1923" i="23"/>
  <c r="C1922" i="23"/>
  <c r="C1921" i="23"/>
  <c r="C1920" i="23"/>
  <c r="C1919" i="23"/>
  <c r="C1918" i="23"/>
  <c r="C1917" i="23"/>
  <c r="C1916" i="23"/>
  <c r="C1915" i="23"/>
  <c r="C1914" i="23"/>
  <c r="C1913" i="23"/>
  <c r="C1912" i="23"/>
  <c r="C1911" i="23"/>
  <c r="C1910" i="23"/>
  <c r="C1909" i="23"/>
  <c r="C1908" i="23"/>
  <c r="C1907" i="23"/>
  <c r="C1906" i="23"/>
  <c r="C1905" i="23"/>
  <c r="C1904" i="23"/>
  <c r="C1903" i="23"/>
  <c r="C1902" i="23"/>
  <c r="C1901" i="23"/>
  <c r="C1900" i="23"/>
  <c r="C1899" i="23"/>
  <c r="C1898" i="23"/>
  <c r="C1897" i="23"/>
  <c r="C1896" i="23"/>
  <c r="C1895" i="23"/>
  <c r="C1894" i="23"/>
  <c r="C1893" i="23"/>
  <c r="C1892" i="23"/>
  <c r="C1891" i="23"/>
  <c r="C1890" i="23"/>
  <c r="C1889" i="23"/>
  <c r="C1888" i="23"/>
  <c r="C1887" i="23"/>
  <c r="C1886" i="23"/>
  <c r="C1885" i="23"/>
  <c r="C1884" i="23"/>
  <c r="C1883" i="23"/>
  <c r="C1882" i="23"/>
  <c r="C1881" i="23"/>
  <c r="C1880" i="23"/>
  <c r="C1879" i="23"/>
  <c r="C1878" i="23"/>
  <c r="C1877" i="23"/>
  <c r="C1876" i="23"/>
  <c r="C1875" i="23"/>
  <c r="C1874" i="23"/>
  <c r="C1873" i="23"/>
  <c r="C1872" i="23"/>
  <c r="C1871" i="23"/>
  <c r="C1870" i="23"/>
  <c r="C1869" i="23"/>
  <c r="C1868" i="23"/>
  <c r="C1867" i="23"/>
  <c r="C1866" i="23"/>
  <c r="C1865" i="23"/>
  <c r="C1864" i="23"/>
  <c r="C1863" i="23"/>
  <c r="C1862" i="23"/>
  <c r="C1861" i="23"/>
  <c r="C1860" i="23"/>
  <c r="C1859" i="23"/>
  <c r="C1858" i="23"/>
  <c r="C1857" i="23"/>
  <c r="C1856" i="23"/>
  <c r="C1855" i="23"/>
  <c r="C1854" i="23"/>
  <c r="C1853" i="23"/>
  <c r="C1852" i="23"/>
  <c r="C1851" i="23"/>
  <c r="C1850" i="23"/>
  <c r="C1849" i="23"/>
  <c r="C1848" i="23"/>
  <c r="C1847" i="23"/>
  <c r="C1846" i="23"/>
  <c r="C1845" i="23"/>
  <c r="C1844" i="23"/>
  <c r="C1843" i="23"/>
  <c r="C1842" i="23"/>
  <c r="C1841" i="23"/>
  <c r="C1840" i="23"/>
  <c r="C1839" i="23"/>
  <c r="C1838" i="23"/>
  <c r="C1837" i="23"/>
  <c r="C1836" i="23"/>
  <c r="C1835" i="23"/>
  <c r="C1834" i="23"/>
  <c r="C1833" i="23"/>
  <c r="C1832" i="23"/>
  <c r="C1831" i="23"/>
  <c r="C1830" i="23"/>
  <c r="C1829" i="23"/>
  <c r="C1828" i="23"/>
  <c r="C1827" i="23"/>
  <c r="C1826" i="23"/>
  <c r="C1825" i="23"/>
  <c r="C1824" i="23"/>
  <c r="C1823" i="23"/>
  <c r="C1822" i="23"/>
  <c r="C1821" i="23"/>
  <c r="C1820" i="23"/>
  <c r="C1819" i="23"/>
  <c r="C1818" i="23"/>
  <c r="C1817" i="23"/>
  <c r="C1816" i="23"/>
  <c r="C1815" i="23"/>
  <c r="C1814" i="23"/>
  <c r="C1813" i="23"/>
  <c r="C1812" i="23"/>
  <c r="C1811" i="23"/>
  <c r="C1810" i="23"/>
  <c r="C1809" i="23"/>
  <c r="C1808" i="23"/>
  <c r="C1807" i="23"/>
  <c r="C1806" i="23"/>
  <c r="C1805" i="23"/>
  <c r="C1804" i="23"/>
  <c r="C1803" i="23"/>
  <c r="C1802" i="23"/>
  <c r="C1801" i="23"/>
  <c r="C1800" i="23"/>
  <c r="C1799" i="23"/>
  <c r="C1798" i="23"/>
  <c r="C1797" i="23"/>
  <c r="C1796" i="23"/>
  <c r="C1795" i="23"/>
  <c r="C1794" i="23"/>
  <c r="C1793" i="23"/>
  <c r="C1792" i="23"/>
  <c r="C1791" i="23"/>
  <c r="C1790" i="23"/>
  <c r="C1789" i="23"/>
  <c r="C1788" i="23"/>
  <c r="C1787" i="23"/>
  <c r="C1786" i="23"/>
  <c r="C1785" i="23"/>
  <c r="C1784" i="23"/>
  <c r="C1783" i="23"/>
  <c r="C1782" i="23"/>
  <c r="C1781" i="23"/>
  <c r="C1780" i="23"/>
  <c r="C1779" i="23"/>
  <c r="C1778" i="23"/>
  <c r="C1777" i="23"/>
  <c r="C1776" i="23"/>
  <c r="C1775" i="23"/>
  <c r="C1774" i="23"/>
  <c r="C1773" i="23"/>
  <c r="C1772" i="23"/>
  <c r="C1771" i="23"/>
  <c r="C1770" i="23"/>
  <c r="C1769" i="23"/>
  <c r="C1768" i="23"/>
  <c r="C1767" i="23"/>
  <c r="C1766" i="23"/>
  <c r="C1765" i="23"/>
  <c r="C1764" i="23"/>
  <c r="C1763" i="23"/>
  <c r="C1762" i="23"/>
  <c r="C1761" i="23"/>
  <c r="C1760" i="23"/>
  <c r="C1759" i="23"/>
  <c r="C1758" i="23"/>
  <c r="C1757" i="23"/>
  <c r="C1756" i="23"/>
  <c r="C1755" i="23"/>
  <c r="C1754" i="23"/>
  <c r="C1753" i="23"/>
  <c r="C1752" i="23"/>
  <c r="C1751" i="23"/>
  <c r="C1750" i="23"/>
  <c r="C1749" i="23"/>
  <c r="C1748" i="23"/>
  <c r="C1747" i="23"/>
  <c r="C1746" i="23"/>
  <c r="C1745" i="23"/>
  <c r="C1744" i="23"/>
  <c r="C1743" i="23"/>
  <c r="C1742" i="23"/>
  <c r="C1741" i="23"/>
  <c r="C1740" i="23"/>
  <c r="C1739" i="23"/>
  <c r="C1738" i="23"/>
  <c r="C1737" i="23"/>
  <c r="C1736" i="23"/>
  <c r="C1735" i="23"/>
  <c r="C1734" i="23"/>
  <c r="C1733" i="23"/>
  <c r="C1732" i="23"/>
  <c r="C1731" i="23"/>
  <c r="C1730" i="23"/>
  <c r="C1729" i="23"/>
  <c r="C1728" i="23"/>
  <c r="C1727" i="23"/>
  <c r="C1726" i="23"/>
  <c r="C1725" i="23"/>
  <c r="C1724" i="23"/>
  <c r="C1723" i="23"/>
  <c r="C1722" i="23"/>
  <c r="C1721" i="23"/>
  <c r="C1720" i="23"/>
  <c r="C1719" i="23"/>
  <c r="C1718" i="23"/>
  <c r="C1717" i="23"/>
  <c r="C1716" i="23"/>
  <c r="C1715" i="23"/>
  <c r="C1714" i="23"/>
  <c r="C1713" i="23"/>
  <c r="C1712" i="23"/>
  <c r="C1711" i="23"/>
  <c r="C1710" i="23"/>
  <c r="C1709" i="23"/>
  <c r="C1708" i="23"/>
  <c r="C1707" i="23"/>
  <c r="C1706" i="23"/>
  <c r="C1705" i="23"/>
  <c r="C1704" i="23"/>
  <c r="C1703" i="23"/>
  <c r="C1702" i="23"/>
  <c r="C1701" i="23"/>
  <c r="C1700" i="23"/>
  <c r="C1699" i="23"/>
  <c r="C1698" i="23"/>
  <c r="C1697" i="23"/>
  <c r="C1696" i="23"/>
  <c r="C1695" i="23"/>
  <c r="C1694" i="23"/>
  <c r="C1693" i="23"/>
  <c r="C1692" i="23"/>
  <c r="C1691" i="23"/>
  <c r="C1690" i="23"/>
  <c r="C1689" i="23"/>
  <c r="C1688" i="23"/>
  <c r="C1687" i="23"/>
  <c r="C1686" i="23"/>
  <c r="C1685" i="23"/>
  <c r="C1684" i="23"/>
  <c r="C1683" i="23"/>
  <c r="C1682" i="23"/>
  <c r="C1681" i="23"/>
  <c r="C1680" i="23"/>
  <c r="C1679" i="23"/>
  <c r="C1678" i="23"/>
  <c r="C1677" i="23"/>
  <c r="C1676" i="23"/>
  <c r="C1675" i="23"/>
  <c r="C1674" i="23"/>
  <c r="C1673" i="23"/>
  <c r="C1672" i="23"/>
  <c r="C1671" i="23"/>
  <c r="C1670" i="23"/>
  <c r="C1669" i="23"/>
  <c r="C1668" i="23"/>
  <c r="C1667" i="23"/>
  <c r="C1666" i="23"/>
  <c r="C1665" i="23"/>
  <c r="C1664" i="23"/>
  <c r="C1663" i="23"/>
  <c r="C1662" i="23"/>
  <c r="C1661" i="23"/>
  <c r="C1660" i="23"/>
  <c r="C1659" i="23"/>
  <c r="C1658" i="23"/>
  <c r="C1657" i="23"/>
  <c r="C1656" i="23"/>
  <c r="C1655" i="23"/>
  <c r="C1654" i="23"/>
  <c r="C1653" i="23"/>
  <c r="C1652" i="23"/>
  <c r="C1651" i="23"/>
  <c r="C1650" i="23"/>
  <c r="C1649" i="23"/>
  <c r="C1648" i="23"/>
  <c r="C1647" i="23"/>
  <c r="C1646" i="23"/>
  <c r="C1645" i="23"/>
  <c r="C1644" i="23"/>
  <c r="C1643" i="23"/>
  <c r="C1642" i="23"/>
  <c r="C1641" i="23"/>
  <c r="C1640" i="23"/>
  <c r="C1639" i="23"/>
  <c r="C1638" i="23"/>
  <c r="C1637" i="23"/>
  <c r="C1636" i="23"/>
  <c r="C1635" i="23"/>
  <c r="C1634" i="23"/>
  <c r="C1633" i="23"/>
  <c r="C1632" i="23"/>
  <c r="C1631" i="23"/>
  <c r="C1630" i="23"/>
  <c r="C1629" i="23"/>
  <c r="C1628" i="23"/>
  <c r="C1627" i="23"/>
  <c r="C1626" i="23"/>
  <c r="C1625" i="23"/>
  <c r="C1624" i="23"/>
  <c r="C1623" i="23"/>
  <c r="C1622" i="23"/>
  <c r="C1621" i="23"/>
  <c r="C1620" i="23"/>
  <c r="C1619" i="23"/>
  <c r="C1618" i="23"/>
  <c r="C1617" i="23"/>
  <c r="C1616" i="23"/>
  <c r="C1615" i="23"/>
  <c r="C1614" i="23"/>
  <c r="C1613" i="23"/>
  <c r="C1612" i="23"/>
  <c r="C1611" i="23"/>
  <c r="C1610" i="23"/>
  <c r="C1609" i="23"/>
  <c r="C1608" i="23"/>
  <c r="C1607" i="23"/>
  <c r="C1606" i="23"/>
  <c r="C1605" i="23"/>
  <c r="C1604" i="23"/>
  <c r="C1603" i="23"/>
  <c r="C1602" i="23"/>
  <c r="C1601" i="23"/>
  <c r="C1600" i="23"/>
  <c r="C1599" i="23"/>
  <c r="C1598" i="23"/>
  <c r="C1597" i="23"/>
  <c r="C1596" i="23"/>
  <c r="C1595" i="23"/>
  <c r="C1594" i="23"/>
  <c r="C1593" i="23"/>
  <c r="C1592" i="23"/>
  <c r="C1591" i="23"/>
  <c r="C1590" i="23"/>
  <c r="C1589" i="23"/>
  <c r="C1588" i="23"/>
  <c r="C1587" i="23"/>
  <c r="C1586" i="23"/>
  <c r="C1585" i="23"/>
  <c r="C1584" i="23"/>
  <c r="C1583" i="23"/>
  <c r="C1582" i="23"/>
  <c r="C1581" i="23"/>
  <c r="C1580" i="23"/>
  <c r="C1579" i="23"/>
  <c r="C1578" i="23"/>
  <c r="C1577" i="23"/>
  <c r="C1576" i="23"/>
  <c r="C1575" i="23"/>
  <c r="C1574" i="23"/>
  <c r="C1573" i="23"/>
  <c r="C1572" i="23"/>
  <c r="C1571" i="23"/>
  <c r="C1570" i="23"/>
  <c r="C1569" i="23"/>
  <c r="C1568" i="23"/>
  <c r="C1567" i="23"/>
  <c r="C1566" i="23"/>
  <c r="C1565" i="23"/>
  <c r="C1564" i="23"/>
  <c r="C1563" i="23"/>
  <c r="C1562" i="23"/>
  <c r="C1561" i="23"/>
  <c r="C1560" i="23"/>
  <c r="C1559" i="23"/>
  <c r="C1558" i="23"/>
  <c r="C1557" i="23"/>
  <c r="C1556" i="23"/>
  <c r="C1555" i="23"/>
  <c r="C1554" i="23"/>
  <c r="C1553" i="23"/>
  <c r="C1552" i="23"/>
  <c r="C1551" i="23"/>
  <c r="C1550" i="23"/>
  <c r="C1549" i="23"/>
  <c r="C1548" i="23"/>
  <c r="C1547" i="23"/>
  <c r="C1546" i="23"/>
  <c r="C1545" i="23"/>
  <c r="C1544" i="23"/>
  <c r="C1543" i="23"/>
  <c r="C1542" i="23"/>
  <c r="C1541" i="23"/>
  <c r="C1540" i="23"/>
  <c r="C1539" i="23"/>
  <c r="C1538" i="23"/>
  <c r="C1537" i="23"/>
  <c r="C1536" i="23"/>
  <c r="C1535" i="23"/>
  <c r="C1534" i="23"/>
  <c r="C1533" i="23"/>
  <c r="C1532" i="23"/>
  <c r="C1531" i="23"/>
  <c r="C1530" i="23"/>
  <c r="C1529" i="23"/>
  <c r="C1528" i="23"/>
  <c r="C1527" i="23"/>
  <c r="C1526" i="23"/>
  <c r="C1525" i="23"/>
  <c r="C1524" i="23"/>
  <c r="C1523" i="23"/>
  <c r="C1522" i="23"/>
  <c r="C1521" i="23"/>
  <c r="C1520" i="23"/>
  <c r="C1519" i="23"/>
  <c r="C1518" i="23"/>
  <c r="C1517" i="23"/>
  <c r="C1516" i="23"/>
  <c r="C1515" i="23"/>
  <c r="C1514" i="23"/>
  <c r="C1513" i="23"/>
  <c r="C1512" i="23"/>
  <c r="C1511" i="23"/>
  <c r="C1510" i="23"/>
  <c r="C1509" i="23"/>
  <c r="C1508" i="23"/>
  <c r="C1507" i="23"/>
  <c r="C1506" i="23"/>
  <c r="C1505" i="23"/>
  <c r="C1504" i="23"/>
  <c r="C1503" i="23"/>
  <c r="C1502" i="23"/>
  <c r="C1501" i="23"/>
  <c r="C1500" i="23"/>
  <c r="C1499" i="23"/>
  <c r="C1498" i="23"/>
  <c r="C1497" i="23"/>
  <c r="C1496" i="23"/>
  <c r="C1495" i="23"/>
  <c r="C1494" i="23"/>
  <c r="C1493" i="23"/>
  <c r="C1492" i="23"/>
  <c r="C1491" i="23"/>
  <c r="C1490" i="23"/>
  <c r="C1489" i="23"/>
  <c r="C1488" i="23"/>
  <c r="C1487" i="23"/>
  <c r="C1486" i="23"/>
  <c r="C1485" i="23"/>
  <c r="C1484" i="23"/>
  <c r="C1483" i="23"/>
  <c r="C1482" i="23"/>
  <c r="C1481" i="23"/>
  <c r="C1480" i="23"/>
  <c r="C1479" i="23"/>
  <c r="C1478" i="23"/>
  <c r="C1477" i="23"/>
  <c r="C1476" i="23"/>
  <c r="C1475" i="23"/>
  <c r="C1474" i="23"/>
  <c r="C1473" i="23"/>
  <c r="C1472" i="23"/>
  <c r="C1471" i="23"/>
  <c r="C1470" i="23"/>
  <c r="C1469" i="23"/>
  <c r="C1468" i="23"/>
  <c r="C1467" i="23"/>
  <c r="C1466" i="23"/>
  <c r="C1465" i="23"/>
  <c r="C1464" i="23"/>
  <c r="C1463" i="23"/>
  <c r="C1462" i="23"/>
  <c r="C1461" i="23"/>
  <c r="C1460" i="23"/>
  <c r="C1459" i="23"/>
  <c r="C1458" i="23"/>
  <c r="C1457" i="23"/>
  <c r="C1456" i="23"/>
  <c r="C1455" i="23"/>
  <c r="C1454" i="23"/>
  <c r="C1453" i="23"/>
  <c r="C1452" i="23"/>
  <c r="C1451" i="23"/>
  <c r="C1450" i="23"/>
  <c r="C1449" i="23"/>
  <c r="C1448" i="23"/>
  <c r="C1447" i="23"/>
  <c r="C1446" i="23"/>
  <c r="C1445" i="23"/>
  <c r="C1444" i="23"/>
  <c r="C1443" i="23"/>
  <c r="C1442" i="23"/>
  <c r="C1441" i="23"/>
  <c r="C1440" i="23"/>
  <c r="C1439" i="23"/>
  <c r="C1438" i="23"/>
  <c r="C1437" i="23"/>
  <c r="C1436" i="23"/>
  <c r="C1435" i="23"/>
  <c r="C1434" i="23"/>
  <c r="C1433" i="23"/>
  <c r="C1432" i="23"/>
  <c r="C1431" i="23"/>
  <c r="C1430" i="23"/>
  <c r="C1429" i="23"/>
  <c r="C1428" i="23"/>
  <c r="C1427" i="23"/>
  <c r="C1426" i="23"/>
  <c r="C1425" i="23"/>
  <c r="C1424" i="23"/>
  <c r="C1423" i="23"/>
  <c r="C1422" i="23"/>
  <c r="C1421" i="23"/>
  <c r="C1420" i="23"/>
  <c r="C1419" i="23"/>
  <c r="C1418" i="23"/>
  <c r="C1417" i="23"/>
  <c r="C1416" i="23"/>
  <c r="C1415" i="23"/>
  <c r="C1414" i="23"/>
  <c r="C1413" i="23"/>
  <c r="C1412" i="23"/>
  <c r="C1411" i="23"/>
  <c r="C1410" i="23"/>
  <c r="C1409" i="23"/>
  <c r="C1408" i="23"/>
  <c r="C1407" i="23"/>
  <c r="C1406" i="23"/>
  <c r="C1405" i="23"/>
  <c r="C1404" i="23"/>
  <c r="C1403" i="23"/>
  <c r="C1402" i="23"/>
  <c r="C1401" i="23"/>
  <c r="C1400" i="23"/>
  <c r="C1399" i="23"/>
  <c r="C1398" i="23"/>
  <c r="C1397" i="23"/>
  <c r="C1396" i="23"/>
  <c r="C1395" i="23"/>
  <c r="C1394" i="23"/>
  <c r="C1393" i="23"/>
  <c r="C1392" i="23"/>
  <c r="C1391" i="23"/>
  <c r="C1390" i="23"/>
  <c r="C1389" i="23"/>
  <c r="C1388" i="23"/>
  <c r="C1387" i="23"/>
  <c r="C1386" i="23"/>
  <c r="C1385" i="23"/>
  <c r="C1384" i="23"/>
  <c r="C1383" i="23"/>
  <c r="C1382" i="23"/>
  <c r="C1381" i="23"/>
  <c r="C1380" i="23"/>
  <c r="C1379" i="23"/>
  <c r="C1378" i="23"/>
  <c r="C1377" i="23"/>
  <c r="C1376" i="23"/>
  <c r="C1375" i="23"/>
  <c r="C1374" i="23"/>
  <c r="C1373" i="23"/>
  <c r="C1372" i="23"/>
  <c r="C1371" i="23"/>
  <c r="C1370" i="23"/>
  <c r="C1369" i="23"/>
  <c r="C1368" i="23"/>
  <c r="C1367" i="23"/>
  <c r="C1366" i="23"/>
  <c r="C1365" i="23"/>
  <c r="C1364" i="23"/>
  <c r="C1363" i="23"/>
  <c r="C1362" i="23"/>
  <c r="C1361" i="23"/>
  <c r="C1360" i="23"/>
  <c r="C1359" i="23"/>
  <c r="C1358" i="23"/>
  <c r="C1357" i="23"/>
  <c r="C1356" i="23"/>
  <c r="C1355" i="23"/>
  <c r="C1354" i="23"/>
  <c r="C1353" i="23"/>
  <c r="C1352" i="23"/>
  <c r="C1351" i="23"/>
  <c r="C1350" i="23"/>
  <c r="C1349" i="23"/>
  <c r="C1348" i="23"/>
  <c r="C1347" i="23"/>
  <c r="C1346" i="23"/>
  <c r="C1345" i="23"/>
  <c r="C1344" i="23"/>
  <c r="C1343" i="23"/>
  <c r="C1342" i="23"/>
  <c r="C1341" i="23"/>
  <c r="C1340" i="23"/>
  <c r="C1339" i="23"/>
  <c r="C1338" i="23"/>
  <c r="C1337" i="23"/>
  <c r="C1336" i="23"/>
  <c r="C1335" i="23"/>
  <c r="C1334" i="23"/>
  <c r="C1333" i="23"/>
  <c r="C1332" i="23"/>
  <c r="C1331" i="23"/>
  <c r="C1330" i="23"/>
  <c r="C1329" i="23"/>
  <c r="C1328" i="23"/>
  <c r="C1327" i="23"/>
  <c r="C1326" i="23"/>
  <c r="C1325" i="23"/>
  <c r="C1324" i="23"/>
  <c r="C1323" i="23"/>
  <c r="C1322" i="23"/>
  <c r="C1321" i="23"/>
  <c r="C1320" i="23"/>
  <c r="C1319" i="23"/>
  <c r="C1318" i="23"/>
  <c r="C1317" i="23"/>
  <c r="C1316" i="23"/>
  <c r="C1315" i="23"/>
  <c r="C1314" i="23"/>
  <c r="C1313" i="23"/>
  <c r="C1312" i="23"/>
  <c r="C1311" i="23"/>
  <c r="C1310" i="23"/>
  <c r="C1309" i="23"/>
  <c r="C1308" i="23"/>
  <c r="C1307" i="23"/>
  <c r="C1306" i="23"/>
  <c r="C1305" i="23"/>
  <c r="C1304" i="23"/>
  <c r="C1303" i="23"/>
  <c r="C1302" i="23"/>
  <c r="C1301" i="23"/>
  <c r="C1300" i="23"/>
  <c r="C1299" i="23"/>
  <c r="C1298" i="23"/>
  <c r="C1297" i="23"/>
  <c r="C1296" i="23"/>
  <c r="C1295" i="23"/>
  <c r="C1294" i="23"/>
  <c r="C1293" i="23"/>
  <c r="C1292" i="23"/>
  <c r="C1291" i="23"/>
  <c r="C1290" i="23"/>
  <c r="C1289" i="23"/>
  <c r="C1288" i="23"/>
  <c r="C1287" i="23"/>
  <c r="C1286" i="23"/>
  <c r="C1285" i="23"/>
  <c r="C1284" i="23"/>
  <c r="C1283" i="23"/>
  <c r="C1282" i="23"/>
  <c r="C1281" i="23"/>
  <c r="C1280" i="23"/>
  <c r="C1279" i="23"/>
  <c r="C1278" i="23"/>
  <c r="C1277" i="23"/>
  <c r="C1276" i="23"/>
  <c r="C1275" i="23"/>
  <c r="C1274" i="23"/>
  <c r="C1273" i="23"/>
  <c r="C1272" i="23"/>
  <c r="C1271" i="23"/>
  <c r="C1270" i="23"/>
  <c r="C1269" i="23"/>
  <c r="C1268" i="23"/>
  <c r="C1267" i="23"/>
  <c r="C1266" i="23"/>
  <c r="C1265" i="23"/>
  <c r="C1264" i="23"/>
  <c r="C1263" i="23"/>
  <c r="C1262" i="23"/>
  <c r="C1261" i="23"/>
  <c r="C1260" i="23"/>
  <c r="C1259" i="23"/>
  <c r="C1258" i="23"/>
  <c r="C1257" i="23"/>
  <c r="C1256" i="23"/>
  <c r="C1255" i="23"/>
  <c r="C1254" i="23"/>
  <c r="C1253" i="23"/>
  <c r="C1252" i="23"/>
  <c r="C1251" i="23"/>
  <c r="C1250" i="23"/>
  <c r="C1249" i="23"/>
  <c r="C1248" i="23"/>
  <c r="C1247" i="23"/>
  <c r="C1246" i="23"/>
  <c r="C1245" i="23"/>
  <c r="C1244" i="23"/>
  <c r="C1243" i="23"/>
  <c r="C1242" i="23"/>
  <c r="C1241" i="23"/>
  <c r="C1240" i="23"/>
  <c r="C1239" i="23"/>
  <c r="C1238" i="23"/>
  <c r="C1237" i="23"/>
  <c r="C1236" i="23"/>
  <c r="C1235" i="23"/>
  <c r="C1234" i="23"/>
  <c r="C1233" i="23"/>
  <c r="C1232" i="23"/>
  <c r="C1231" i="23"/>
  <c r="C1230" i="23"/>
  <c r="C1229" i="23"/>
  <c r="C1228" i="23"/>
  <c r="C1227" i="23"/>
  <c r="C1226" i="23"/>
  <c r="C1225" i="23"/>
  <c r="C1224" i="23"/>
  <c r="C1223" i="23"/>
  <c r="C1222" i="23"/>
  <c r="C1221" i="23"/>
  <c r="C1220" i="23"/>
  <c r="C1219" i="23"/>
  <c r="C1218" i="23"/>
  <c r="C1217" i="23"/>
  <c r="C1216" i="23"/>
  <c r="C1215" i="23"/>
  <c r="C1214" i="23"/>
  <c r="C1213" i="23"/>
  <c r="C1212" i="23"/>
  <c r="C1211" i="23"/>
  <c r="C1210" i="23"/>
  <c r="C1209" i="23"/>
  <c r="C1208" i="23"/>
  <c r="C1207" i="23"/>
  <c r="C1206" i="23"/>
  <c r="C1205" i="23"/>
  <c r="C1204" i="23"/>
  <c r="C1203" i="23"/>
  <c r="C1202" i="23"/>
  <c r="C1201" i="23"/>
  <c r="C1200" i="23"/>
  <c r="C1199" i="23"/>
  <c r="C1198" i="23"/>
  <c r="C1197" i="23"/>
  <c r="C1196" i="23"/>
  <c r="C1195" i="23"/>
  <c r="C1194" i="23"/>
  <c r="C1193" i="23"/>
  <c r="C1192" i="23"/>
  <c r="C1191" i="23"/>
  <c r="C1190" i="23"/>
  <c r="C1189" i="23"/>
  <c r="C1188" i="23"/>
  <c r="C1187" i="23"/>
  <c r="C1186" i="23"/>
  <c r="C1185" i="23"/>
  <c r="C1184" i="23"/>
  <c r="C1183" i="23"/>
  <c r="C1182" i="23"/>
  <c r="C1181" i="23"/>
  <c r="C1180" i="23"/>
  <c r="C1179" i="23"/>
  <c r="C1178" i="23"/>
  <c r="C1177" i="23"/>
  <c r="C1176" i="23"/>
  <c r="C1175" i="23"/>
  <c r="C1174" i="23"/>
  <c r="C1173" i="23"/>
  <c r="C1172" i="23"/>
  <c r="C1171" i="23"/>
  <c r="C1170" i="23"/>
  <c r="C1169" i="23"/>
  <c r="C1168" i="23"/>
  <c r="C1167" i="23"/>
  <c r="C1166" i="23"/>
  <c r="C1165" i="23"/>
  <c r="C1164" i="23"/>
  <c r="C1163" i="23"/>
  <c r="C1162" i="23"/>
  <c r="C1161" i="23"/>
  <c r="C1160" i="23"/>
  <c r="C1159" i="23"/>
  <c r="C1158" i="23"/>
  <c r="C1157" i="23"/>
  <c r="C1156" i="23"/>
  <c r="C1155" i="23"/>
  <c r="C1154" i="23"/>
  <c r="C1153" i="23"/>
  <c r="C1152" i="23"/>
  <c r="C1151" i="23"/>
  <c r="C1150" i="23"/>
  <c r="C1149" i="23"/>
  <c r="C1148" i="23"/>
  <c r="C1147" i="23"/>
  <c r="C1146" i="23"/>
  <c r="C1145" i="23"/>
  <c r="C1144" i="23"/>
  <c r="C1143" i="23"/>
  <c r="C1142" i="23"/>
  <c r="C1141" i="23"/>
  <c r="C1140" i="23"/>
  <c r="C1139" i="23"/>
  <c r="C1138" i="23"/>
  <c r="C1137" i="23"/>
  <c r="C1136" i="23"/>
  <c r="C1135" i="23"/>
  <c r="C1134" i="23"/>
  <c r="C1133" i="23"/>
  <c r="C1132" i="23"/>
  <c r="C1131" i="23"/>
  <c r="C1130" i="23"/>
  <c r="C1129" i="23"/>
  <c r="C1128" i="23"/>
  <c r="C1127" i="23"/>
  <c r="C1126" i="23"/>
  <c r="C1125" i="23"/>
  <c r="C1124" i="23"/>
  <c r="C1123" i="23"/>
  <c r="C1122" i="23"/>
  <c r="C1121" i="23"/>
  <c r="C1120" i="23"/>
  <c r="C1119" i="23"/>
  <c r="C1118" i="23"/>
  <c r="C1117" i="23"/>
  <c r="C1116" i="23"/>
  <c r="C1115" i="23"/>
  <c r="C1114" i="23"/>
  <c r="C1113" i="23"/>
  <c r="C1112" i="23"/>
  <c r="C1111" i="23"/>
  <c r="C1110" i="23"/>
  <c r="C1109" i="23"/>
  <c r="C1108" i="23"/>
  <c r="C1107" i="23"/>
  <c r="C1106" i="23"/>
  <c r="C1105" i="23"/>
  <c r="C1104" i="23"/>
  <c r="C1103" i="23"/>
  <c r="C1102" i="23"/>
  <c r="C1101" i="23"/>
  <c r="C1100" i="23"/>
  <c r="C1099" i="23"/>
  <c r="C1098" i="23"/>
  <c r="C1097" i="23"/>
  <c r="C1096" i="23"/>
  <c r="C1095" i="23"/>
  <c r="C1094" i="23"/>
  <c r="C1093" i="23"/>
  <c r="C1092" i="23"/>
  <c r="C1091" i="23"/>
  <c r="C1090" i="23"/>
  <c r="C1089" i="23"/>
  <c r="C1088" i="23"/>
  <c r="C1087" i="23"/>
  <c r="C1086" i="23"/>
  <c r="C1085" i="23"/>
  <c r="C1084" i="23"/>
  <c r="C1083" i="23"/>
  <c r="C1082" i="23"/>
  <c r="C1081" i="23"/>
  <c r="C1080" i="23"/>
  <c r="C1079" i="23"/>
  <c r="C1078" i="23"/>
  <c r="C1077" i="23"/>
  <c r="C1076" i="23"/>
  <c r="C1075" i="23"/>
  <c r="C1074" i="23"/>
  <c r="C1073" i="23"/>
  <c r="C1072" i="23"/>
  <c r="C1071" i="23"/>
  <c r="C1070" i="23"/>
  <c r="C1069" i="23"/>
  <c r="C1068" i="23"/>
  <c r="C1067" i="23"/>
  <c r="C1066" i="23"/>
  <c r="C1065" i="23"/>
  <c r="C1064" i="23"/>
  <c r="C1063" i="23"/>
  <c r="C1062" i="23"/>
  <c r="C1061" i="23"/>
  <c r="C1060" i="23"/>
  <c r="C1059" i="23"/>
  <c r="C1058" i="23"/>
  <c r="C1057" i="23"/>
  <c r="C1056" i="23"/>
  <c r="C1055" i="23"/>
  <c r="C1054" i="23"/>
  <c r="C1053" i="23"/>
  <c r="C1052" i="23"/>
  <c r="C1051" i="23"/>
  <c r="C1050" i="23"/>
  <c r="C1049" i="23"/>
  <c r="C1048" i="23"/>
  <c r="C1047" i="23"/>
  <c r="C1046" i="23"/>
  <c r="C1045" i="23"/>
  <c r="C1044" i="23"/>
  <c r="C1043" i="23"/>
  <c r="C1042" i="23"/>
  <c r="C1041" i="23"/>
  <c r="C1040" i="23"/>
  <c r="C1039" i="23"/>
  <c r="C1038" i="23"/>
  <c r="C1037" i="23"/>
  <c r="C1036" i="23"/>
  <c r="C1035" i="23"/>
  <c r="C1034" i="23"/>
  <c r="C1033" i="23"/>
  <c r="C1032" i="23"/>
  <c r="C1031" i="23"/>
  <c r="C1030" i="23"/>
  <c r="C1029" i="23"/>
  <c r="C1028" i="23"/>
  <c r="C1027" i="23"/>
  <c r="C1026" i="23"/>
  <c r="C1025" i="23"/>
  <c r="C1024" i="23"/>
  <c r="C1023" i="23"/>
  <c r="C1022" i="23"/>
  <c r="C1021" i="23"/>
  <c r="C1020" i="23"/>
  <c r="C1019" i="23"/>
  <c r="C1018" i="23"/>
  <c r="C1017" i="23"/>
  <c r="C1016" i="23"/>
  <c r="C1015" i="23"/>
  <c r="C1014" i="23"/>
  <c r="C1013" i="23"/>
  <c r="C1012" i="23"/>
  <c r="C1011" i="23"/>
  <c r="C1010" i="23"/>
  <c r="C1009" i="23"/>
  <c r="C1008" i="23"/>
  <c r="C1007" i="23"/>
  <c r="C1006" i="23"/>
  <c r="C1005" i="23"/>
  <c r="C1004" i="23"/>
  <c r="C1003" i="23"/>
  <c r="C1002" i="23"/>
  <c r="C1001" i="23"/>
  <c r="C1000" i="23"/>
  <c r="C999" i="23"/>
  <c r="C998" i="23"/>
  <c r="C997" i="23"/>
  <c r="C996" i="23"/>
  <c r="C995" i="23"/>
  <c r="C994" i="23"/>
  <c r="C993" i="23"/>
  <c r="C992" i="23"/>
  <c r="C991" i="23"/>
  <c r="C990" i="23"/>
  <c r="C989" i="23"/>
  <c r="C988" i="23"/>
  <c r="C987" i="23"/>
  <c r="C986" i="23"/>
  <c r="C985" i="23"/>
  <c r="C984" i="23"/>
  <c r="C983" i="23"/>
  <c r="C982" i="23"/>
  <c r="C981" i="23"/>
  <c r="C980" i="23"/>
  <c r="C979" i="23"/>
  <c r="C978" i="23"/>
  <c r="C977" i="23"/>
  <c r="C976" i="23"/>
  <c r="C975" i="23"/>
  <c r="C974" i="23"/>
  <c r="C973" i="23"/>
  <c r="C972" i="23"/>
  <c r="C971" i="23"/>
  <c r="C970" i="23"/>
  <c r="C969" i="23"/>
  <c r="C968" i="23"/>
  <c r="C967" i="23"/>
  <c r="C966" i="23"/>
  <c r="C965" i="23"/>
  <c r="C964" i="23"/>
  <c r="C963" i="23"/>
  <c r="C962" i="23"/>
  <c r="C961" i="23"/>
  <c r="C960" i="23"/>
  <c r="C959" i="23"/>
  <c r="C958" i="23"/>
  <c r="C957" i="23"/>
  <c r="C956" i="23"/>
  <c r="C955" i="23"/>
  <c r="C954" i="23"/>
  <c r="C953" i="23"/>
  <c r="C952" i="23"/>
  <c r="C951" i="23"/>
  <c r="C950" i="23"/>
  <c r="C949" i="23"/>
  <c r="C948" i="23"/>
  <c r="C947" i="23"/>
  <c r="C946" i="23"/>
  <c r="C945" i="23"/>
  <c r="C944" i="23"/>
  <c r="C943" i="23"/>
  <c r="C942" i="23"/>
  <c r="C941" i="23"/>
  <c r="C940" i="23"/>
  <c r="C939" i="23"/>
  <c r="C938" i="23"/>
  <c r="C937" i="23"/>
  <c r="C936" i="23"/>
  <c r="C935" i="23"/>
  <c r="C934" i="23"/>
  <c r="C933" i="23"/>
  <c r="C932" i="23"/>
  <c r="C931" i="23"/>
  <c r="C930" i="23"/>
  <c r="C929" i="23"/>
  <c r="C928" i="23"/>
  <c r="C927" i="23"/>
  <c r="C926" i="23"/>
  <c r="C925" i="23"/>
  <c r="C924" i="23"/>
  <c r="C923" i="23"/>
  <c r="C922" i="23"/>
  <c r="C921" i="23"/>
  <c r="C920" i="23"/>
  <c r="C919" i="23"/>
  <c r="C918" i="23"/>
  <c r="C917" i="23"/>
  <c r="C916" i="23"/>
  <c r="C915" i="23"/>
  <c r="C914" i="23"/>
  <c r="C913" i="23"/>
  <c r="C912" i="23"/>
  <c r="C911" i="23"/>
  <c r="C910" i="23"/>
  <c r="C909" i="23"/>
  <c r="C908" i="23"/>
  <c r="C907" i="23"/>
  <c r="C906" i="23"/>
  <c r="C905" i="23"/>
  <c r="C904" i="23"/>
  <c r="C903" i="23"/>
  <c r="C902" i="23"/>
  <c r="C901" i="23"/>
  <c r="C900" i="23"/>
  <c r="C899" i="23"/>
  <c r="C898" i="23"/>
  <c r="C897" i="23"/>
  <c r="C896" i="23"/>
  <c r="C895" i="23"/>
  <c r="C894" i="23"/>
  <c r="C893" i="23"/>
  <c r="C892" i="23"/>
  <c r="C891" i="23"/>
  <c r="C890" i="23"/>
  <c r="C889" i="23"/>
  <c r="C888" i="23"/>
  <c r="C887" i="23"/>
  <c r="C886" i="23"/>
  <c r="C885" i="23"/>
  <c r="C884" i="23"/>
  <c r="C883" i="23"/>
  <c r="C882" i="23"/>
  <c r="C881" i="23"/>
  <c r="C880" i="23"/>
  <c r="C879" i="23"/>
  <c r="C878" i="23"/>
  <c r="C877" i="23"/>
  <c r="C876" i="23"/>
  <c r="C875" i="23"/>
  <c r="C874" i="23"/>
  <c r="C873" i="23"/>
  <c r="C872" i="23"/>
  <c r="C871" i="23"/>
  <c r="C870" i="23"/>
  <c r="C869" i="23"/>
  <c r="C868" i="23"/>
  <c r="C867" i="23"/>
  <c r="C866" i="23"/>
  <c r="C865" i="23"/>
  <c r="C864" i="23"/>
  <c r="C863" i="23"/>
  <c r="C862" i="23"/>
  <c r="C861" i="23"/>
  <c r="C860" i="23"/>
  <c r="C859" i="23"/>
  <c r="C858" i="23"/>
  <c r="C857" i="23"/>
  <c r="C856" i="23"/>
  <c r="C855" i="23"/>
  <c r="C854" i="23"/>
  <c r="C853" i="23"/>
  <c r="C852" i="23"/>
  <c r="C851" i="23"/>
  <c r="C850" i="23"/>
  <c r="C849" i="23"/>
  <c r="C848" i="23"/>
  <c r="C847" i="23"/>
  <c r="C846" i="23"/>
  <c r="C845" i="23"/>
  <c r="C844" i="23"/>
  <c r="C843" i="23"/>
  <c r="C842" i="23"/>
  <c r="C841" i="23"/>
  <c r="C840" i="23"/>
  <c r="C839" i="23"/>
  <c r="C838" i="23"/>
  <c r="C837" i="23"/>
  <c r="C836" i="23"/>
  <c r="C835" i="23"/>
  <c r="C834" i="23"/>
  <c r="C833" i="23"/>
  <c r="C832" i="23"/>
  <c r="C831" i="23"/>
  <c r="C830" i="23"/>
  <c r="C829" i="23"/>
  <c r="C828" i="23"/>
  <c r="C827" i="23"/>
  <c r="C826" i="23"/>
  <c r="C825" i="23"/>
  <c r="C824" i="23"/>
  <c r="C823" i="23"/>
  <c r="C822" i="23"/>
  <c r="C821" i="23"/>
  <c r="C820" i="23"/>
  <c r="C819" i="23"/>
  <c r="C818" i="23"/>
  <c r="C817" i="23"/>
  <c r="C816" i="23"/>
  <c r="C815" i="23"/>
  <c r="C814" i="23"/>
  <c r="C813" i="23"/>
  <c r="C812" i="23"/>
  <c r="C811" i="23"/>
  <c r="C810" i="23"/>
  <c r="C809" i="23"/>
  <c r="C808" i="23"/>
  <c r="C807" i="23"/>
  <c r="C806" i="23"/>
  <c r="C805" i="23"/>
  <c r="C804" i="23"/>
  <c r="C803" i="23"/>
  <c r="C802" i="23"/>
  <c r="C801" i="23"/>
  <c r="C800" i="23"/>
  <c r="C799" i="23"/>
  <c r="C798" i="23"/>
  <c r="C797" i="23"/>
  <c r="C796" i="23"/>
  <c r="C795" i="23"/>
  <c r="C794" i="23"/>
  <c r="C793" i="23"/>
  <c r="C792" i="23"/>
  <c r="C791" i="23"/>
  <c r="C790" i="23"/>
  <c r="C789" i="23"/>
  <c r="C788" i="23"/>
  <c r="C787" i="23"/>
  <c r="C786" i="23"/>
  <c r="C785" i="23"/>
  <c r="C784" i="23"/>
  <c r="C783" i="23"/>
  <c r="C782" i="23"/>
  <c r="C781" i="23"/>
  <c r="C780" i="23"/>
  <c r="C779" i="23"/>
  <c r="C778" i="23"/>
  <c r="C777" i="23"/>
  <c r="C776" i="23"/>
  <c r="C775" i="23"/>
  <c r="C774" i="23"/>
  <c r="C773" i="23"/>
  <c r="C772" i="23"/>
  <c r="C771" i="23"/>
  <c r="C770" i="23"/>
  <c r="C769" i="23"/>
  <c r="C768" i="23"/>
  <c r="C767" i="23"/>
  <c r="C766" i="23"/>
  <c r="C765" i="23"/>
  <c r="C764" i="23"/>
  <c r="C763" i="23"/>
  <c r="C762" i="23"/>
  <c r="C761" i="23"/>
  <c r="C760" i="23"/>
  <c r="C759" i="23"/>
  <c r="C758" i="23"/>
  <c r="C757" i="23"/>
  <c r="C756" i="23"/>
  <c r="C755" i="23"/>
  <c r="C754" i="23"/>
  <c r="C753" i="23"/>
  <c r="C752" i="23"/>
  <c r="C751" i="23"/>
  <c r="C750" i="23"/>
  <c r="C749" i="23"/>
  <c r="C748" i="23"/>
  <c r="C747" i="23"/>
  <c r="C746" i="23"/>
  <c r="C745" i="23"/>
  <c r="C744" i="23"/>
  <c r="C743" i="23"/>
  <c r="C742" i="23"/>
  <c r="C741" i="23"/>
  <c r="C740" i="23"/>
  <c r="C739" i="23"/>
  <c r="C738" i="23"/>
  <c r="C737" i="23"/>
  <c r="C736" i="23"/>
  <c r="C735" i="23"/>
  <c r="C734" i="23"/>
  <c r="C733" i="23"/>
  <c r="C732" i="23"/>
  <c r="C731" i="23"/>
  <c r="C730" i="23"/>
  <c r="C729" i="23"/>
  <c r="C728" i="23"/>
  <c r="C727" i="23"/>
  <c r="C726" i="23"/>
  <c r="C725" i="23"/>
  <c r="C724" i="23"/>
  <c r="C723" i="23"/>
  <c r="C722" i="23"/>
  <c r="C721" i="23"/>
  <c r="C720" i="23"/>
  <c r="C719" i="23"/>
  <c r="C718" i="23"/>
  <c r="C717" i="23"/>
  <c r="C716" i="23"/>
  <c r="C715" i="23"/>
  <c r="C714" i="23"/>
  <c r="C713" i="23"/>
  <c r="C712" i="23"/>
  <c r="C711" i="23"/>
  <c r="C710" i="23"/>
  <c r="C709" i="23"/>
  <c r="C708" i="23"/>
  <c r="C707" i="23"/>
  <c r="C706" i="23"/>
  <c r="C705" i="23"/>
  <c r="C704" i="23"/>
  <c r="C703" i="23"/>
  <c r="C702" i="23"/>
  <c r="C701" i="23"/>
  <c r="C700" i="23"/>
  <c r="C699" i="23"/>
  <c r="C698" i="23"/>
  <c r="C697" i="23"/>
  <c r="C696" i="23"/>
  <c r="C695" i="23"/>
  <c r="C694" i="23"/>
  <c r="C693" i="23"/>
  <c r="C692" i="23"/>
  <c r="C691" i="23"/>
  <c r="C690" i="23"/>
  <c r="C689" i="23"/>
  <c r="C688" i="23"/>
  <c r="C687" i="23"/>
  <c r="C686" i="23"/>
  <c r="C685" i="23"/>
  <c r="C684" i="23"/>
  <c r="C683" i="23"/>
  <c r="C682" i="23"/>
  <c r="C681" i="23"/>
  <c r="C680" i="23"/>
  <c r="C679" i="23"/>
  <c r="C678" i="23"/>
  <c r="C677" i="23"/>
  <c r="C676" i="23"/>
  <c r="C675" i="23"/>
  <c r="C674" i="23"/>
  <c r="C673" i="23"/>
  <c r="C672" i="23"/>
  <c r="C671" i="23"/>
  <c r="C670" i="23"/>
  <c r="C669" i="23"/>
  <c r="C668" i="23"/>
  <c r="C667" i="23"/>
  <c r="C666" i="23"/>
  <c r="C665" i="23"/>
  <c r="C664" i="23"/>
  <c r="C663" i="23"/>
  <c r="C662" i="23"/>
  <c r="C661" i="23"/>
  <c r="C660" i="23"/>
  <c r="C659" i="23"/>
  <c r="C658" i="23"/>
  <c r="C657" i="23"/>
  <c r="C656" i="23"/>
  <c r="C655" i="23"/>
  <c r="C654" i="23"/>
  <c r="C653" i="23"/>
  <c r="C652" i="23"/>
  <c r="C651" i="23"/>
  <c r="C650" i="23"/>
  <c r="C649" i="23"/>
  <c r="C648" i="23"/>
  <c r="C647" i="23"/>
  <c r="C646" i="23"/>
  <c r="C645" i="23"/>
  <c r="C644" i="23"/>
  <c r="C643" i="23"/>
  <c r="C642" i="23"/>
  <c r="C641" i="23"/>
  <c r="C640" i="23"/>
  <c r="C639" i="23"/>
  <c r="C638" i="23"/>
  <c r="C637" i="23"/>
  <c r="C636" i="23"/>
  <c r="C635" i="23"/>
  <c r="C634" i="23"/>
  <c r="C633" i="23"/>
  <c r="C632" i="23"/>
  <c r="C631" i="23"/>
  <c r="C630" i="23"/>
  <c r="C629" i="23"/>
  <c r="C628" i="23"/>
  <c r="C627" i="23"/>
  <c r="C626" i="23"/>
  <c r="C625" i="23"/>
  <c r="C624" i="23"/>
  <c r="C623" i="23"/>
  <c r="C622" i="23"/>
  <c r="C621" i="23"/>
  <c r="C620" i="23"/>
  <c r="C619" i="23"/>
  <c r="C618" i="23"/>
  <c r="C617" i="23"/>
  <c r="C616" i="23"/>
  <c r="C615" i="23"/>
  <c r="C614" i="23"/>
  <c r="C613" i="23"/>
  <c r="C612" i="23"/>
  <c r="C611" i="23"/>
  <c r="C610" i="23"/>
  <c r="C609" i="23"/>
  <c r="C608" i="23"/>
  <c r="C607" i="23"/>
  <c r="C606" i="23"/>
  <c r="C605" i="23"/>
  <c r="C604" i="23"/>
  <c r="C603" i="23"/>
  <c r="C602" i="23"/>
  <c r="C601" i="23"/>
  <c r="C600" i="23"/>
  <c r="C599" i="23"/>
  <c r="C598" i="23"/>
  <c r="C597" i="23"/>
  <c r="C596" i="23"/>
  <c r="C595" i="23"/>
  <c r="C594" i="23"/>
  <c r="C593" i="23"/>
  <c r="C592" i="23"/>
  <c r="C591" i="23"/>
  <c r="C590" i="23"/>
  <c r="C589" i="23"/>
  <c r="C588" i="23"/>
  <c r="C587" i="23"/>
  <c r="C586" i="23"/>
  <c r="C585" i="23"/>
  <c r="C584" i="23"/>
  <c r="C583" i="23"/>
  <c r="C582" i="23"/>
  <c r="C581" i="23"/>
  <c r="C580" i="23"/>
  <c r="C579" i="23"/>
  <c r="C578" i="23"/>
  <c r="C577" i="23"/>
  <c r="C576" i="23"/>
  <c r="C575" i="23"/>
  <c r="C574" i="23"/>
  <c r="C573" i="23"/>
  <c r="C572" i="23"/>
  <c r="C571" i="23"/>
  <c r="C570" i="23"/>
  <c r="C569" i="23"/>
  <c r="C568" i="23"/>
  <c r="C567" i="23"/>
  <c r="C566" i="23"/>
  <c r="C565" i="23"/>
  <c r="C564" i="23"/>
  <c r="C563" i="23"/>
  <c r="C562" i="23"/>
  <c r="C561" i="23"/>
  <c r="C560" i="23"/>
  <c r="C559" i="23"/>
  <c r="C558" i="23"/>
  <c r="C557" i="23"/>
  <c r="C556" i="23"/>
  <c r="C555" i="23"/>
  <c r="C554" i="23"/>
  <c r="C553" i="23"/>
  <c r="C552" i="23"/>
  <c r="C551" i="23"/>
  <c r="C550" i="23"/>
  <c r="C549" i="23"/>
  <c r="C548" i="23"/>
  <c r="C547" i="23"/>
  <c r="C546" i="23"/>
  <c r="C545" i="23"/>
  <c r="C544" i="23"/>
  <c r="C543" i="23"/>
  <c r="C542" i="23"/>
  <c r="C541" i="23"/>
  <c r="C540" i="23"/>
  <c r="C539" i="23"/>
  <c r="C538" i="23"/>
  <c r="C537" i="23"/>
  <c r="C536" i="23"/>
  <c r="C535" i="23"/>
  <c r="C534" i="23"/>
  <c r="C533" i="23"/>
  <c r="C532" i="23"/>
  <c r="C531" i="23"/>
  <c r="C530" i="23"/>
  <c r="C529" i="23"/>
  <c r="C528" i="23"/>
  <c r="C527" i="23"/>
  <c r="C526" i="23"/>
  <c r="C525" i="23"/>
  <c r="C524" i="23"/>
  <c r="C523" i="23"/>
  <c r="C522" i="23"/>
  <c r="C521" i="23"/>
  <c r="C520" i="23"/>
  <c r="C519" i="23"/>
  <c r="C518" i="23"/>
  <c r="C517" i="23"/>
  <c r="C516" i="23"/>
  <c r="C515" i="23"/>
  <c r="C514" i="23"/>
  <c r="C513" i="23"/>
  <c r="C512" i="23"/>
  <c r="C511" i="23"/>
  <c r="C510" i="23"/>
  <c r="C509" i="23"/>
  <c r="C508" i="23"/>
  <c r="C507" i="23"/>
  <c r="C506" i="23"/>
  <c r="C505" i="23"/>
  <c r="C504" i="23"/>
  <c r="C503" i="23"/>
  <c r="C502" i="23"/>
  <c r="C501" i="23"/>
  <c r="C500" i="23"/>
  <c r="C499" i="23"/>
  <c r="C498" i="23"/>
  <c r="C497" i="23"/>
  <c r="C496" i="23"/>
  <c r="C495" i="23"/>
  <c r="C494" i="23"/>
  <c r="C493" i="23"/>
  <c r="C492" i="23"/>
  <c r="C491" i="23"/>
  <c r="C490" i="23"/>
  <c r="C489" i="23"/>
  <c r="C488" i="23"/>
  <c r="C487" i="23"/>
  <c r="C486" i="23"/>
  <c r="C485" i="23"/>
  <c r="C484" i="23"/>
  <c r="C483" i="23"/>
  <c r="C482" i="23"/>
  <c r="C481" i="23"/>
  <c r="C480" i="23"/>
  <c r="C479" i="23"/>
  <c r="C478" i="23"/>
  <c r="C477" i="23"/>
  <c r="C476" i="23"/>
  <c r="C475" i="23"/>
  <c r="C474" i="23"/>
  <c r="C473" i="23"/>
  <c r="C472" i="23"/>
  <c r="C471" i="23"/>
  <c r="C470" i="23"/>
  <c r="C469" i="23"/>
  <c r="C468" i="23"/>
  <c r="C467" i="23"/>
  <c r="C466" i="23"/>
  <c r="C465" i="23"/>
  <c r="C464" i="23"/>
  <c r="C463" i="23"/>
  <c r="C462" i="23"/>
  <c r="C461" i="23"/>
  <c r="C460" i="23"/>
  <c r="C459" i="23"/>
  <c r="C458" i="23"/>
  <c r="C457" i="23"/>
  <c r="C456" i="23"/>
  <c r="C455" i="23"/>
  <c r="C454" i="23"/>
  <c r="C453" i="23"/>
  <c r="C452" i="23"/>
  <c r="C451" i="23"/>
  <c r="C450" i="23"/>
  <c r="C449" i="23"/>
  <c r="C448" i="23"/>
  <c r="C447" i="23"/>
  <c r="C446" i="23"/>
  <c r="C445" i="23"/>
  <c r="C444" i="23"/>
  <c r="C443" i="23"/>
  <c r="C442" i="23"/>
  <c r="C441" i="23"/>
  <c r="C440" i="23"/>
  <c r="C439" i="23"/>
  <c r="C438" i="23"/>
  <c r="C437" i="23"/>
  <c r="C436" i="23"/>
  <c r="C435" i="23"/>
  <c r="C434" i="23"/>
  <c r="C433" i="23"/>
  <c r="C432" i="23"/>
  <c r="C431" i="23"/>
  <c r="C430" i="23"/>
  <c r="C429" i="23"/>
  <c r="C428" i="23"/>
  <c r="C427" i="23"/>
  <c r="C426" i="23"/>
  <c r="C425" i="23"/>
  <c r="C424" i="23"/>
  <c r="C423" i="23"/>
  <c r="C422" i="23"/>
  <c r="C421" i="23"/>
  <c r="C420" i="23"/>
  <c r="C419" i="23"/>
  <c r="C418" i="23"/>
  <c r="C417" i="23"/>
  <c r="C416" i="23"/>
  <c r="C415" i="23"/>
  <c r="C414" i="23"/>
  <c r="C413" i="23"/>
  <c r="C412" i="23"/>
  <c r="C411" i="23"/>
  <c r="C410" i="23"/>
  <c r="C409" i="23"/>
  <c r="C408" i="23"/>
  <c r="C407" i="23"/>
  <c r="C406" i="23"/>
  <c r="C405" i="23"/>
  <c r="C404" i="23"/>
  <c r="C403" i="23"/>
  <c r="C402" i="23"/>
  <c r="C401" i="23"/>
  <c r="C400" i="23"/>
  <c r="C399" i="23"/>
  <c r="C398" i="23"/>
  <c r="C397" i="23"/>
  <c r="C396" i="23"/>
  <c r="C395" i="23"/>
  <c r="C394" i="23"/>
  <c r="C393" i="23"/>
  <c r="C392" i="23"/>
  <c r="C391" i="23"/>
  <c r="C390" i="23"/>
  <c r="C389" i="23"/>
  <c r="C388" i="23"/>
  <c r="C387" i="23"/>
  <c r="C386" i="23"/>
  <c r="C385" i="23"/>
  <c r="C384" i="23"/>
  <c r="C383" i="23"/>
  <c r="C382" i="23"/>
  <c r="C381" i="23"/>
  <c r="C380" i="23"/>
  <c r="C379" i="23"/>
  <c r="C378" i="23"/>
  <c r="C377" i="23"/>
  <c r="C376" i="23"/>
  <c r="C375" i="23"/>
  <c r="C374" i="23"/>
  <c r="C373" i="23"/>
  <c r="C372" i="23"/>
  <c r="C371" i="23"/>
  <c r="C370" i="23"/>
  <c r="C369" i="23"/>
  <c r="C368" i="23"/>
  <c r="C367" i="23"/>
  <c r="C366" i="23"/>
  <c r="C365" i="23"/>
  <c r="C364" i="23"/>
  <c r="C363" i="23"/>
  <c r="C362" i="23"/>
  <c r="C361" i="23"/>
  <c r="C360" i="23"/>
  <c r="C359" i="23"/>
  <c r="C358" i="23"/>
  <c r="C357" i="23"/>
  <c r="C356" i="23"/>
  <c r="C355" i="23"/>
  <c r="C354" i="23"/>
  <c r="C353" i="23"/>
  <c r="C352" i="23"/>
  <c r="C351" i="23"/>
  <c r="C350" i="23"/>
  <c r="C349" i="23"/>
  <c r="C348" i="23"/>
  <c r="C347" i="23"/>
  <c r="C346" i="23"/>
  <c r="C345" i="23"/>
  <c r="C344" i="23"/>
  <c r="C343" i="23"/>
  <c r="C342" i="23"/>
  <c r="C341" i="23"/>
  <c r="C340" i="23"/>
  <c r="C339" i="23"/>
  <c r="C338" i="23"/>
  <c r="C337" i="23"/>
  <c r="C336" i="23"/>
  <c r="C335" i="23"/>
  <c r="C334" i="23"/>
  <c r="C333" i="23"/>
  <c r="C332" i="23"/>
  <c r="C331" i="23"/>
  <c r="C330" i="23"/>
  <c r="C329" i="23"/>
  <c r="C328" i="23"/>
  <c r="C327" i="23"/>
  <c r="C326" i="23"/>
  <c r="C325" i="23"/>
  <c r="C324" i="23"/>
  <c r="C323" i="23"/>
  <c r="C322" i="23"/>
  <c r="C321" i="23"/>
  <c r="C320" i="23"/>
  <c r="C319" i="23"/>
  <c r="C318" i="23"/>
  <c r="C317" i="23"/>
  <c r="C316" i="23"/>
  <c r="C315" i="23"/>
  <c r="C314" i="23"/>
  <c r="C313" i="23"/>
  <c r="C312" i="23"/>
  <c r="C311" i="23"/>
  <c r="C310" i="23"/>
  <c r="C309" i="23"/>
  <c r="C308" i="23"/>
  <c r="C307" i="23"/>
  <c r="C306" i="23"/>
  <c r="C305" i="23"/>
  <c r="C304" i="23"/>
  <c r="C303" i="23"/>
  <c r="C302" i="23"/>
  <c r="C301" i="23"/>
  <c r="C300" i="23"/>
  <c r="C299" i="23"/>
  <c r="C298" i="23"/>
  <c r="C297" i="23"/>
  <c r="C296" i="23"/>
  <c r="C295" i="23"/>
  <c r="C294" i="23"/>
  <c r="C293" i="23"/>
  <c r="C292" i="23"/>
  <c r="C291" i="23"/>
  <c r="C290" i="23"/>
  <c r="C289" i="23"/>
  <c r="C288" i="23"/>
  <c r="C287" i="23"/>
  <c r="C286" i="23"/>
  <c r="C285" i="23"/>
  <c r="C284" i="23"/>
  <c r="C283" i="23"/>
  <c r="C282" i="23"/>
  <c r="C281" i="23"/>
  <c r="C280" i="23"/>
  <c r="C279" i="23"/>
  <c r="C278" i="23"/>
  <c r="C277" i="23"/>
  <c r="C276" i="23"/>
  <c r="C275" i="23"/>
  <c r="C274" i="23"/>
  <c r="C273" i="23"/>
  <c r="C272" i="23"/>
  <c r="C271" i="23"/>
  <c r="C270" i="23"/>
  <c r="C269" i="23"/>
  <c r="C268" i="23"/>
  <c r="C267" i="23"/>
  <c r="C266" i="23"/>
  <c r="C265" i="23"/>
  <c r="C264" i="23"/>
  <c r="C263" i="23"/>
  <c r="C262" i="23"/>
  <c r="C261" i="23"/>
  <c r="C260" i="23"/>
  <c r="C259" i="23"/>
  <c r="C258" i="23"/>
  <c r="C257" i="23"/>
  <c r="C256" i="23"/>
  <c r="C255" i="23"/>
  <c r="C254" i="23"/>
  <c r="C253" i="23"/>
  <c r="C252" i="23"/>
  <c r="C251" i="23"/>
  <c r="C250" i="23"/>
  <c r="C249" i="23"/>
  <c r="C248" i="23"/>
  <c r="C247" i="23"/>
  <c r="C246" i="23"/>
  <c r="C245" i="23"/>
  <c r="C244" i="23"/>
  <c r="C243" i="23"/>
  <c r="C242" i="23"/>
  <c r="C241" i="23"/>
  <c r="C240" i="23"/>
  <c r="C239" i="23"/>
  <c r="C238" i="23"/>
  <c r="C237" i="23"/>
  <c r="C236" i="23"/>
  <c r="C235" i="23"/>
  <c r="C234" i="23"/>
  <c r="C233" i="23"/>
  <c r="C232" i="23"/>
  <c r="C231" i="23"/>
  <c r="C230" i="23"/>
  <c r="C229" i="23"/>
  <c r="C228" i="23"/>
  <c r="C227" i="23"/>
  <c r="C226" i="23"/>
  <c r="C225" i="23"/>
  <c r="C224" i="23"/>
  <c r="C223" i="23"/>
  <c r="C222" i="23"/>
  <c r="C221" i="23"/>
  <c r="C220" i="23"/>
  <c r="C219" i="23"/>
  <c r="C218" i="23"/>
  <c r="C217" i="23"/>
  <c r="C216" i="23"/>
  <c r="C215" i="23"/>
  <c r="C214" i="23"/>
  <c r="C213" i="23"/>
  <c r="C212" i="23"/>
  <c r="C211" i="23"/>
  <c r="C210" i="23"/>
  <c r="C209" i="23"/>
  <c r="C208" i="23"/>
  <c r="C207" i="23"/>
  <c r="C206" i="23"/>
  <c r="C205" i="23"/>
  <c r="C204" i="23"/>
  <c r="C203" i="23"/>
  <c r="C202" i="23"/>
  <c r="C201" i="23"/>
  <c r="C200" i="23"/>
  <c r="C199" i="23"/>
  <c r="C198" i="23"/>
  <c r="C197" i="23"/>
  <c r="C196" i="23"/>
  <c r="C195" i="23"/>
  <c r="C194" i="23"/>
  <c r="C193" i="23"/>
  <c r="C192" i="23"/>
  <c r="C191" i="23"/>
  <c r="C190" i="23"/>
  <c r="C189" i="23"/>
  <c r="C188" i="23"/>
  <c r="C187" i="23"/>
  <c r="C186" i="23"/>
  <c r="C185" i="23"/>
  <c r="C184" i="23"/>
  <c r="C183" i="23"/>
  <c r="C182" i="23"/>
  <c r="C181" i="23"/>
  <c r="C180" i="23"/>
  <c r="C179" i="23"/>
  <c r="C178" i="23"/>
  <c r="C177" i="23"/>
  <c r="C176" i="23"/>
  <c r="C175" i="23"/>
  <c r="C174" i="23"/>
  <c r="C173" i="23"/>
  <c r="C172" i="23"/>
  <c r="C171" i="23"/>
  <c r="C170" i="23"/>
  <c r="C169" i="23"/>
  <c r="C168" i="23"/>
  <c r="C167" i="23"/>
  <c r="C166" i="23"/>
  <c r="C165" i="23"/>
  <c r="C164" i="23"/>
  <c r="C163" i="23"/>
  <c r="C162" i="23"/>
  <c r="C161" i="23"/>
  <c r="C160" i="23"/>
  <c r="C159" i="23"/>
  <c r="C158" i="23"/>
  <c r="C157" i="23"/>
  <c r="C156" i="23"/>
  <c r="C155" i="23"/>
  <c r="C154" i="23"/>
  <c r="C153" i="23"/>
  <c r="C152" i="23"/>
  <c r="C151" i="23"/>
  <c r="C150" i="23"/>
  <c r="C149" i="23"/>
  <c r="C148" i="23"/>
  <c r="C147" i="23"/>
  <c r="C146" i="23"/>
  <c r="C145" i="23"/>
  <c r="C144" i="23"/>
  <c r="C143" i="23"/>
  <c r="C142" i="23"/>
  <c r="C141" i="23"/>
  <c r="C140" i="23"/>
  <c r="C139" i="23"/>
  <c r="C138" i="23"/>
  <c r="C137" i="23"/>
  <c r="C136" i="23"/>
  <c r="C135" i="23"/>
  <c r="C134" i="23"/>
  <c r="C133" i="23"/>
  <c r="C132" i="23"/>
  <c r="C131" i="23"/>
  <c r="C130" i="23"/>
  <c r="C129" i="23"/>
  <c r="C128" i="23"/>
  <c r="C127" i="23"/>
  <c r="C126" i="23"/>
  <c r="C125" i="23"/>
  <c r="C124" i="23"/>
  <c r="C123" i="23"/>
  <c r="C122" i="23"/>
  <c r="C121" i="23"/>
  <c r="C120" i="23"/>
  <c r="C119" i="23"/>
  <c r="C118" i="23"/>
  <c r="C117" i="23"/>
  <c r="C116" i="23"/>
  <c r="C115" i="23"/>
  <c r="C114" i="23"/>
  <c r="C113" i="23"/>
  <c r="C112" i="23"/>
  <c r="C111" i="23"/>
  <c r="C110" i="23"/>
  <c r="C109" i="23"/>
  <c r="C108" i="23"/>
  <c r="C107" i="23"/>
  <c r="C106" i="23"/>
  <c r="C105" i="23"/>
  <c r="C104" i="23"/>
  <c r="C103" i="23"/>
  <c r="C102" i="23"/>
  <c r="C101" i="23"/>
  <c r="C100" i="23"/>
  <c r="C99" i="23"/>
  <c r="C98" i="23"/>
  <c r="C97" i="23"/>
  <c r="C96" i="23"/>
  <c r="C95" i="23"/>
  <c r="C94" i="23"/>
  <c r="C93" i="23"/>
  <c r="C92" i="23"/>
  <c r="C91" i="23"/>
  <c r="C90" i="23"/>
  <c r="C89" i="23"/>
  <c r="C88" i="23"/>
  <c r="C87" i="23"/>
  <c r="C86" i="23"/>
  <c r="C85" i="23"/>
  <c r="C84" i="23"/>
  <c r="C83" i="23"/>
  <c r="C82" i="23"/>
  <c r="C81" i="23"/>
  <c r="C80" i="23"/>
  <c r="C79" i="23"/>
  <c r="C78" i="23"/>
  <c r="C77" i="23"/>
  <c r="C76" i="23"/>
  <c r="C75" i="23"/>
  <c r="C74" i="23"/>
  <c r="C73" i="23"/>
  <c r="C72" i="23"/>
  <c r="C71" i="23"/>
  <c r="C70" i="23"/>
  <c r="C69" i="23"/>
  <c r="C68" i="23"/>
  <c r="C67" i="23"/>
  <c r="C66" i="23"/>
  <c r="C65" i="23"/>
  <c r="C64" i="23"/>
  <c r="C63" i="23"/>
  <c r="C62" i="23"/>
  <c r="C61" i="23"/>
  <c r="C60" i="23"/>
  <c r="C59" i="23"/>
  <c r="C58" i="23"/>
  <c r="C57" i="23"/>
  <c r="C56" i="23"/>
  <c r="C55" i="23"/>
  <c r="C54" i="23"/>
  <c r="C53" i="23"/>
  <c r="C52" i="23"/>
  <c r="C51" i="23"/>
  <c r="C50" i="23"/>
  <c r="C49" i="23"/>
  <c r="C48" i="23"/>
  <c r="C47" i="23"/>
  <c r="C46" i="23"/>
  <c r="C45" i="23"/>
  <c r="C44" i="23"/>
  <c r="C43" i="23"/>
  <c r="C42" i="23"/>
  <c r="C41" i="23"/>
  <c r="C40" i="23"/>
  <c r="C39" i="23"/>
  <c r="C38" i="23"/>
  <c r="C37" i="23"/>
  <c r="C36" i="23"/>
  <c r="C35" i="23"/>
  <c r="C34" i="23"/>
  <c r="C33" i="23"/>
  <c r="C32" i="23"/>
  <c r="C31" i="23"/>
  <c r="C30" i="23"/>
  <c r="C29" i="23"/>
  <c r="C28" i="23"/>
  <c r="C27" i="23"/>
  <c r="C26" i="23"/>
  <c r="C25" i="23"/>
  <c r="C24" i="23"/>
  <c r="C23" i="23"/>
  <c r="C22" i="23"/>
  <c r="C21" i="23"/>
  <c r="C20" i="23"/>
  <c r="C19" i="23"/>
  <c r="C18" i="23"/>
  <c r="C17" i="23"/>
  <c r="C16" i="23"/>
  <c r="C15" i="23"/>
  <c r="C14" i="23"/>
  <c r="C13" i="23"/>
  <c r="C12" i="23"/>
  <c r="C11" i="23"/>
  <c r="C10" i="23"/>
  <c r="C9" i="23"/>
  <c r="C8" i="23"/>
  <c r="C7" i="23"/>
  <c r="C6" i="23"/>
  <c r="C3083" i="23" l="1"/>
  <c r="B18" i="22" s="1"/>
  <c r="E128" i="22"/>
  <c r="D125" i="22"/>
  <c r="C3832" i="23"/>
  <c r="D124" i="22"/>
  <c r="E124" i="22"/>
  <c r="F124" i="22"/>
  <c r="G124" i="22"/>
  <c r="H124" i="22"/>
  <c r="I124" i="22"/>
  <c r="J124" i="22"/>
  <c r="K124" i="22"/>
  <c r="C124" i="22"/>
  <c r="B124" i="22"/>
  <c r="C121" i="22"/>
  <c r="C122" i="22"/>
  <c r="D122" i="22"/>
  <c r="E122" i="22"/>
  <c r="F122" i="22"/>
  <c r="G122" i="22"/>
  <c r="H122" i="22"/>
  <c r="I122" i="22"/>
  <c r="J122" i="22"/>
  <c r="K122" i="22"/>
  <c r="B122" i="22"/>
  <c r="D121" i="22"/>
  <c r="E121" i="22"/>
  <c r="F121" i="22"/>
  <c r="G121" i="22"/>
  <c r="H121" i="22"/>
  <c r="I121" i="22"/>
  <c r="J121" i="22"/>
  <c r="K121" i="22"/>
  <c r="F128" i="22" l="1"/>
  <c r="E125" i="22"/>
  <c r="B19" i="22"/>
  <c r="C3907" i="23"/>
  <c r="C129" i="22"/>
  <c r="C125" i="22" s="1"/>
  <c r="B123" i="22"/>
  <c r="B120" i="22" s="1"/>
  <c r="C123" i="22"/>
  <c r="C120" i="22" s="1"/>
  <c r="G128" i="22" l="1"/>
  <c r="F125" i="22"/>
  <c r="B117" i="22"/>
  <c r="B119" i="22"/>
  <c r="B118" i="22"/>
  <c r="B82" i="22"/>
  <c r="H128" i="22" l="1"/>
  <c r="G125" i="22"/>
  <c r="B116" i="22"/>
  <c r="I128" i="22" l="1"/>
  <c r="H125" i="22"/>
  <c r="J128" i="22" l="1"/>
  <c r="I125" i="22"/>
  <c r="K128" i="22" l="1"/>
  <c r="K125" i="22" s="1"/>
  <c r="J125" i="22"/>
  <c r="C70" i="22"/>
  <c r="D70" i="22"/>
  <c r="E70" i="22"/>
  <c r="F70" i="22"/>
  <c r="G70" i="22"/>
  <c r="H70" i="22"/>
  <c r="I70" i="22"/>
  <c r="J70" i="22"/>
  <c r="K70" i="22"/>
  <c r="L125" i="22" l="1"/>
  <c r="B73" i="22"/>
  <c r="B174" i="22" l="1"/>
  <c r="B176" i="22" s="1"/>
  <c r="B172" i="22"/>
  <c r="B169" i="22"/>
  <c r="B167" i="22"/>
  <c r="B108" i="22"/>
  <c r="B28" i="22" l="1"/>
  <c r="B30" i="22" l="1"/>
  <c r="B193" i="22" l="1"/>
  <c r="C169" i="22" l="1"/>
  <c r="D169" i="22"/>
  <c r="E169" i="22"/>
  <c r="F169" i="22"/>
  <c r="G169" i="22"/>
  <c r="H169" i="22"/>
  <c r="I169" i="22"/>
  <c r="J169" i="22"/>
  <c r="K169" i="22"/>
  <c r="D123" i="22"/>
  <c r="D120" i="22" s="1"/>
  <c r="E123" i="22"/>
  <c r="E120" i="22" s="1"/>
  <c r="F123" i="22"/>
  <c r="F120" i="22" s="1"/>
  <c r="G123" i="22"/>
  <c r="G120" i="22" s="1"/>
  <c r="H123" i="22"/>
  <c r="H120" i="22" s="1"/>
  <c r="I123" i="22"/>
  <c r="I120" i="22" s="1"/>
  <c r="J123" i="22"/>
  <c r="J120" i="22" s="1"/>
  <c r="K123" i="22"/>
  <c r="K120" i="22" s="1"/>
  <c r="C193" i="22"/>
  <c r="D176" i="22"/>
  <c r="C172" i="22"/>
  <c r="D172" i="22"/>
  <c r="E172" i="22"/>
  <c r="F172" i="22"/>
  <c r="G172" i="22"/>
  <c r="H172" i="22"/>
  <c r="I172" i="22"/>
  <c r="J172" i="22"/>
  <c r="K172" i="22"/>
  <c r="C167" i="22"/>
  <c r="D167" i="22"/>
  <c r="E167" i="22"/>
  <c r="F167" i="22"/>
  <c r="G167" i="22"/>
  <c r="H167" i="22"/>
  <c r="I167" i="22"/>
  <c r="J167" i="22"/>
  <c r="K167" i="22"/>
  <c r="C158" i="22"/>
  <c r="C109" i="22"/>
  <c r="D109" i="22"/>
  <c r="E109" i="22"/>
  <c r="F109" i="22"/>
  <c r="G109" i="22"/>
  <c r="H109" i="22"/>
  <c r="I109" i="22"/>
  <c r="J109" i="22"/>
  <c r="K109" i="22"/>
  <c r="B109" i="22"/>
  <c r="J193" i="22"/>
  <c r="I193" i="22"/>
  <c r="H193" i="22"/>
  <c r="G193" i="22"/>
  <c r="F193" i="22"/>
  <c r="E193" i="22"/>
  <c r="D193" i="22"/>
  <c r="K193" i="22"/>
  <c r="J1" i="17"/>
  <c r="C62" i="17" l="1"/>
  <c r="C16" i="17"/>
  <c r="C42" i="17"/>
  <c r="C10" i="17"/>
  <c r="C38" i="17"/>
  <c r="C8" i="17"/>
  <c r="C30" i="17"/>
  <c r="C7" i="17"/>
  <c r="C66" i="17"/>
  <c r="C85" i="17"/>
  <c r="D85" i="17" s="1"/>
  <c r="E85" i="17" s="1"/>
  <c r="F85" i="17" s="1"/>
  <c r="G85" i="17" s="1"/>
  <c r="H85" i="17" s="1"/>
  <c r="I85" i="17" s="1"/>
  <c r="J85" i="17" s="1"/>
  <c r="K85" i="17" s="1"/>
  <c r="L85" i="17" s="1"/>
  <c r="M85" i="17" s="1"/>
  <c r="C72" i="17"/>
  <c r="C83" i="17"/>
  <c r="D83" i="17" s="1"/>
  <c r="E83" i="17" s="1"/>
  <c r="F83" i="17" s="1"/>
  <c r="G83" i="17" s="1"/>
  <c r="H83" i="17" s="1"/>
  <c r="I83" i="17" s="1"/>
  <c r="J83" i="17" s="1"/>
  <c r="K83" i="17" s="1"/>
  <c r="L83" i="17" s="1"/>
  <c r="M83" i="17" s="1"/>
  <c r="C76" i="17"/>
  <c r="C74" i="17"/>
  <c r="C70" i="17"/>
  <c r="C64" i="17"/>
  <c r="J64" i="17" s="1"/>
  <c r="M8" i="17"/>
  <c r="I8" i="17"/>
  <c r="E8" i="17"/>
  <c r="K7" i="17"/>
  <c r="G7" i="17"/>
  <c r="L8" i="17"/>
  <c r="F7" i="17"/>
  <c r="D8" i="17"/>
  <c r="K8" i="17"/>
  <c r="G8" i="17"/>
  <c r="M7" i="17"/>
  <c r="I7" i="17"/>
  <c r="E7" i="17"/>
  <c r="J8" i="17"/>
  <c r="F8" i="17"/>
  <c r="L7" i="17"/>
  <c r="H7" i="17"/>
  <c r="D7" i="17"/>
  <c r="H8" i="17"/>
  <c r="J7" i="17"/>
  <c r="M66" i="17"/>
  <c r="I66" i="17"/>
  <c r="E66" i="17"/>
  <c r="L66" i="17"/>
  <c r="H66" i="17"/>
  <c r="D66" i="17"/>
  <c r="K66" i="17"/>
  <c r="G66" i="17"/>
  <c r="J66" i="17"/>
  <c r="F66" i="17"/>
  <c r="K80" i="17"/>
  <c r="G80" i="17"/>
  <c r="C80" i="17"/>
  <c r="J78" i="17"/>
  <c r="F78" i="17"/>
  <c r="K68" i="17"/>
  <c r="G68" i="17"/>
  <c r="C68" i="17"/>
  <c r="J80" i="17"/>
  <c r="F80" i="17"/>
  <c r="J68" i="17"/>
  <c r="F68" i="17"/>
  <c r="M80" i="17"/>
  <c r="I80" i="17"/>
  <c r="E80" i="17"/>
  <c r="L78" i="17"/>
  <c r="H78" i="17"/>
  <c r="M68" i="17"/>
  <c r="I68" i="17"/>
  <c r="E68" i="17"/>
  <c r="H68" i="17"/>
  <c r="I78" i="17"/>
  <c r="L80" i="17"/>
  <c r="H80" i="17"/>
  <c r="D80" i="17"/>
  <c r="K78" i="17"/>
  <c r="G78" i="17"/>
  <c r="C78" i="17"/>
  <c r="L68" i="17"/>
  <c r="D68" i="17"/>
  <c r="M78" i="17"/>
  <c r="M62" i="17"/>
  <c r="I62" i="17"/>
  <c r="E62" i="17"/>
  <c r="L62" i="17"/>
  <c r="H62" i="17"/>
  <c r="D62" i="17"/>
  <c r="K62" i="17"/>
  <c r="G62" i="17"/>
  <c r="J62" i="17"/>
  <c r="F62" i="17"/>
  <c r="C40" i="17"/>
  <c r="L40" i="17" s="1"/>
  <c r="C60" i="17"/>
  <c r="D60" i="17" s="1"/>
  <c r="E60" i="17" s="1"/>
  <c r="F60" i="17" s="1"/>
  <c r="G60" i="17" s="1"/>
  <c r="H60" i="17" s="1"/>
  <c r="I60" i="17" s="1"/>
  <c r="J60" i="17" s="1"/>
  <c r="K60" i="17" s="1"/>
  <c r="L60" i="17" s="1"/>
  <c r="M60" i="17" s="1"/>
  <c r="C52" i="17"/>
  <c r="D52" i="17" s="1"/>
  <c r="E52" i="17" s="1"/>
  <c r="F52" i="17" s="1"/>
  <c r="G52" i="17" s="1"/>
  <c r="H52" i="17" s="1"/>
  <c r="I52" i="17" s="1"/>
  <c r="J52" i="17" s="1"/>
  <c r="K52" i="17" s="1"/>
  <c r="L52" i="17" s="1"/>
  <c r="M52" i="17" s="1"/>
  <c r="K42" i="17"/>
  <c r="G42" i="17"/>
  <c r="H42" i="17"/>
  <c r="C56" i="17"/>
  <c r="D56" i="17" s="1"/>
  <c r="E56" i="17" s="1"/>
  <c r="F56" i="17" s="1"/>
  <c r="G56" i="17" s="1"/>
  <c r="H56" i="17" s="1"/>
  <c r="I56" i="17" s="1"/>
  <c r="J56" i="17" s="1"/>
  <c r="K56" i="17" s="1"/>
  <c r="L56" i="17" s="1"/>
  <c r="M56" i="17" s="1"/>
  <c r="C50" i="17"/>
  <c r="C48" i="17"/>
  <c r="J42" i="17"/>
  <c r="F42" i="17"/>
  <c r="D42" i="17"/>
  <c r="C58" i="17"/>
  <c r="D58" i="17" s="1"/>
  <c r="E58" i="17" s="1"/>
  <c r="F58" i="17" s="1"/>
  <c r="G58" i="17" s="1"/>
  <c r="H58" i="17" s="1"/>
  <c r="I58" i="17" s="1"/>
  <c r="J58" i="17" s="1"/>
  <c r="K58" i="17" s="1"/>
  <c r="L58" i="17" s="1"/>
  <c r="M58" i="17" s="1"/>
  <c r="C46" i="17"/>
  <c r="M42" i="17"/>
  <c r="I42" i="17"/>
  <c r="E42" i="17"/>
  <c r="C54" i="17"/>
  <c r="D54" i="17" s="1"/>
  <c r="E54" i="17" s="1"/>
  <c r="F54" i="17" s="1"/>
  <c r="G54" i="17" s="1"/>
  <c r="H54" i="17" s="1"/>
  <c r="I54" i="17" s="1"/>
  <c r="J54" i="17" s="1"/>
  <c r="K54" i="17" s="1"/>
  <c r="L54" i="17" s="1"/>
  <c r="M54" i="17" s="1"/>
  <c r="L42" i="17"/>
  <c r="C34" i="17"/>
  <c r="M34" i="17" s="1"/>
  <c r="D38" i="17"/>
  <c r="H38" i="17"/>
  <c r="L38" i="17"/>
  <c r="M38" i="17"/>
  <c r="F38" i="17"/>
  <c r="J38" i="17"/>
  <c r="G38" i="17"/>
  <c r="E38" i="17"/>
  <c r="I38" i="17"/>
  <c r="K38" i="17"/>
  <c r="M30" i="17"/>
  <c r="I30" i="17"/>
  <c r="E30" i="17"/>
  <c r="J30" i="17"/>
  <c r="L30" i="17"/>
  <c r="H30" i="17"/>
  <c r="D30" i="17"/>
  <c r="F30" i="17"/>
  <c r="K30" i="17"/>
  <c r="G30" i="17"/>
  <c r="M16" i="17"/>
  <c r="L16" i="17"/>
  <c r="H16" i="17"/>
  <c r="D16" i="17"/>
  <c r="E16" i="17"/>
  <c r="K16" i="17"/>
  <c r="G16" i="17"/>
  <c r="J16" i="17"/>
  <c r="F16" i="17"/>
  <c r="I16" i="17"/>
  <c r="M10" i="17"/>
  <c r="I10" i="17"/>
  <c r="E10" i="17"/>
  <c r="J10" i="17"/>
  <c r="L10" i="17"/>
  <c r="H10" i="17"/>
  <c r="D10" i="17"/>
  <c r="G10" i="17"/>
  <c r="F10" i="17"/>
  <c r="K10" i="17"/>
  <c r="C24" i="17"/>
  <c r="C26" i="17"/>
  <c r="C44" i="17"/>
  <c r="C28" i="17"/>
  <c r="C18" i="17"/>
  <c r="C22" i="17"/>
  <c r="C20" i="17"/>
  <c r="L120" i="22"/>
  <c r="C176" i="22"/>
  <c r="J158" i="22"/>
  <c r="F158" i="22"/>
  <c r="I158" i="22"/>
  <c r="E158" i="22"/>
  <c r="H158" i="22"/>
  <c r="D158" i="22"/>
  <c r="K158" i="22"/>
  <c r="G158" i="22"/>
  <c r="M64" i="17" l="1"/>
  <c r="K64" i="17"/>
  <c r="I64" i="17"/>
  <c r="L64" i="17"/>
  <c r="K76" i="17"/>
  <c r="E76" i="17"/>
  <c r="G76" i="17"/>
  <c r="D76" i="17"/>
  <c r="I76" i="17"/>
  <c r="H76" i="17"/>
  <c r="M76" i="17"/>
  <c r="F76" i="17"/>
  <c r="L76" i="17"/>
  <c r="J76" i="17"/>
  <c r="E64" i="17"/>
  <c r="F64" i="17"/>
  <c r="M70" i="17"/>
  <c r="J70" i="17"/>
  <c r="D70" i="17"/>
  <c r="F70" i="17"/>
  <c r="E70" i="17"/>
  <c r="H70" i="17"/>
  <c r="I70" i="17"/>
  <c r="G70" i="17"/>
  <c r="L70" i="17"/>
  <c r="K70" i="17"/>
  <c r="K72" i="17"/>
  <c r="D72" i="17"/>
  <c r="I72" i="17"/>
  <c r="J72" i="17"/>
  <c r="G72" i="17"/>
  <c r="H72" i="17"/>
  <c r="M72" i="17"/>
  <c r="L72" i="17"/>
  <c r="E72" i="17"/>
  <c r="F72" i="17"/>
  <c r="D64" i="17"/>
  <c r="M74" i="17"/>
  <c r="J74" i="17"/>
  <c r="K74" i="17"/>
  <c r="I74" i="17"/>
  <c r="H74" i="17"/>
  <c r="F74" i="17"/>
  <c r="G74" i="17"/>
  <c r="L74" i="17"/>
  <c r="G64" i="17"/>
  <c r="H64" i="17"/>
  <c r="K40" i="17"/>
  <c r="D40" i="17"/>
  <c r="E40" i="17"/>
  <c r="H40" i="17"/>
  <c r="J40" i="17"/>
  <c r="I40" i="17"/>
  <c r="G40" i="17"/>
  <c r="F40" i="17"/>
  <c r="M40" i="17"/>
  <c r="F34" i="17"/>
  <c r="L34" i="17"/>
  <c r="G34" i="17"/>
  <c r="E34" i="17"/>
  <c r="D34" i="17"/>
  <c r="J50" i="17"/>
  <c r="F50" i="17"/>
  <c r="I50" i="17"/>
  <c r="E50" i="17"/>
  <c r="L50" i="17"/>
  <c r="H50" i="17"/>
  <c r="D50" i="17"/>
  <c r="M50" i="17" s="1"/>
  <c r="K50" i="17"/>
  <c r="G50" i="17"/>
  <c r="K34" i="17"/>
  <c r="I34" i="17"/>
  <c r="L48" i="17"/>
  <c r="H48" i="17"/>
  <c r="D48" i="17"/>
  <c r="I48" i="17"/>
  <c r="K48" i="17"/>
  <c r="G48" i="17"/>
  <c r="M48" i="17"/>
  <c r="E48" i="17"/>
  <c r="J48" i="17"/>
  <c r="F48" i="17"/>
  <c r="J34" i="17"/>
  <c r="H34" i="17"/>
  <c r="C36" i="17"/>
  <c r="C32" i="17"/>
  <c r="L46" i="17"/>
  <c r="H46" i="17"/>
  <c r="D46" i="17"/>
  <c r="K46" i="17"/>
  <c r="G46" i="17"/>
  <c r="I46" i="17"/>
  <c r="J46" i="17"/>
  <c r="F46" i="17"/>
  <c r="M46" i="17"/>
  <c r="E46" i="17"/>
  <c r="J44" i="17"/>
  <c r="F44" i="17"/>
  <c r="M44" i="17"/>
  <c r="I44" i="17"/>
  <c r="E44" i="17"/>
  <c r="G44" i="17"/>
  <c r="L44" i="17"/>
  <c r="H44" i="17"/>
  <c r="D44" i="17"/>
  <c r="K44" i="17"/>
  <c r="J26" i="17"/>
  <c r="F26" i="17"/>
  <c r="M26" i="17"/>
  <c r="I26" i="17"/>
  <c r="E26" i="17"/>
  <c r="L26" i="17"/>
  <c r="H26" i="17"/>
  <c r="D26" i="17"/>
  <c r="G26" i="17"/>
  <c r="L18" i="17"/>
  <c r="H18" i="17"/>
  <c r="K18" i="17"/>
  <c r="G18" i="17"/>
  <c r="J18" i="17"/>
  <c r="F18" i="17"/>
  <c r="M18" i="17"/>
  <c r="I18" i="17"/>
  <c r="M24" i="17"/>
  <c r="I24" i="17"/>
  <c r="E24" i="17"/>
  <c r="L24" i="17"/>
  <c r="H24" i="17"/>
  <c r="D24" i="17"/>
  <c r="K24" i="17"/>
  <c r="G24" i="17"/>
  <c r="J24" i="17"/>
  <c r="F24" i="17"/>
  <c r="K28" i="17"/>
  <c r="G28" i="17"/>
  <c r="J28" i="17"/>
  <c r="F28" i="17"/>
  <c r="M28" i="17"/>
  <c r="I28" i="17"/>
  <c r="E28" i="17"/>
  <c r="L28" i="17"/>
  <c r="H28" i="17"/>
  <c r="D28" i="17"/>
  <c r="M20" i="17"/>
  <c r="I20" i="17"/>
  <c r="E20" i="17"/>
  <c r="L20" i="17"/>
  <c r="H20" i="17"/>
  <c r="D20" i="17"/>
  <c r="K20" i="17"/>
  <c r="G20" i="17"/>
  <c r="J20" i="17"/>
  <c r="F20" i="17"/>
  <c r="L22" i="17"/>
  <c r="H22" i="17"/>
  <c r="K22" i="17"/>
  <c r="G22" i="17"/>
  <c r="J22" i="17"/>
  <c r="F22" i="17"/>
  <c r="M22" i="17"/>
  <c r="I22" i="17"/>
  <c r="L193" i="22"/>
  <c r="K81" i="17" l="1"/>
  <c r="I187" i="22" s="1"/>
  <c r="G81" i="17"/>
  <c r="E187" i="22" s="1"/>
  <c r="H81" i="17"/>
  <c r="F187" i="22" s="1"/>
  <c r="F185" i="22" s="1"/>
  <c r="E81" i="17"/>
  <c r="C187" i="22" s="1"/>
  <c r="F81" i="17"/>
  <c r="D187" i="22" s="1"/>
  <c r="D185" i="22" s="1"/>
  <c r="D81" i="17"/>
  <c r="B187" i="22" s="1"/>
  <c r="B185" i="22" s="1"/>
  <c r="J81" i="17"/>
  <c r="H187" i="22" s="1"/>
  <c r="H185" i="22" s="1"/>
  <c r="I81" i="17"/>
  <c r="G187" i="22" s="1"/>
  <c r="G185" i="22" s="1"/>
  <c r="L81" i="17"/>
  <c r="J187" i="22" s="1"/>
  <c r="J185" i="22" s="1"/>
  <c r="M81" i="17"/>
  <c r="K187" i="22" s="1"/>
  <c r="K32" i="17"/>
  <c r="G32" i="17"/>
  <c r="J32" i="17"/>
  <c r="F32" i="17"/>
  <c r="M32" i="17"/>
  <c r="I32" i="17"/>
  <c r="E32" i="17"/>
  <c r="L32" i="17"/>
  <c r="H32" i="17"/>
  <c r="D32" i="17"/>
  <c r="K36" i="17"/>
  <c r="G36" i="17"/>
  <c r="J36" i="17"/>
  <c r="F36" i="17"/>
  <c r="M36" i="17"/>
  <c r="I36" i="17"/>
  <c r="E36" i="17"/>
  <c r="L36" i="17"/>
  <c r="H36" i="17"/>
  <c r="D36" i="17"/>
  <c r="K26" i="17"/>
  <c r="C185" i="22"/>
  <c r="I185" i="22"/>
  <c r="K185" i="22"/>
  <c r="E185" i="22"/>
  <c r="C73" i="22"/>
  <c r="D73" i="22"/>
  <c r="E73" i="22"/>
  <c r="F73" i="22"/>
  <c r="G73" i="22"/>
  <c r="H73" i="22"/>
  <c r="I73" i="22"/>
  <c r="J73" i="22"/>
  <c r="K73" i="22"/>
  <c r="C82" i="22"/>
  <c r="D82" i="22"/>
  <c r="E82" i="22"/>
  <c r="F82" i="22"/>
  <c r="G82" i="22"/>
  <c r="H82" i="22"/>
  <c r="I82" i="22"/>
  <c r="J82" i="22"/>
  <c r="K82" i="22"/>
  <c r="C103" i="22"/>
  <c r="D103" i="22"/>
  <c r="E103" i="22"/>
  <c r="F103" i="22"/>
  <c r="G103" i="22"/>
  <c r="H103" i="22"/>
  <c r="I103" i="22"/>
  <c r="J103" i="22"/>
  <c r="K103" i="22"/>
  <c r="C108" i="22"/>
  <c r="D108" i="22"/>
  <c r="E108" i="22"/>
  <c r="C117" i="22"/>
  <c r="D117" i="22"/>
  <c r="E117" i="22"/>
  <c r="F117" i="22"/>
  <c r="G117" i="22"/>
  <c r="H117" i="22"/>
  <c r="I117" i="22"/>
  <c r="J117" i="22"/>
  <c r="K117" i="22"/>
  <c r="C118" i="22"/>
  <c r="D118" i="22"/>
  <c r="E118" i="22"/>
  <c r="F118" i="22"/>
  <c r="G118" i="22"/>
  <c r="H118" i="22"/>
  <c r="I118" i="22"/>
  <c r="J118" i="22"/>
  <c r="K118" i="22"/>
  <c r="C119" i="22"/>
  <c r="D119" i="22"/>
  <c r="E119" i="22"/>
  <c r="F119" i="22"/>
  <c r="G119" i="22"/>
  <c r="H119" i="22"/>
  <c r="I119" i="22"/>
  <c r="J119" i="22"/>
  <c r="K119" i="22"/>
  <c r="D87" i="17" l="1"/>
  <c r="B191" i="22" s="1"/>
  <c r="L87" i="17"/>
  <c r="J191" i="22" s="1"/>
  <c r="I87" i="17"/>
  <c r="G191" i="22" s="1"/>
  <c r="E87" i="17"/>
  <c r="C191" i="22" s="1"/>
  <c r="K87" i="17"/>
  <c r="I191" i="22" s="1"/>
  <c r="F87" i="17"/>
  <c r="D191" i="22" s="1"/>
  <c r="J87" i="17"/>
  <c r="H191" i="22" s="1"/>
  <c r="G87" i="17"/>
  <c r="E191" i="22" s="1"/>
  <c r="H87" i="17"/>
  <c r="F191" i="22" s="1"/>
  <c r="M87" i="17"/>
  <c r="K191" i="22" s="1"/>
  <c r="L185" i="22"/>
  <c r="H116" i="22"/>
  <c r="K116" i="22"/>
  <c r="C116" i="22"/>
  <c r="J116" i="22"/>
  <c r="F116" i="22"/>
  <c r="D116" i="22"/>
  <c r="G116" i="22"/>
  <c r="I116" i="22"/>
  <c r="E116" i="22"/>
  <c r="L200" i="22"/>
  <c r="B102" i="22"/>
  <c r="D102" i="22"/>
  <c r="L82" i="22"/>
  <c r="E102" i="22"/>
  <c r="C102" i="22"/>
  <c r="L116" i="22" l="1"/>
  <c r="C30" i="22"/>
  <c r="C18" i="22"/>
  <c r="C28" i="22" s="1"/>
  <c r="L191" i="22" l="1"/>
  <c r="D18" i="22"/>
  <c r="D28" i="22" s="1"/>
  <c r="D30" i="22"/>
  <c r="E18" i="22" l="1"/>
  <c r="E28" i="22" s="1"/>
  <c r="E30" i="22"/>
  <c r="F18" i="22" l="1"/>
  <c r="F28" i="22" s="1"/>
  <c r="F30" i="22"/>
  <c r="G18" i="22" l="1"/>
  <c r="G28" i="22" s="1"/>
  <c r="G30" i="22"/>
  <c r="H18" i="22" l="1"/>
  <c r="H28" i="22" s="1"/>
  <c r="H30" i="22"/>
  <c r="I18" i="22" l="1"/>
  <c r="I30" i="22"/>
  <c r="J18" i="22" l="1"/>
  <c r="J28" i="22" s="1"/>
  <c r="I28" i="22"/>
  <c r="J30" i="22"/>
  <c r="K18" i="22" l="1"/>
  <c r="K28" i="22" s="1"/>
  <c r="K30" i="22"/>
  <c r="B21" i="22" l="1"/>
  <c r="B29" i="22"/>
  <c r="B31" i="22" s="1"/>
  <c r="C19" i="22"/>
  <c r="B33" i="22" l="1"/>
  <c r="B32" i="22"/>
  <c r="B44" i="22"/>
  <c r="B49" i="22" s="1"/>
  <c r="B89" i="22" s="1"/>
  <c r="D19" i="22"/>
  <c r="C29" i="22"/>
  <c r="C31" i="22" s="1"/>
  <c r="C21" i="22"/>
  <c r="B74" i="22"/>
  <c r="B75" i="22" s="1"/>
  <c r="B45" i="22" l="1"/>
  <c r="C46" i="22" s="1"/>
  <c r="B77" i="22"/>
  <c r="B81" i="22" s="1"/>
  <c r="B79" i="22"/>
  <c r="B76" i="22"/>
  <c r="B80" i="22" s="1"/>
  <c r="C33" i="22"/>
  <c r="C32" i="22"/>
  <c r="C74" i="22"/>
  <c r="C44" i="22"/>
  <c r="C49" i="22" s="1"/>
  <c r="C89" i="22" s="1"/>
  <c r="D29" i="22"/>
  <c r="D31" i="22" s="1"/>
  <c r="E19" i="22"/>
  <c r="D21" i="22"/>
  <c r="B78" i="22" l="1"/>
  <c r="B48" i="22"/>
  <c r="C45" i="22"/>
  <c r="C48" i="22" s="1"/>
  <c r="C134" i="22" s="1"/>
  <c r="B47" i="22"/>
  <c r="C76" i="22"/>
  <c r="C80" i="22" s="1"/>
  <c r="C77" i="22"/>
  <c r="C81" i="22" s="1"/>
  <c r="C75" i="22"/>
  <c r="C79" i="22" s="1"/>
  <c r="E21" i="22"/>
  <c r="E29" i="22"/>
  <c r="E31" i="22" s="1"/>
  <c r="F19" i="22"/>
  <c r="D33" i="22"/>
  <c r="D74" i="22"/>
  <c r="D32" i="22"/>
  <c r="D44" i="22"/>
  <c r="D49" i="22" s="1"/>
  <c r="D89" i="22" s="1"/>
  <c r="B134" i="22" l="1"/>
  <c r="B170" i="22"/>
  <c r="B144" i="22"/>
  <c r="C143" i="22"/>
  <c r="C152" i="22" s="1"/>
  <c r="B156" i="22"/>
  <c r="B157" i="22" s="1"/>
  <c r="B143" i="22"/>
  <c r="C78" i="22"/>
  <c r="B112" i="22"/>
  <c r="B114" i="22" s="1"/>
  <c r="B110" i="22" s="1"/>
  <c r="C165" i="22"/>
  <c r="C163" i="22" s="1"/>
  <c r="C50" i="22"/>
  <c r="C90" i="22" s="1"/>
  <c r="C88" i="22" s="1"/>
  <c r="B53" i="22"/>
  <c r="B50" i="22"/>
  <c r="B90" i="22" s="1"/>
  <c r="B88" i="22" s="1"/>
  <c r="B51" i="22"/>
  <c r="B52" i="22" s="1"/>
  <c r="C47" i="22"/>
  <c r="D46" i="22" s="1"/>
  <c r="D76" i="22"/>
  <c r="D80" i="22" s="1"/>
  <c r="D77" i="22"/>
  <c r="D81" i="22" s="1"/>
  <c r="D75" i="22"/>
  <c r="D79" i="22" s="1"/>
  <c r="B106" i="22"/>
  <c r="B107" i="22" s="1"/>
  <c r="B165" i="22"/>
  <c r="B163" i="22" s="1"/>
  <c r="E32" i="22"/>
  <c r="E33" i="22"/>
  <c r="E74" i="22"/>
  <c r="E44" i="22"/>
  <c r="E49" i="22" s="1"/>
  <c r="E89" i="22" s="1"/>
  <c r="D45" i="22"/>
  <c r="C170" i="22"/>
  <c r="C112" i="22"/>
  <c r="C114" i="22" s="1"/>
  <c r="C53" i="22"/>
  <c r="C51" i="22"/>
  <c r="C52" i="22" s="1"/>
  <c r="C156" i="22"/>
  <c r="C157" i="22" s="1"/>
  <c r="C155" i="22" s="1"/>
  <c r="F21" i="22"/>
  <c r="F29" i="22"/>
  <c r="F31" i="22" s="1"/>
  <c r="G19" i="22"/>
  <c r="B61" i="22" l="1"/>
  <c r="C4" i="26"/>
  <c r="B196" i="22"/>
  <c r="B152" i="22"/>
  <c r="B154" i="22"/>
  <c r="B153" i="22"/>
  <c r="B160" i="22" s="1"/>
  <c r="C196" i="22"/>
  <c r="D4" i="26"/>
  <c r="E88" i="17" s="1"/>
  <c r="D78" i="22"/>
  <c r="D48" i="22"/>
  <c r="D134" i="22" s="1"/>
  <c r="C106" i="22"/>
  <c r="C107" i="22" s="1"/>
  <c r="D47" i="22"/>
  <c r="E46" i="22" s="1"/>
  <c r="B155" i="22"/>
  <c r="C110" i="22"/>
  <c r="C61" i="22" s="1"/>
  <c r="E45" i="22"/>
  <c r="C173" i="22"/>
  <c r="C162" i="22" s="1"/>
  <c r="C171" i="22"/>
  <c r="E77" i="22"/>
  <c r="E81" i="22" s="1"/>
  <c r="E76" i="22"/>
  <c r="E80" i="22" s="1"/>
  <c r="E75" i="22"/>
  <c r="E79" i="22" s="1"/>
  <c r="B54" i="22"/>
  <c r="B59" i="22"/>
  <c r="G29" i="22"/>
  <c r="G31" i="22" s="1"/>
  <c r="H19" i="22"/>
  <c r="G21" i="22"/>
  <c r="F32" i="22"/>
  <c r="F33" i="22"/>
  <c r="F44" i="22"/>
  <c r="F49" i="22" s="1"/>
  <c r="F89" i="22" s="1"/>
  <c r="F74" i="22"/>
  <c r="C59" i="22"/>
  <c r="C54" i="22"/>
  <c r="B171" i="22"/>
  <c r="B173" i="22"/>
  <c r="B162" i="22" s="1"/>
  <c r="B201" i="22" l="1"/>
  <c r="C9" i="26" s="1"/>
  <c r="D88" i="17"/>
  <c r="C197" i="22"/>
  <c r="C199" i="22" s="1"/>
  <c r="D6" i="26"/>
  <c r="C6" i="26"/>
  <c r="B197" i="22"/>
  <c r="B199" i="22" s="1"/>
  <c r="B131" i="22"/>
  <c r="C144" i="22"/>
  <c r="D143" i="22"/>
  <c r="D152" i="22" s="1"/>
  <c r="E78" i="22"/>
  <c r="D50" i="22"/>
  <c r="D90" i="22" s="1"/>
  <c r="D88" i="22" s="1"/>
  <c r="E48" i="22"/>
  <c r="E134" i="22" s="1"/>
  <c r="E47" i="22"/>
  <c r="F46" i="22" s="1"/>
  <c r="D112" i="22"/>
  <c r="D51" i="22"/>
  <c r="D52" i="22" s="1"/>
  <c r="D165" i="22"/>
  <c r="D163" i="22" s="1"/>
  <c r="D106" i="22"/>
  <c r="D107" i="22" s="1"/>
  <c r="D170" i="22"/>
  <c r="D171" i="22" s="1"/>
  <c r="D156" i="22"/>
  <c r="D157" i="22" s="1"/>
  <c r="D155" i="22" s="1"/>
  <c r="D53" i="22"/>
  <c r="F77" i="22"/>
  <c r="F81" i="22" s="1"/>
  <c r="F75" i="22"/>
  <c r="F79" i="22" s="1"/>
  <c r="F76" i="22"/>
  <c r="F80" i="22" s="1"/>
  <c r="F45" i="22"/>
  <c r="H21" i="22"/>
  <c r="H29" i="22"/>
  <c r="H31" i="22" s="1"/>
  <c r="I19" i="22"/>
  <c r="G33" i="22"/>
  <c r="G32" i="22"/>
  <c r="G44" i="22"/>
  <c r="G49" i="22" s="1"/>
  <c r="G89" i="22" s="1"/>
  <c r="G74" i="22"/>
  <c r="D5" i="26" l="1"/>
  <c r="D196" i="22"/>
  <c r="E4" i="26"/>
  <c r="C5" i="26"/>
  <c r="C153" i="22"/>
  <c r="C154" i="22"/>
  <c r="D144" i="22"/>
  <c r="D153" i="22" s="1"/>
  <c r="D160" i="22" s="1"/>
  <c r="E143" i="22"/>
  <c r="E152" i="22" s="1"/>
  <c r="F78" i="22"/>
  <c r="D114" i="22"/>
  <c r="D110" i="22" s="1"/>
  <c r="D61" i="22" s="1"/>
  <c r="E50" i="22"/>
  <c r="E90" i="22" s="1"/>
  <c r="E88" i="22" s="1"/>
  <c r="F48" i="22"/>
  <c r="F47" i="22"/>
  <c r="G46" i="22" s="1"/>
  <c r="C62" i="22"/>
  <c r="D173" i="22"/>
  <c r="D162" i="22" s="1"/>
  <c r="D59" i="22"/>
  <c r="E6" i="26" s="1"/>
  <c r="D54" i="22"/>
  <c r="H32" i="22"/>
  <c r="H74" i="22"/>
  <c r="H44" i="22"/>
  <c r="H49" i="22" s="1"/>
  <c r="H89" i="22" s="1"/>
  <c r="H33" i="22"/>
  <c r="E106" i="22"/>
  <c r="E107" i="22" s="1"/>
  <c r="E51" i="22"/>
  <c r="E52" i="22" s="1"/>
  <c r="E112" i="22"/>
  <c r="E114" i="22" s="1"/>
  <c r="E165" i="22"/>
  <c r="E163" i="22" s="1"/>
  <c r="E170" i="22"/>
  <c r="E53" i="22"/>
  <c r="F4" i="26" s="1"/>
  <c r="G88" i="17" s="1"/>
  <c r="E156" i="22"/>
  <c r="E157" i="22" s="1"/>
  <c r="E155" i="22" s="1"/>
  <c r="G77" i="22"/>
  <c r="G81" i="22" s="1"/>
  <c r="G75" i="22"/>
  <c r="G79" i="22" s="1"/>
  <c r="G76" i="22"/>
  <c r="G80" i="22" s="1"/>
  <c r="G45" i="22"/>
  <c r="I21" i="22"/>
  <c r="I29" i="22"/>
  <c r="I31" i="22" s="1"/>
  <c r="J19" i="22"/>
  <c r="F88" i="17" l="1"/>
  <c r="F53" i="22"/>
  <c r="G4" i="26" s="1"/>
  <c r="H88" i="17" s="1"/>
  <c r="F134" i="22"/>
  <c r="D154" i="22"/>
  <c r="D201" i="22" s="1"/>
  <c r="E9" i="26" s="1"/>
  <c r="C160" i="22"/>
  <c r="C201" i="22" s="1"/>
  <c r="E144" i="22"/>
  <c r="E153" i="22" s="1"/>
  <c r="E160" i="22" s="1"/>
  <c r="F143" i="22"/>
  <c r="F152" i="22" s="1"/>
  <c r="G78" i="22"/>
  <c r="F51" i="22"/>
  <c r="F52" i="22" s="1"/>
  <c r="F50" i="22"/>
  <c r="F90" i="22" s="1"/>
  <c r="F88" i="22" s="1"/>
  <c r="F165" i="22"/>
  <c r="F163" i="22" s="1"/>
  <c r="D197" i="22"/>
  <c r="D199" i="22" s="1"/>
  <c r="F170" i="22"/>
  <c r="F173" i="22" s="1"/>
  <c r="F112" i="22"/>
  <c r="F114" i="22" s="1"/>
  <c r="F156" i="22"/>
  <c r="F157" i="22" s="1"/>
  <c r="F155" i="22" s="1"/>
  <c r="F59" i="22"/>
  <c r="F106" i="22"/>
  <c r="F107" i="22" s="1"/>
  <c r="F108" i="22" s="1"/>
  <c r="F102" i="22" s="1"/>
  <c r="G48" i="22"/>
  <c r="G134" i="22" s="1"/>
  <c r="G47" i="22"/>
  <c r="H46" i="22" s="1"/>
  <c r="D62" i="22"/>
  <c r="E110" i="22"/>
  <c r="E61" i="22" s="1"/>
  <c r="H45" i="22"/>
  <c r="I33" i="22"/>
  <c r="I32" i="22"/>
  <c r="I44" i="22"/>
  <c r="I49" i="22" s="1"/>
  <c r="I89" i="22" s="1"/>
  <c r="I74" i="22"/>
  <c r="E171" i="22"/>
  <c r="E173" i="22"/>
  <c r="H77" i="22"/>
  <c r="H81" i="22" s="1"/>
  <c r="H75" i="22"/>
  <c r="H79" i="22" s="1"/>
  <c r="H76" i="22"/>
  <c r="H80" i="22" s="1"/>
  <c r="J21" i="22"/>
  <c r="J29" i="22"/>
  <c r="J31" i="22" s="1"/>
  <c r="K19" i="22"/>
  <c r="B62" i="22"/>
  <c r="E196" i="22"/>
  <c r="E54" i="22"/>
  <c r="E59" i="22"/>
  <c r="F6" i="26" s="1"/>
  <c r="F197" i="22" l="1"/>
  <c r="F199" i="22" s="1"/>
  <c r="G6" i="26"/>
  <c r="E5" i="26"/>
  <c r="C202" i="22"/>
  <c r="D7" i="26" s="1"/>
  <c r="D9" i="26"/>
  <c r="D131" i="22"/>
  <c r="E154" i="22"/>
  <c r="E131" i="22" s="1"/>
  <c r="C131" i="22"/>
  <c r="F144" i="22"/>
  <c r="F153" i="22" s="1"/>
  <c r="F160" i="22" s="1"/>
  <c r="G143" i="22"/>
  <c r="G152" i="22" s="1"/>
  <c r="H78" i="22"/>
  <c r="G156" i="22"/>
  <c r="G157" i="22" s="1"/>
  <c r="G155" i="22" s="1"/>
  <c r="G50" i="22"/>
  <c r="G90" i="22" s="1"/>
  <c r="G88" i="22" s="1"/>
  <c r="F196" i="22"/>
  <c r="F54" i="22"/>
  <c r="D202" i="22"/>
  <c r="E7" i="26" s="1"/>
  <c r="F110" i="22"/>
  <c r="F61" i="22" s="1"/>
  <c r="F171" i="22"/>
  <c r="F175" i="22" s="1"/>
  <c r="F176" i="22" s="1"/>
  <c r="F162" i="22" s="1"/>
  <c r="G51" i="22"/>
  <c r="G52" i="22" s="1"/>
  <c r="G53" i="22"/>
  <c r="H48" i="22"/>
  <c r="H134" i="22" s="1"/>
  <c r="G170" i="22"/>
  <c r="G171" i="22" s="1"/>
  <c r="G112" i="22"/>
  <c r="G114" i="22" s="1"/>
  <c r="G165" i="22"/>
  <c r="G163" i="22" s="1"/>
  <c r="G106" i="22"/>
  <c r="G107" i="22" s="1"/>
  <c r="G108" i="22" s="1"/>
  <c r="G102" i="22" s="1"/>
  <c r="H47" i="22"/>
  <c r="I46" i="22" s="1"/>
  <c r="E175" i="22"/>
  <c r="E176" i="22" s="1"/>
  <c r="E162" i="22" s="1"/>
  <c r="K21" i="22"/>
  <c r="K29" i="22"/>
  <c r="K31" i="22" s="1"/>
  <c r="I45" i="22"/>
  <c r="J33" i="22"/>
  <c r="J32" i="22"/>
  <c r="J74" i="22"/>
  <c r="J44" i="22"/>
  <c r="J49" i="22" s="1"/>
  <c r="J89" i="22" s="1"/>
  <c r="I76" i="22"/>
  <c r="I80" i="22" s="1"/>
  <c r="I77" i="22"/>
  <c r="I81" i="22" s="1"/>
  <c r="I75" i="22"/>
  <c r="I79" i="22" s="1"/>
  <c r="E197" i="22"/>
  <c r="B202" i="22"/>
  <c r="C7" i="26" s="1"/>
  <c r="E201" i="22" l="1"/>
  <c r="F9" i="26" s="1"/>
  <c r="G59" i="22"/>
  <c r="H4" i="26"/>
  <c r="G5" i="26"/>
  <c r="F154" i="22"/>
  <c r="F131" i="22" s="1"/>
  <c r="G144" i="22"/>
  <c r="G153" i="22" s="1"/>
  <c r="G160" i="22" s="1"/>
  <c r="H143" i="22"/>
  <c r="H152" i="22" s="1"/>
  <c r="I78" i="22"/>
  <c r="G54" i="22"/>
  <c r="G196" i="22"/>
  <c r="H51" i="22"/>
  <c r="H52" i="22" s="1"/>
  <c r="H50" i="22"/>
  <c r="H90" i="22" s="1"/>
  <c r="H88" i="22" s="1"/>
  <c r="I47" i="22"/>
  <c r="J46" i="22" s="1"/>
  <c r="G173" i="22"/>
  <c r="G110" i="22"/>
  <c r="G61" i="22" s="1"/>
  <c r="I48" i="22"/>
  <c r="G175" i="22"/>
  <c r="G176" i="22" s="1"/>
  <c r="F62" i="22"/>
  <c r="H156" i="22"/>
  <c r="H157" i="22" s="1"/>
  <c r="H155" i="22" s="1"/>
  <c r="H165" i="22"/>
  <c r="H163" i="22" s="1"/>
  <c r="H170" i="22"/>
  <c r="H173" i="22" s="1"/>
  <c r="H106" i="22"/>
  <c r="H107" i="22" s="1"/>
  <c r="H108" i="22" s="1"/>
  <c r="H102" i="22" s="1"/>
  <c r="H53" i="22"/>
  <c r="H112" i="22"/>
  <c r="H114" i="22" s="1"/>
  <c r="J77" i="22"/>
  <c r="J81" i="22" s="1"/>
  <c r="J76" i="22"/>
  <c r="J80" i="22" s="1"/>
  <c r="J75" i="22"/>
  <c r="J79" i="22" s="1"/>
  <c r="K32" i="22"/>
  <c r="K33" i="22"/>
  <c r="K44" i="22"/>
  <c r="K49" i="22" s="1"/>
  <c r="K89" i="22" s="1"/>
  <c r="K74" i="22"/>
  <c r="J45" i="22"/>
  <c r="E199" i="22"/>
  <c r="F201" i="22" l="1"/>
  <c r="G9" i="26" s="1"/>
  <c r="I88" i="17"/>
  <c r="I134" i="22"/>
  <c r="I53" i="22"/>
  <c r="J4" i="26" s="1"/>
  <c r="K88" i="17" s="1"/>
  <c r="H54" i="22"/>
  <c r="I4" i="26"/>
  <c r="J88" i="17" s="1"/>
  <c r="G197" i="22"/>
  <c r="G199" i="22" s="1"/>
  <c r="H6" i="26"/>
  <c r="F5" i="26"/>
  <c r="F202" i="22"/>
  <c r="G7" i="26" s="1"/>
  <c r="G154" i="22"/>
  <c r="G131" i="22" s="1"/>
  <c r="H144" i="22"/>
  <c r="H153" i="22" s="1"/>
  <c r="H160" i="22" s="1"/>
  <c r="I143" i="22"/>
  <c r="I152" i="22" s="1"/>
  <c r="J78" i="22"/>
  <c r="I51" i="22"/>
  <c r="I52" i="22" s="1"/>
  <c r="I50" i="22"/>
  <c r="I90" i="22" s="1"/>
  <c r="I88" i="22" s="1"/>
  <c r="J48" i="22"/>
  <c r="G162" i="22"/>
  <c r="J47" i="22"/>
  <c r="K46" i="22" s="1"/>
  <c r="G62" i="22"/>
  <c r="H171" i="22"/>
  <c r="H175" i="22" s="1"/>
  <c r="H176" i="22" s="1"/>
  <c r="H162" i="22" s="1"/>
  <c r="H110" i="22"/>
  <c r="H61" i="22" s="1"/>
  <c r="I165" i="22"/>
  <c r="I163" i="22" s="1"/>
  <c r="I106" i="22"/>
  <c r="I107" i="22" s="1"/>
  <c r="I108" i="22" s="1"/>
  <c r="I102" i="22" s="1"/>
  <c r="H59" i="22"/>
  <c r="I6" i="26" s="1"/>
  <c r="I156" i="22"/>
  <c r="I157" i="22" s="1"/>
  <c r="I155" i="22" s="1"/>
  <c r="H196" i="22"/>
  <c r="I112" i="22"/>
  <c r="I114" i="22" s="1"/>
  <c r="I170" i="22"/>
  <c r="I171" i="22" s="1"/>
  <c r="K76" i="22"/>
  <c r="K80" i="22" s="1"/>
  <c r="K75" i="22"/>
  <c r="K79" i="22" s="1"/>
  <c r="K77" i="22"/>
  <c r="K81" i="22" s="1"/>
  <c r="E62" i="22"/>
  <c r="K45" i="22"/>
  <c r="G201" i="22" l="1"/>
  <c r="H9" i="26" s="1"/>
  <c r="M9" i="26" s="1"/>
  <c r="I54" i="22"/>
  <c r="I144" i="22"/>
  <c r="I153" i="22" s="1"/>
  <c r="I160" i="22" s="1"/>
  <c r="J134" i="22"/>
  <c r="H5" i="26"/>
  <c r="H154" i="22"/>
  <c r="H131" i="22" s="1"/>
  <c r="J143" i="22"/>
  <c r="J152" i="22" s="1"/>
  <c r="K78" i="22"/>
  <c r="J50" i="22"/>
  <c r="J90" i="22" s="1"/>
  <c r="J88" i="22" s="1"/>
  <c r="J156" i="22"/>
  <c r="J157" i="22" s="1"/>
  <c r="J155" i="22" s="1"/>
  <c r="H197" i="22"/>
  <c r="H199" i="22" s="1"/>
  <c r="K48" i="22"/>
  <c r="K134" i="22" s="1"/>
  <c r="K47" i="22"/>
  <c r="L46" i="22" s="1"/>
  <c r="I175" i="22"/>
  <c r="I176" i="22" s="1"/>
  <c r="E202" i="22"/>
  <c r="F7" i="26" s="1"/>
  <c r="I110" i="22"/>
  <c r="I61" i="22" s="1"/>
  <c r="I59" i="22"/>
  <c r="I173" i="22"/>
  <c r="I196" i="22"/>
  <c r="J170" i="22"/>
  <c r="J171" i="22" s="1"/>
  <c r="J175" i="22" s="1"/>
  <c r="J176" i="22" s="1"/>
  <c r="J165" i="22"/>
  <c r="J163" i="22" s="1"/>
  <c r="J51" i="22"/>
  <c r="J52" i="22" s="1"/>
  <c r="J112" i="22"/>
  <c r="J114" i="22" s="1"/>
  <c r="J53" i="22"/>
  <c r="J106" i="22"/>
  <c r="J107" i="22" s="1"/>
  <c r="J108" i="22" s="1"/>
  <c r="J102" i="22" s="1"/>
  <c r="L81" i="22"/>
  <c r="L80" i="22"/>
  <c r="L45" i="22"/>
  <c r="L44" i="22"/>
  <c r="G202" i="22" l="1"/>
  <c r="H7" i="26" s="1"/>
  <c r="I197" i="22"/>
  <c r="I199" i="22" s="1"/>
  <c r="J6" i="26"/>
  <c r="J196" i="22"/>
  <c r="K4" i="26"/>
  <c r="L88" i="17" s="1"/>
  <c r="H201" i="22"/>
  <c r="I5" i="26"/>
  <c r="K144" i="22"/>
  <c r="J144" i="22"/>
  <c r="J153" i="22" s="1"/>
  <c r="J160" i="22" s="1"/>
  <c r="I154" i="22"/>
  <c r="K143" i="22"/>
  <c r="K152" i="22" s="1"/>
  <c r="L78" i="22"/>
  <c r="K112" i="22"/>
  <c r="K114" i="22" s="1"/>
  <c r="K50" i="22"/>
  <c r="K90" i="22" s="1"/>
  <c r="K88" i="22" s="1"/>
  <c r="K170" i="22"/>
  <c r="K171" i="22" s="1"/>
  <c r="K175" i="22" s="1"/>
  <c r="K176" i="22" s="1"/>
  <c r="K53" i="22"/>
  <c r="L4" i="26" s="1"/>
  <c r="K165" i="22"/>
  <c r="K163" i="22" s="1"/>
  <c r="K51" i="22"/>
  <c r="K52" i="22" s="1"/>
  <c r="K156" i="22"/>
  <c r="K157" i="22" s="1"/>
  <c r="K155" i="22" s="1"/>
  <c r="K106" i="22"/>
  <c r="K107" i="22" s="1"/>
  <c r="K108" i="22" s="1"/>
  <c r="K102" i="22" s="1"/>
  <c r="L47" i="22"/>
  <c r="I162" i="22"/>
  <c r="J173" i="22"/>
  <c r="J162" i="22" s="1"/>
  <c r="J54" i="22"/>
  <c r="J110" i="22"/>
  <c r="J61" i="22" s="1"/>
  <c r="J59" i="22"/>
  <c r="L79" i="22"/>
  <c r="H62" i="22"/>
  <c r="M88" i="17" l="1"/>
  <c r="M4" i="26"/>
  <c r="I201" i="22"/>
  <c r="I202" i="22" s="1"/>
  <c r="J7" i="26" s="1"/>
  <c r="J197" i="22"/>
  <c r="J199" i="22" s="1"/>
  <c r="K6" i="26"/>
  <c r="J5" i="26"/>
  <c r="K59" i="22"/>
  <c r="L53" i="22"/>
  <c r="I131" i="22"/>
  <c r="J154" i="22"/>
  <c r="J131" i="22" s="1"/>
  <c r="K153" i="22"/>
  <c r="L88" i="22"/>
  <c r="K110" i="22"/>
  <c r="K61" i="22" s="1"/>
  <c r="K173" i="22"/>
  <c r="K162" i="22" s="1"/>
  <c r="K54" i="22"/>
  <c r="K196" i="22"/>
  <c r="I62" i="22"/>
  <c r="L102" i="22"/>
  <c r="L48" i="22"/>
  <c r="H202" i="22"/>
  <c r="I7" i="26" s="1"/>
  <c r="K5" i="26" l="1"/>
  <c r="J201" i="22"/>
  <c r="J202" i="22" s="1"/>
  <c r="K7" i="26" s="1"/>
  <c r="K197" i="22"/>
  <c r="K199" i="22" s="1"/>
  <c r="L5" i="26" s="1"/>
  <c r="L6" i="26"/>
  <c r="M6" i="26" s="1"/>
  <c r="M177" i="22"/>
  <c r="M185" i="22"/>
  <c r="M125" i="22"/>
  <c r="M191" i="22"/>
  <c r="K160" i="22"/>
  <c r="K154" i="22"/>
  <c r="J62" i="22"/>
  <c r="L110" i="22"/>
  <c r="L59" i="22"/>
  <c r="L196" i="22"/>
  <c r="M5" i="26" l="1"/>
  <c r="L199" i="22"/>
  <c r="K201" i="22"/>
  <c r="K202" i="22" s="1"/>
  <c r="L7" i="26" s="1"/>
  <c r="K131" i="22"/>
  <c r="L131" i="22" s="1"/>
  <c r="L162" i="22"/>
  <c r="K62" i="22"/>
  <c r="M162" i="22" l="1"/>
  <c r="M131" i="22"/>
  <c r="L61" i="22"/>
  <c r="L197" i="22"/>
  <c r="M61" i="22" l="1"/>
  <c r="L201" i="2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Skynet</author>
    <author>Yuliana Gordon</author>
  </authors>
  <commentList>
    <comment ref="F24" authorId="0" shapeId="0" xr:uid="{00000000-0006-0000-0100-000001000000}">
      <text>
        <r>
          <rPr>
            <b/>
            <sz val="9"/>
            <color rgb="FF000000"/>
            <rFont val="Tahoma"/>
            <family val="2"/>
            <charset val="204"/>
          </rPr>
          <t>Аза: рост целевых значений по привлечению трафика обоснован агрессивной маркет. стратегией</t>
        </r>
        <r>
          <rPr>
            <sz val="9"/>
            <color rgb="FF000000"/>
            <rFont val="Tahoma"/>
            <family val="2"/>
            <charset val="204"/>
          </rPr>
          <t xml:space="preserve">
</t>
        </r>
      </text>
    </comment>
    <comment ref="C35" authorId="1" shapeId="0" xr:uid="{00000000-0006-0000-0100-000002000000}">
      <text>
        <r>
          <rPr>
            <b/>
            <sz val="10"/>
            <color rgb="FF000000"/>
            <rFont val="Tahoma"/>
            <family val="2"/>
          </rPr>
          <t>Аза: резкий скачок конверсии за счет набора целевой ассортиментной матрицы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A37" authorId="0" shapeId="0" xr:uid="{00000000-0006-0000-0100-000003000000}">
      <text>
        <r>
          <rPr>
            <b/>
            <sz val="9"/>
            <color rgb="FF000000"/>
            <rFont val="Tahoma"/>
            <family val="2"/>
            <charset val="204"/>
          </rPr>
          <t xml:space="preserve">Аза:
</t>
        </r>
        <r>
          <rPr>
            <b/>
            <sz val="9"/>
            <color rgb="FF000000"/>
            <rFont val="Tahoma"/>
            <family val="2"/>
            <charset val="204"/>
          </rPr>
          <t xml:space="preserve">По данным АКИТ и Сбербанк
</t>
        </r>
        <r>
          <rPr>
            <b/>
            <sz val="9"/>
            <color rgb="FF000000"/>
            <rFont val="Tahoma"/>
            <family val="2"/>
            <charset val="204"/>
          </rPr>
          <t>"Рынок интернет-торговли в России. Итоги 2020 года"</t>
        </r>
      </text>
    </comment>
    <comment ref="A38" authorId="0" shapeId="0" xr:uid="{00000000-0006-0000-0100-000004000000}">
      <text>
        <r>
          <rPr>
            <b/>
            <sz val="9"/>
            <color rgb="FF000000"/>
            <rFont val="Tahoma"/>
            <family val="2"/>
            <charset val="204"/>
          </rPr>
          <t xml:space="preserve">Аза:
</t>
        </r>
        <r>
          <rPr>
            <b/>
            <sz val="9"/>
            <color rgb="FF000000"/>
            <rFont val="Tahoma"/>
            <family val="2"/>
            <charset val="204"/>
          </rPr>
          <t>Средний чек по товарным категориям: Красота и здоровье, Одежда, Товары для дома, Книги</t>
        </r>
        <r>
          <rPr>
            <sz val="9"/>
            <color rgb="FF000000"/>
            <rFont val="Tahoma"/>
            <family val="2"/>
            <charset val="204"/>
          </rPr>
          <t xml:space="preserve">
</t>
        </r>
      </text>
    </comment>
    <comment ref="E52" authorId="1" shapeId="0" xr:uid="{00000000-0006-0000-0100-000005000000}">
      <text>
        <r>
          <rPr>
            <b/>
            <sz val="10"/>
            <color rgb="FF000000"/>
            <rFont val="Tahoma"/>
            <family val="2"/>
          </rPr>
          <t>Аза: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1) Первый полноценный год
</t>
        </r>
        <r>
          <rPr>
            <sz val="10"/>
            <color rgb="FF000000"/>
            <rFont val="Tahoma"/>
            <family val="2"/>
          </rPr>
          <t>2) Высокий сезон зимний</t>
        </r>
      </text>
    </comment>
    <comment ref="G68" authorId="1" shapeId="0" xr:uid="{00000000-0006-0000-0100-000006000000}">
      <text>
        <r>
          <rPr>
            <b/>
            <sz val="10"/>
            <color rgb="FF000000"/>
            <rFont val="Tahoma"/>
            <family val="2"/>
          </rPr>
          <t>Аза: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Более агрессивные цели по доле привлекаемого 
</t>
        </r>
        <r>
          <rPr>
            <sz val="10"/>
            <color rgb="FF000000"/>
            <rFont val="Tahoma"/>
            <family val="2"/>
          </rPr>
          <t>трафика</t>
        </r>
      </text>
    </comment>
    <comment ref="A86" authorId="1" shapeId="0" xr:uid="{00000000-0006-0000-0100-000007000000}">
      <text>
        <r>
          <rPr>
            <b/>
            <sz val="10"/>
            <color rgb="FF000000"/>
            <rFont val="Tahoma"/>
            <family val="2"/>
          </rPr>
          <t>Аза: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Organic new order - купили без всякого промокода, просто так
</t>
        </r>
        <r>
          <rPr>
            <sz val="10"/>
            <color rgb="FF000000"/>
            <rFont val="Tahoma"/>
            <family val="2"/>
          </rPr>
          <t>Incremantal - купили с промокодом или скидкой или с бесплатной доставкой, то есть с каким-то маркетинговым промо, на который мы потратили бюджет</t>
        </r>
      </text>
    </comment>
  </commentList>
</comments>
</file>

<file path=xl/sharedStrings.xml><?xml version="1.0" encoding="utf-8"?>
<sst xmlns="http://schemas.openxmlformats.org/spreadsheetml/2006/main" count="4233" uniqueCount="3670">
  <si>
    <t>Yandex</t>
  </si>
  <si>
    <t>AOV</t>
  </si>
  <si>
    <t> H1 2022</t>
  </si>
  <si>
    <t>H2 2022</t>
  </si>
  <si>
    <t>H1 2023</t>
  </si>
  <si>
    <t>H2 2023</t>
  </si>
  <si>
    <t>H1 2024</t>
  </si>
  <si>
    <t>H2 2024</t>
  </si>
  <si>
    <t>H1 2025</t>
  </si>
  <si>
    <t>H2 2025</t>
  </si>
  <si>
    <t>TOTAL</t>
  </si>
  <si>
    <t>TRAFFIC ESTIMATION</t>
  </si>
  <si>
    <t xml:space="preserve">E-commerce Market Growth Y-O-Y </t>
  </si>
  <si>
    <t>TRAFFIC GOALS</t>
  </si>
  <si>
    <t>TRAFFIC FORECAST</t>
  </si>
  <si>
    <t>Monthy traffic</t>
  </si>
  <si>
    <t>Daily traffic</t>
  </si>
  <si>
    <t xml:space="preserve">CONVERSION RATE </t>
  </si>
  <si>
    <t>TRANSFORMATION RATES &amp; LTV</t>
  </si>
  <si>
    <t>Q-ty New buyers</t>
  </si>
  <si>
    <t xml:space="preserve">Q-ty of orders </t>
  </si>
  <si>
    <t>monthly</t>
  </si>
  <si>
    <t>daily</t>
  </si>
  <si>
    <t>New orders</t>
  </si>
  <si>
    <t>Share of organic (non-paid traffic)</t>
  </si>
  <si>
    <t>Marketing promo-tools used to increase Conversion &amp; to be in accordance with the competitive market (promocodes for new buyers, discounts, free delivery for loayl buyers, bonuses, presents, etc):</t>
  </si>
  <si>
    <t>CAC: Customer Acquisition Cost (% от AOV attributed)</t>
  </si>
  <si>
    <t>Share of Incremental NEW orders vs Organic New Orders</t>
  </si>
  <si>
    <t>Share of Incremental Repeated orders vs Organic Repeated Orders</t>
  </si>
  <si>
    <t>Traffic budget</t>
  </si>
  <si>
    <t>Paid traffic, #</t>
  </si>
  <si>
    <t>Promo-budget: Acquisition &amp; Retention</t>
  </si>
  <si>
    <t>Q-ty of Marketing email per 1 customer per month</t>
  </si>
  <si>
    <t>Q-ty of Service email per 1 orders (Orders tracking)</t>
  </si>
  <si>
    <t>Total q-ty of emails sent, #</t>
  </si>
  <si>
    <t xml:space="preserve">Cost of Email Design, HTML, Сontent &amp; Copywriting for Email-marketing
</t>
  </si>
  <si>
    <t>Q-ty of SMS per 1 order</t>
  </si>
  <si>
    <t>Q-ty of Service SMS sent</t>
  </si>
  <si>
    <t>Cost per 1 SMS (average 160 symbols)</t>
  </si>
  <si>
    <t>Aplaut: Service to manage customers' Feedback on the web-site</t>
  </si>
  <si>
    <t>Search engine support &amp; development</t>
  </si>
  <si>
    <t>DMP Platform to Drive Onsite Marketing (Web-Push+Banners)</t>
  </si>
  <si>
    <t>Total traffic Forecast</t>
  </si>
  <si>
    <t>AСPC (Average Cost per click) via all DM channels</t>
  </si>
  <si>
    <t>Loalty  saving budget</t>
  </si>
  <si>
    <t>Complaints Rate</t>
  </si>
  <si>
    <t>Q-ty of complaints</t>
  </si>
  <si>
    <t>Average cost of compensation  (% from AOV)</t>
  </si>
  <si>
    <t>RUR</t>
  </si>
  <si>
    <t>Email platform fixed cost (&gt;2000 orders monthly)</t>
  </si>
  <si>
    <t xml:space="preserve">Average Сost per 1 SMS </t>
  </si>
  <si>
    <t>Set-up of 1 SMS sender name</t>
  </si>
  <si>
    <t xml:space="preserve">Cost of name
</t>
  </si>
  <si>
    <t xml:space="preserve">Aplaut: Customer Feedback tool: price per month per 1 merchant </t>
  </si>
  <si>
    <t xml:space="preserve">Elastic Search -service of engine support &amp; development </t>
  </si>
  <si>
    <t xml:space="preserve">DMP Platform to Drive Onsite Marketing (Web-Push+Banners+UGC) -Frisbuy, Driveback, etc. </t>
  </si>
  <si>
    <t>Average monthly cost of Marketing Infrastructure</t>
  </si>
  <si>
    <t>Marketing Inputs &amp; Assumptions</t>
  </si>
  <si>
    <t>Marketing Targets &amp; KPIs</t>
  </si>
  <si>
    <t>Average CPM</t>
  </si>
  <si>
    <t>Average CPA</t>
  </si>
  <si>
    <t>Share of CPC traffic</t>
  </si>
  <si>
    <t>Share of CPA traffic</t>
  </si>
  <si>
    <t>CPC traffic</t>
  </si>
  <si>
    <t>CPA traffic</t>
  </si>
  <si>
    <t>Share of CPM traffic</t>
  </si>
  <si>
    <t>CPM traffic</t>
  </si>
  <si>
    <t xml:space="preserve"> Budget Inputs &amp; Assumptions</t>
  </si>
  <si>
    <t>Acquisition &amp; Retention</t>
  </si>
  <si>
    <t xml:space="preserve">MARKETING BUDGET </t>
  </si>
  <si>
    <t>Email platform fixed cost</t>
  </si>
  <si>
    <t>Сost of sending</t>
  </si>
  <si>
    <t>Average cost per order Russia Federal  delivery ("last mile")</t>
  </si>
  <si>
    <t>Minimum cost per pick-up per 1 merchant ("zero-mile")</t>
  </si>
  <si>
    <t>Average q-ty of  pick-ups per 1 merchant per month</t>
  </si>
  <si>
    <t>Share of Courier Delivery orders</t>
  </si>
  <si>
    <t>Regional orders</t>
  </si>
  <si>
    <t>OPERATIONAL KPIs</t>
  </si>
  <si>
    <t>Share of 100% PRE-paid orders</t>
  </si>
  <si>
    <t>Orders Return Rate</t>
  </si>
  <si>
    <t>Return Logistics: Cancellation &amp; Returns</t>
  </si>
  <si>
    <t>Q-ty of Cancelled &amp; Returned orders</t>
  </si>
  <si>
    <t>Cost of returns</t>
  </si>
  <si>
    <t>Cost of orders pick-up from Merchants</t>
  </si>
  <si>
    <t xml:space="preserve">Contact Rate </t>
  </si>
  <si>
    <t>Q-ty of customers requests coming into Customer Service</t>
  </si>
  <si>
    <t>Average cost for processing customer requests (market benchmark)</t>
  </si>
  <si>
    <t>Cost of processing of customer requests coming to Customer Support line</t>
  </si>
  <si>
    <t>Live Text chat per operator, cost of one license</t>
  </si>
  <si>
    <t>Q-ty of operators to serve customers requests</t>
  </si>
  <si>
    <t>Cost of Livetext</t>
  </si>
  <si>
    <t>Servers, Hosting, Database Backup, etc</t>
  </si>
  <si>
    <t>MARKETLACE TOTAL GMV</t>
  </si>
  <si>
    <t>MARKETPLACE OPEX</t>
  </si>
  <si>
    <t>масляные духи купить</t>
  </si>
  <si>
    <t>Virtual telephone number, monthly</t>
  </si>
  <si>
    <t>MODEL OF TRAFFIC ESTIMATION</t>
  </si>
  <si>
    <t>MARKETPLACE PNL</t>
  </si>
  <si>
    <t>euro</t>
  </si>
  <si>
    <t>H1 2026</t>
  </si>
  <si>
    <t>Фактическая оценка объема поискового спроса по неуникальным целевым запросам</t>
  </si>
  <si>
    <t>Vertical RPR (Repeat Purchase Rate) - How many of NEW buyers   makes 2-nd order within this period</t>
  </si>
  <si>
    <t>Horizontal RPR (Repeat Purchase Rate) - How many of customers from the previous period will buy in the next period</t>
  </si>
  <si>
    <t>Frequency (Q-ty of orders per each REREATED customer)</t>
  </si>
  <si>
    <t xml:space="preserve">Total q-ty of  non-unique buyers (new + repeated) </t>
  </si>
  <si>
    <t>q-ty of orders daily</t>
  </si>
  <si>
    <t xml:space="preserve">Marketing vs GMV </t>
  </si>
  <si>
    <t>CPC-budget</t>
  </si>
  <si>
    <t>CPA-budget</t>
  </si>
  <si>
    <t>CPM-budget</t>
  </si>
  <si>
    <t>SEO-budget</t>
  </si>
  <si>
    <t>Сost of sending,</t>
  </si>
  <si>
    <t>Руководитель направления по работе с мерчантами</t>
  </si>
  <si>
    <t>ИТ-руководитель проекта</t>
  </si>
  <si>
    <t>Руководитель Customer Service</t>
  </si>
  <si>
    <t>Average cost of agency or / and outsourced services (Context, Email)</t>
  </si>
  <si>
    <t xml:space="preserve">CONTENT &amp; PRODUCTION BUDGET </t>
  </si>
  <si>
    <t xml:space="preserve">OPERATION &amp; LOGISTICS </t>
  </si>
  <si>
    <t>IT COST</t>
  </si>
  <si>
    <t>MARKETPLACE TEAM COST</t>
  </si>
  <si>
    <t>Q-ty of merchants</t>
  </si>
  <si>
    <t>Q-ty of SKUs</t>
  </si>
  <si>
    <t>CUSTOMER SERVICE COST</t>
  </si>
  <si>
    <t>OTHER COSTS</t>
  </si>
  <si>
    <t>Retail Rocket: Email platform fixed cost (&lt;2000 orders monthly)</t>
  </si>
  <si>
    <t>Retail Rocket: Сost of Email sendind sending (400 K emails included)</t>
  </si>
  <si>
    <t>OPEX: Servers, Hosting, Database Backup, etc. Monthly cost</t>
  </si>
  <si>
    <t>GMV monthly</t>
  </si>
  <si>
    <t>Cost per 1 product cart</t>
  </si>
  <si>
    <t>Cost of products сards</t>
  </si>
  <si>
    <t>Cost of banners, promo-pages, marketing content</t>
  </si>
  <si>
    <t>Average cost per order for Moscow region delivery ("last mile")</t>
  </si>
  <si>
    <t>Share of Moscow orders</t>
  </si>
  <si>
    <t>Share of Russia Federal orders</t>
  </si>
  <si>
    <t>Share of orders picked-up from POS</t>
  </si>
  <si>
    <t>Сost of payments (CoP)</t>
  </si>
  <si>
    <t>Average cost for cancelled-in-delivery and returned order</t>
  </si>
  <si>
    <t>IT platform</t>
  </si>
  <si>
    <t xml:space="preserve">Legal consulting on MP model </t>
  </si>
  <si>
    <t>Consulting on MP launch</t>
  </si>
  <si>
    <t xml:space="preserve">MARKETPLACE CAPEX </t>
  </si>
  <si>
    <t>Marketplace average Net Sales</t>
  </si>
  <si>
    <t>Marketplace average comission rate</t>
  </si>
  <si>
    <t>Fixed technical cost of Customer Support Line,</t>
  </si>
  <si>
    <t xml:space="preserve">GMV excluding cancellation &amp; returns </t>
  </si>
  <si>
    <t xml:space="preserve"> GMV (Gross Merchandise Value) after  Cancellation &amp; Returns</t>
  </si>
  <si>
    <t>Ключевая фраза</t>
  </si>
  <si>
    <t>косметика халяль</t>
  </si>
  <si>
    <t>халяль косметика</t>
  </si>
  <si>
    <t>косметика халяль купить</t>
  </si>
  <si>
    <t>халяль косметика купить</t>
  </si>
  <si>
    <t>халяль косметика интернет магазин</t>
  </si>
  <si>
    <t>халяль косметикс</t>
  </si>
  <si>
    <t>арабские масляные духи купить</t>
  </si>
  <si>
    <t>купить арабские масляные духи</t>
  </si>
  <si>
    <t>арабские масляные духи купить в украине</t>
  </si>
  <si>
    <t>купить арабские масляные духи в москве</t>
  </si>
  <si>
    <t>арабские масляные духи купить в москве</t>
  </si>
  <si>
    <t>купить арабские масляные духи в интернет магазине</t>
  </si>
  <si>
    <t>арабские духи масляные купить</t>
  </si>
  <si>
    <t>арабские масляные духи купить в спб</t>
  </si>
  <si>
    <t>где купить арабские масляные духи</t>
  </si>
  <si>
    <t>арабские масляные духи купить киев</t>
  </si>
  <si>
    <t>купить масляные арабские духи</t>
  </si>
  <si>
    <t>купить масляные духи</t>
  </si>
  <si>
    <t>арабские масляные духи купить интернет магазин</t>
  </si>
  <si>
    <t>купить масляные духи из арабских эмиратов</t>
  </si>
  <si>
    <t>масляные духи из арабских эмиратов купить</t>
  </si>
  <si>
    <t>мужские арабские масляные духи купить</t>
  </si>
  <si>
    <t>масляные арабские духи купить оптом</t>
  </si>
  <si>
    <t>купить оптом арабские масляные духи</t>
  </si>
  <si>
    <t>арабские масляные духи оптом купить</t>
  </si>
  <si>
    <t>купить арабские масляные духи в спб</t>
  </si>
  <si>
    <t>арабские масляные духи al rehab купить</t>
  </si>
  <si>
    <t>где купить арабские масляные духи в спб</t>
  </si>
  <si>
    <t>арабские масляные духи купить в москве магазины</t>
  </si>
  <si>
    <t>купить арабские масляные духи султан женские</t>
  </si>
  <si>
    <t>арабские масляные концентрированные духи купить</t>
  </si>
  <si>
    <t>арабские масляные духи аль рехаб купить</t>
  </si>
  <si>
    <t>купить арабские масляные духи аль рехаб</t>
  </si>
  <si>
    <t>где купить арабские масляные духи в москве</t>
  </si>
  <si>
    <t>духи на масляной основе купить</t>
  </si>
  <si>
    <t>купить масляные духи оптом</t>
  </si>
  <si>
    <t>купить пробники арабских масляных духов</t>
  </si>
  <si>
    <t>купить арабские масляные духи мужские султан</t>
  </si>
  <si>
    <t>арабские масляные духи купить в харькове</t>
  </si>
  <si>
    <t>где купить масляные духи</t>
  </si>
  <si>
    <t>масляные духи купить оптом</t>
  </si>
  <si>
    <t>масляные духи где купить</t>
  </si>
  <si>
    <t>масляные духи купить интернет магазин</t>
  </si>
  <si>
    <t>купить масляные духи в интернет магазине</t>
  </si>
  <si>
    <t>масляные духи на разлив купить</t>
  </si>
  <si>
    <t>флаконы для масляных духов купить</t>
  </si>
  <si>
    <t>масляные духи купить в москве магазины адреса</t>
  </si>
  <si>
    <t>купить духи масляные</t>
  </si>
  <si>
    <t>купить духи на масляной основе</t>
  </si>
  <si>
    <t>масляные духи с феромонами купить</t>
  </si>
  <si>
    <t>масляные духи мужские купить</t>
  </si>
  <si>
    <t>купить масляные духи с феромонами</t>
  </si>
  <si>
    <t>мужские масляные духи купить</t>
  </si>
  <si>
    <t>масляные духи из египта купить</t>
  </si>
  <si>
    <t>масляные духи султан купить</t>
  </si>
  <si>
    <t>масляные духи al rehab купить</t>
  </si>
  <si>
    <t>египетские масляные духи купить</t>
  </si>
  <si>
    <t>масляные духи оптом купить</t>
  </si>
  <si>
    <t>ajmal масляные духи купить</t>
  </si>
  <si>
    <t>мусульманское одежда</t>
  </si>
  <si>
    <t>интернет магазины мусульманской одежды</t>
  </si>
  <si>
    <t>мусульманская одежда для мужчин</t>
  </si>
  <si>
    <t>магазин мусульманской одежды</t>
  </si>
  <si>
    <t>магазины мусульманской одежды</t>
  </si>
  <si>
    <t>мусульманская одежда казань</t>
  </si>
  <si>
    <t>мужская мусульманская одежда</t>
  </si>
  <si>
    <t>мусульманская одежда москва</t>
  </si>
  <si>
    <t>мусульманская женская одежда</t>
  </si>
  <si>
    <t>мусульманская одежда в контакте</t>
  </si>
  <si>
    <t>хаят мусульманская одежда</t>
  </si>
  <si>
    <t>мусульманская одежда вк</t>
  </si>
  <si>
    <t>мусульманская одежда в москве</t>
  </si>
  <si>
    <t>мусульманская одежда из турции</t>
  </si>
  <si>
    <t>мусульманская одежда спб</t>
  </si>
  <si>
    <t>женская мусульманская одежда</t>
  </si>
  <si>
    <t>мусульманская мужская одежда</t>
  </si>
  <si>
    <t>мусульманские одежды</t>
  </si>
  <si>
    <t>мусульманская одежда фото</t>
  </si>
  <si>
    <t>магазины мусульманской одежды в москве</t>
  </si>
  <si>
    <t>мусульманские одежды для женщин</t>
  </si>
  <si>
    <t>мусульманская одежда зухра</t>
  </si>
  <si>
    <t>магазин мусульманской одежды в москве</t>
  </si>
  <si>
    <t>магазин мусульманской одежды казань</t>
  </si>
  <si>
    <t>мусульманская одежда инстаграм</t>
  </si>
  <si>
    <t>мусульманская спортивная одежда для женщин</t>
  </si>
  <si>
    <t>купить мусульманскую одежду</t>
  </si>
  <si>
    <t>мусульманская одежда уфа</t>
  </si>
  <si>
    <t>одежда мусульманских мужчин</t>
  </si>
  <si>
    <t>стильная мусульманская одежда</t>
  </si>
  <si>
    <t>модная мусульманская одежда</t>
  </si>
  <si>
    <t>инстаграм мусульманская одежда</t>
  </si>
  <si>
    <t>мусульманская одежда набережные челны</t>
  </si>
  <si>
    <t>мусульманские одежды для мужчин</t>
  </si>
  <si>
    <t>красивая мусульманская одежда</t>
  </si>
  <si>
    <t>современная мусульманская одежда</t>
  </si>
  <si>
    <t>мусульманская одежда сабр</t>
  </si>
  <si>
    <t>виды мусульманской женской одежды</t>
  </si>
  <si>
    <t>мусульманские женщины одежда</t>
  </si>
  <si>
    <t>мусульманская одежда екатеринбург</t>
  </si>
  <si>
    <t>сахара мусульманская одежда</t>
  </si>
  <si>
    <t>мусульманская одежда для девушек</t>
  </si>
  <si>
    <t>мусульманская одежда купить</t>
  </si>
  <si>
    <t>магазин мусульманской одежды москва</t>
  </si>
  <si>
    <t>мусульманская спортивная одежда</t>
  </si>
  <si>
    <t>мусульманские одежда для мужчин</t>
  </si>
  <si>
    <t>сабр мусульманская одежда</t>
  </si>
  <si>
    <t>мусульманские мужские одежды</t>
  </si>
  <si>
    <t>детская мусульманская одежда</t>
  </si>
  <si>
    <t>мусульманская одежда для детей</t>
  </si>
  <si>
    <t>амани мусульманская одежда</t>
  </si>
  <si>
    <t>мусульманские женские одежды</t>
  </si>
  <si>
    <t>мусульманские одежды в москве</t>
  </si>
  <si>
    <t>виды мусульманской одежды</t>
  </si>
  <si>
    <t>ирада мусульманская одежда</t>
  </si>
  <si>
    <t>мусульманская одежда стерлитамак</t>
  </si>
  <si>
    <t>амира мусульманская одежда</t>
  </si>
  <si>
    <t>дубровка мусульманская одежда</t>
  </si>
  <si>
    <t>мусульманская одежда для девочек</t>
  </si>
  <si>
    <t>ansari стильная мусульманская одежда</t>
  </si>
  <si>
    <t>ansari мусульманская одежда</t>
  </si>
  <si>
    <t>ансари мусульманская одежда</t>
  </si>
  <si>
    <t>мусульманская одежда магазин</t>
  </si>
  <si>
    <t>мусульманская одежда в екатеринбурге</t>
  </si>
  <si>
    <t>мусульманская одежда для беременных</t>
  </si>
  <si>
    <t>модная мусульманская одежда для женщин</t>
  </si>
  <si>
    <t>мусульманская одежда для женщин купить</t>
  </si>
  <si>
    <t>заказать мусульманскую одежду</t>
  </si>
  <si>
    <t>интернет магазин мусульманская одежда</t>
  </si>
  <si>
    <t>мусульманские одежды для женщин в москве</t>
  </si>
  <si>
    <t>магазин мусульманской одежды уфа</t>
  </si>
  <si>
    <t>детская мусульманская одежда для мальчиков</t>
  </si>
  <si>
    <t>мужские мусульманские одежды</t>
  </si>
  <si>
    <t>мусульманская одежда для мальчиков</t>
  </si>
  <si>
    <t>мусульманская одежда ульяновск</t>
  </si>
  <si>
    <t>магазин мусульманской одежды в казани</t>
  </si>
  <si>
    <t>магазины мусульманской одежды в казани</t>
  </si>
  <si>
    <t>женская мусульманская одежда название</t>
  </si>
  <si>
    <t>мусульманская одежда для женщин больших размеров</t>
  </si>
  <si>
    <t>мусульманская одежда для мужчин купить</t>
  </si>
  <si>
    <t>мусульманская одежда в уфе</t>
  </si>
  <si>
    <t>мусульманские магазины одежды в москве</t>
  </si>
  <si>
    <t>купить мусульманскую одежду для женщин</t>
  </si>
  <si>
    <t>мусульманская одежда для мужчин интернет магазин</t>
  </si>
  <si>
    <t>мусульманская одежда инстаграм грозный</t>
  </si>
  <si>
    <t>мусульманская одежда казань вк</t>
  </si>
  <si>
    <t>мусульманская одежда для мужчин в грозном</t>
  </si>
  <si>
    <t>ильсияр мусульманская одежда</t>
  </si>
  <si>
    <t>мейденли мусульманская одежда</t>
  </si>
  <si>
    <t>мусульманская одежда на дубровке</t>
  </si>
  <si>
    <t>ирада магазин мусульманской одежды</t>
  </si>
  <si>
    <t>текбир мусульманская одежда</t>
  </si>
  <si>
    <t>мейденли магазин мусульманской одежды</t>
  </si>
  <si>
    <t>мусульманская одежда для полных женщин</t>
  </si>
  <si>
    <t>мусульманские мужские одежды фото</t>
  </si>
  <si>
    <t>казань мусульманская одежда</t>
  </si>
  <si>
    <t>sabr мусульманская одежда</t>
  </si>
  <si>
    <t>мусульманская одежда в казани</t>
  </si>
  <si>
    <t>модные мусульманские одежды</t>
  </si>
  <si>
    <t>мусульманская одежда амани</t>
  </si>
  <si>
    <t>мусульманская одежда хаят</t>
  </si>
  <si>
    <t>мусульманская одежда ирада</t>
  </si>
  <si>
    <t>мусульманская женская одежда фото</t>
  </si>
  <si>
    <t>мусульманские одежды фото</t>
  </si>
  <si>
    <t>интернет магазин мусульманской женской одежды</t>
  </si>
  <si>
    <t>интернет магазин женской мусульманской одежды</t>
  </si>
  <si>
    <t>женские мусульманские одежды</t>
  </si>
  <si>
    <t>мусульманская одежда для мужчин фото</t>
  </si>
  <si>
    <t>дизайнерская мусульманская одежда</t>
  </si>
  <si>
    <t>мусульманская женская одежда интернет магазин</t>
  </si>
  <si>
    <t>хаят магазин мусульманской одежды</t>
  </si>
  <si>
    <t>дизайнеры мусульманской одежды</t>
  </si>
  <si>
    <t>модная мусульманская одежда для девушек</t>
  </si>
  <si>
    <t>мусульманская одежда абая</t>
  </si>
  <si>
    <t>стильная мусульманская одежда для женщин</t>
  </si>
  <si>
    <t>зухра мусульманская одежда</t>
  </si>
  <si>
    <t>интернет магазины мусульманской женской одежды</t>
  </si>
  <si>
    <t>сайт мусульманской одежды</t>
  </si>
  <si>
    <t>мусульманская одежда платья</t>
  </si>
  <si>
    <t>сайты мусульманской одежды</t>
  </si>
  <si>
    <t>фото мусульманской одежды для женщин</t>
  </si>
  <si>
    <t>мусульманская одежда сахара</t>
  </si>
  <si>
    <t>заказ мусульманской одежды</t>
  </si>
  <si>
    <t>интернет магазин мусульманской одежды ирада</t>
  </si>
  <si>
    <t>современная мусульманская одежда для женщин</t>
  </si>
  <si>
    <t>мусульманские сайты одежды</t>
  </si>
  <si>
    <t>мусульманские одежды для женщин фото</t>
  </si>
  <si>
    <t>интернет магазин мусульманской одежды для женщин</t>
  </si>
  <si>
    <t>мусульманская одежда на заказ</t>
  </si>
  <si>
    <t>мусульманская одежда в москве купить</t>
  </si>
  <si>
    <t>купить мусульманскую одежду в москве</t>
  </si>
  <si>
    <t>мусульманская одежда для девушек фото</t>
  </si>
  <si>
    <t>мужская мусульманская одежда москва</t>
  </si>
  <si>
    <t>мода мусульманская одежда</t>
  </si>
  <si>
    <t>мусульманская одежда картинки</t>
  </si>
  <si>
    <t>магазин мусульманской женской одежды</t>
  </si>
  <si>
    <t>мусульманская одежда виды</t>
  </si>
  <si>
    <t>каталог мусульманской женской одежды</t>
  </si>
  <si>
    <t>мусульманские магазины одежды</t>
  </si>
  <si>
    <t>мусульманская женская одежда в москве</t>
  </si>
  <si>
    <t>мусульманская одежда для женщин в москве</t>
  </si>
  <si>
    <t>где можно купить мусульманскую одежду в москве</t>
  </si>
  <si>
    <t>мусульманская одежда казань адреса</t>
  </si>
  <si>
    <t>мусульманская одежда интернет магазин москва</t>
  </si>
  <si>
    <t>мужская мусульманская одежда казань</t>
  </si>
  <si>
    <t>женская мусульманская одежда интернет магазин</t>
  </si>
  <si>
    <t>одежда мусульманских женщин название</t>
  </si>
  <si>
    <t>женская мусульманская одежда купить</t>
  </si>
  <si>
    <t>мусульманская одежда для женщин интернет магазин</t>
  </si>
  <si>
    <t>магазины мусульманской одежды в уфе</t>
  </si>
  <si>
    <t>мусульманская одежда больших размеров</t>
  </si>
  <si>
    <t>мусульманская одежда для мужчин в москве</t>
  </si>
  <si>
    <t>мусульманские одежды для девушек</t>
  </si>
  <si>
    <t>мусульманская одежда туники</t>
  </si>
  <si>
    <t>мусульманская одежда в алматы</t>
  </si>
  <si>
    <t>одежда мусульманской женщины</t>
  </si>
  <si>
    <t>одежда для мусульманских женщин</t>
  </si>
  <si>
    <t>мусульманские интернет магазины одежды</t>
  </si>
  <si>
    <t>интернет магазин мусульманской одежды хаят</t>
  </si>
  <si>
    <t>женская мусульманская одежда фото</t>
  </si>
  <si>
    <t>мусульманская одежда хиджаб</t>
  </si>
  <si>
    <t>мусульманская одежда для женщин фото</t>
  </si>
  <si>
    <t>фото мусульманской одежды</t>
  </si>
  <si>
    <t>hayat мусульманская одежда</t>
  </si>
  <si>
    <t>магазин мусульманской одежды ирада</t>
  </si>
  <si>
    <t>интернет магазин мусульманской одежды в москве</t>
  </si>
  <si>
    <t>мусульманские женские одежды в москве</t>
  </si>
  <si>
    <t>где купить мусульманскую одежду</t>
  </si>
  <si>
    <t>магазин мусульманской одежды в москве адреса</t>
  </si>
  <si>
    <t>купить мусульманскую одежду для мужчин</t>
  </si>
  <si>
    <t>одежда мусульманских женщин фото</t>
  </si>
  <si>
    <t>мусульманская одежда бишкек</t>
  </si>
  <si>
    <t>мусульманские одежда в москве</t>
  </si>
  <si>
    <t>мусульманская мужская одежда купить</t>
  </si>
  <si>
    <t>виды женской мусульманской одежды</t>
  </si>
  <si>
    <t>адреса магазинов мусульманской одежды в москве</t>
  </si>
  <si>
    <t>летняя мусульманская одежда</t>
  </si>
  <si>
    <t>как называется мусульманская одежда для мужчин</t>
  </si>
  <si>
    <t>аль баракат мусульманская одежда</t>
  </si>
  <si>
    <t>мусульманская одежда в бишкеке</t>
  </si>
  <si>
    <t>мусульманская одежда в самаре</t>
  </si>
  <si>
    <t>мусульманская одежда резеда сулейман</t>
  </si>
  <si>
    <t>мусульманская дизайнерская одежда</t>
  </si>
  <si>
    <t>дизайнер мусульманской одежды</t>
  </si>
  <si>
    <t>мусульманская одежда в астане</t>
  </si>
  <si>
    <t>мусульманская одежда турция</t>
  </si>
  <si>
    <t>мусульманская одежда из киргизии</t>
  </si>
  <si>
    <t>мусульманская одежда купить в москве</t>
  </si>
  <si>
    <t>мусульманская мужская одежда фото</t>
  </si>
  <si>
    <t>мусульманский одежда мужской</t>
  </si>
  <si>
    <t>мусульманская одежда в саратове</t>
  </si>
  <si>
    <t>мусульманская одежда в сургуте</t>
  </si>
  <si>
    <t>амина одежда мусульманский магазин</t>
  </si>
  <si>
    <t>магазины мусульманской одежды в москве адреса</t>
  </si>
  <si>
    <t>мусульманский одежда для мужчин</t>
  </si>
  <si>
    <t>мусульманский одежда в москве</t>
  </si>
  <si>
    <t>мусульманский одежды</t>
  </si>
  <si>
    <t>мусульманский интернет магазин женской одежды</t>
  </si>
  <si>
    <t>мусульманский стиль одежды</t>
  </si>
  <si>
    <t>интернет магазин мусульманская одежда для женщин</t>
  </si>
  <si>
    <t>национальная одежда мусульманских женщин</t>
  </si>
  <si>
    <t>мусульманский мужской одежда</t>
  </si>
  <si>
    <t>мусульманские одежды для мужчин в москве</t>
  </si>
  <si>
    <t>мусульманская мужская одежда интернет магазин</t>
  </si>
  <si>
    <t>мусульманская одежда для мужчин москва</t>
  </si>
  <si>
    <t>мусульманские одежды в кыргызстане</t>
  </si>
  <si>
    <t>мусульманский магазин одежды для мужчин</t>
  </si>
  <si>
    <t>мусульманская одежда для женщин москва</t>
  </si>
  <si>
    <t>мусульманский магазин одежды в москве</t>
  </si>
  <si>
    <t>где купить мусульманскую одежду в казани</t>
  </si>
  <si>
    <t>мусульманские одежды для мужчин фото</t>
  </si>
  <si>
    <t>мусульманская одежда в ульяновске</t>
  </si>
  <si>
    <t>мусульманская одежда</t>
  </si>
  <si>
    <t>мусульманская одежда для женщин интернет-магазин</t>
  </si>
  <si>
    <t>магазин мусульманской одежды в москве для женщин</t>
  </si>
  <si>
    <t>мусульманская мужская одежда в москве</t>
  </si>
  <si>
    <t>мейденли мусульманская одежда интернет магазин</t>
  </si>
  <si>
    <t>сайт мусульманской одежды для женщин</t>
  </si>
  <si>
    <t>мусульманский интернет магазин одежды</t>
  </si>
  <si>
    <t>мусульманский магазин одежды</t>
  </si>
  <si>
    <t>мусульманская одежда для женщин уфа</t>
  </si>
  <si>
    <t>мусульманские одежда для женщин купить в москве</t>
  </si>
  <si>
    <t>мусульманская мужская одежда казань</t>
  </si>
  <si>
    <t>садовод мусульманская одежда для женщин</t>
  </si>
  <si>
    <t>мусульманская женская одежда интернет магазин в москве</t>
  </si>
  <si>
    <t>резеда сулейман мусульманская одежда интернет магазин</t>
  </si>
  <si>
    <t>хаят интернет магазин мусульманской одежды</t>
  </si>
  <si>
    <t>мусульманский магазин одежды для женщин</t>
  </si>
  <si>
    <t>модная женская мусульманская одежда</t>
  </si>
  <si>
    <t>мусульманские одежда для женщин интернет магазин</t>
  </si>
  <si>
    <t>зухра мусульманская одежда интернет магазин</t>
  </si>
  <si>
    <t>tekbir мусульманская одежда</t>
  </si>
  <si>
    <t>магазины мусульманской одежды в москве для женщин</t>
  </si>
  <si>
    <t>мусульманская одежда для женщин название</t>
  </si>
  <si>
    <t>мусульманский магазин женской одежды</t>
  </si>
  <si>
    <t>мусульманская женская одежда название</t>
  </si>
  <si>
    <t>мусульманская одежда для женщин казань</t>
  </si>
  <si>
    <t>мусульманская одежда в москве интернет магазин</t>
  </si>
  <si>
    <t>мусульманская одежда для женщин в москве купить</t>
  </si>
  <si>
    <t>мусульманский одежда интернет магазин</t>
  </si>
  <si>
    <t>мусульманская одежда видео</t>
  </si>
  <si>
    <t>магазин мусульманской одежды в москве для мужчин</t>
  </si>
  <si>
    <t>maidenly мусульманская одежда</t>
  </si>
  <si>
    <t>мусульманская одежда на садоводе</t>
  </si>
  <si>
    <t>хаят лайн мусульманская одежда</t>
  </si>
  <si>
    <t>сабр мусульманская одежда интернет магазин</t>
  </si>
  <si>
    <t>мусульманская одежда дубровка москва</t>
  </si>
  <si>
    <t>инстаграм мусульманская женская одежда</t>
  </si>
  <si>
    <t>название мусульманской женской одежды</t>
  </si>
  <si>
    <t>недорогие мусульманские одежды</t>
  </si>
  <si>
    <t>мусульманский одежда для мужчин москва</t>
  </si>
  <si>
    <t>мусульманская одежда джамиля</t>
  </si>
  <si>
    <t>интернет магазин мусульманской одежды зухра</t>
  </si>
  <si>
    <t>мусульманские одежды магазин в москве</t>
  </si>
  <si>
    <t>мусульманская одежда для женщин спб</t>
  </si>
  <si>
    <t>зухра магазин мусульманской одежды</t>
  </si>
  <si>
    <t>камиледи одежда мусульманская</t>
  </si>
  <si>
    <t>саратов мусульманская одежда</t>
  </si>
  <si>
    <t>женская одежда мусульманская инстаграм махачкала</t>
  </si>
  <si>
    <t>мусульманский одежда для мужчина</t>
  </si>
  <si>
    <t>ирада мусульманская одежда интернет</t>
  </si>
  <si>
    <t>куплю мусульманскую одежду</t>
  </si>
  <si>
    <t>фото мусульманской женской одежды</t>
  </si>
  <si>
    <t>maidenly мусульманская одежда интернет магазин</t>
  </si>
  <si>
    <t>мусульманская одежда модная</t>
  </si>
  <si>
    <t>мусульманская одежда в спб</t>
  </si>
  <si>
    <t>мусульманская одежда больших размеров интернет магазин</t>
  </si>
  <si>
    <t>мусульманская одежда мейденли</t>
  </si>
  <si>
    <t>магазины мусульманской одежды в санкт-петербурге</t>
  </si>
  <si>
    <t>мусульманская одежда нижнекамск</t>
  </si>
  <si>
    <t>магазины мусульманская одежда для женщин в москве</t>
  </si>
  <si>
    <t>мусульманская одежда вуаль</t>
  </si>
  <si>
    <t>мусульманская одежда для женщин современная</t>
  </si>
  <si>
    <t>мусульманская одежда муна</t>
  </si>
  <si>
    <t>одежда мусульманская для никаха</t>
  </si>
  <si>
    <t>красивые мусульманские одежды для женщин</t>
  </si>
  <si>
    <t>фото мусульманская одежда</t>
  </si>
  <si>
    <t>мусульманская одежда в казахстане</t>
  </si>
  <si>
    <t>магазин мусульманской мужской одежды</t>
  </si>
  <si>
    <t>мусульманские одежды для женщин в москве интернет</t>
  </si>
  <si>
    <t>заказать мусульманскую одежду через интернет недорого</t>
  </si>
  <si>
    <t>виды мусульманской одежды для женщин</t>
  </si>
  <si>
    <t>мусульманская одежда для дома</t>
  </si>
  <si>
    <t>мусульманская одежда для сестер</t>
  </si>
  <si>
    <t>мусульманские одежды москва</t>
  </si>
  <si>
    <t>мусульманские мужские одежды магазины в москве</t>
  </si>
  <si>
    <t>мусульманская одежда для женщин в москве адреса</t>
  </si>
  <si>
    <t>мусульманские магазины одежды в москве адреса</t>
  </si>
  <si>
    <t>мусульманские одежды для девочек</t>
  </si>
  <si>
    <t>рынок дубровка мусульманская одежда</t>
  </si>
  <si>
    <t>мусульманские одежды для женщин в казани</t>
  </si>
  <si>
    <t>мусульманская одежда на свадьбу</t>
  </si>
  <si>
    <t>мусульманский интернет магазин одежды инстаграм</t>
  </si>
  <si>
    <t>купить мусульманскую одежду в интернет магазине недорого</t>
  </si>
  <si>
    <t>магазины мусульманской одежды москва</t>
  </si>
  <si>
    <t>мусульманский одежда для женщин купить</t>
  </si>
  <si>
    <t>мусульманский одежды для женщин</t>
  </si>
  <si>
    <t>шейла одежда мусульманская</t>
  </si>
  <si>
    <t>мусульманская одежда туника с брюками</t>
  </si>
  <si>
    <t>мусульманский стиль одежды для женщин</t>
  </si>
  <si>
    <t>муслим лайн мусульманская одежда</t>
  </si>
  <si>
    <t>мусульманские мужские одежды в москве</t>
  </si>
  <si>
    <t>мусульманский одежда мужская</t>
  </si>
  <si>
    <t>магазин мусульманской одежды в москве хаят</t>
  </si>
  <si>
    <t>мусульманские одежда для женщин купить</t>
  </si>
  <si>
    <t>ирада мусульманская одежда интернет магазин</t>
  </si>
  <si>
    <t>сальсабиль интернет магазин мусульманская одежда</t>
  </si>
  <si>
    <t>мусульманская одежда для мужчин интернет магазин москва</t>
  </si>
  <si>
    <t>мусульманская одежда для женщин интернет магазин недорогая</t>
  </si>
  <si>
    <t>одежда у мусульманских женщин название</t>
  </si>
  <si>
    <t>детская мусульманская одежда для девочек</t>
  </si>
  <si>
    <t>зухра интернет магазин мусульманской одежды</t>
  </si>
  <si>
    <t>шапочки под хиджаб</t>
  </si>
  <si>
    <t>мусульманский одежда интернет магазин турция</t>
  </si>
  <si>
    <t>мусульманское одежда для женщин недорого</t>
  </si>
  <si>
    <t>амани мусульманская одежда интернет магазин</t>
  </si>
  <si>
    <t>хаят мусульманская одежда интернет магазин</t>
  </si>
  <si>
    <t>интернет магазин сахара мусульманской одежды</t>
  </si>
  <si>
    <t>алиэкспресс мусульманская женская одежда</t>
  </si>
  <si>
    <t>хиджаб купить</t>
  </si>
  <si>
    <t>купить хиджаб</t>
  </si>
  <si>
    <t>хиджаб купить москва</t>
  </si>
  <si>
    <t>хиджаб купить в москве</t>
  </si>
  <si>
    <t>купить хиджаб в москве</t>
  </si>
  <si>
    <t>мужская мусульманская одежда интернет магазин</t>
  </si>
  <si>
    <t>красивая мусульманская одежда для женщин купить</t>
  </si>
  <si>
    <t>мусульманская одежда камис</t>
  </si>
  <si>
    <t>мусульманская одежда для детей интернет магазин</t>
  </si>
  <si>
    <t>мусульманские одежды для женщин интернет</t>
  </si>
  <si>
    <t>мусульманское одежда для женщин название</t>
  </si>
  <si>
    <t>мусульманская одежда ирада каталог</t>
  </si>
  <si>
    <t>мусульманский одежда магазин</t>
  </si>
  <si>
    <t>где можно купить хиджаб</t>
  </si>
  <si>
    <t>мусульманская одежда в набережных челнах</t>
  </si>
  <si>
    <t>мужской мусульманский одежда</t>
  </si>
  <si>
    <t>мужская мусульманская одежда магазин</t>
  </si>
  <si>
    <t>виды мусульманских одежд</t>
  </si>
  <si>
    <t>хиджаб в москве купить</t>
  </si>
  <si>
    <t>хиджаб купить интернет магазин</t>
  </si>
  <si>
    <t>алиэкспресс мусульманская одежда</t>
  </si>
  <si>
    <t>сахара интернет магазин мусульманская одежда</t>
  </si>
  <si>
    <t>распродажа мусульманской одежды в интернет магазине</t>
  </si>
  <si>
    <t>сайт мусульманская одежда</t>
  </si>
  <si>
    <t>традиционная мусульманская одежда</t>
  </si>
  <si>
    <t>аль-баракат мусульманская одежда</t>
  </si>
  <si>
    <t>белла карима мусульманская одежда интернет магазин</t>
  </si>
  <si>
    <t>сахара интернет магазин мусульманской одежды</t>
  </si>
  <si>
    <t>купить мусульманскую одежду в интернет магазине</t>
  </si>
  <si>
    <t>мусульманские хиджабы купить</t>
  </si>
  <si>
    <t>sen line east мусульманская одежда</t>
  </si>
  <si>
    <t>магазин хаят мусульманская одежда</t>
  </si>
  <si>
    <t>резеда сулейман мусульманская одежда</t>
  </si>
  <si>
    <t>интернет-магазин мусульманской женской одежды</t>
  </si>
  <si>
    <t>мусульманская одежда свадьба</t>
  </si>
  <si>
    <t>мусульманская одежда в грозном для мужчин</t>
  </si>
  <si>
    <t>мусульманская одежда ильсияр</t>
  </si>
  <si>
    <t>мусульманский сайт одежды</t>
  </si>
  <si>
    <t>мусульманская летняя одежда</t>
  </si>
  <si>
    <t>интернет магазин ирада мусульманской одежды</t>
  </si>
  <si>
    <t>мусульманский одежда для женщин в москве магазин</t>
  </si>
  <si>
    <t>мусульманская одежда для женщин виды</t>
  </si>
  <si>
    <t>мусульманские одежда для девочек</t>
  </si>
  <si>
    <t>купить хиджабы</t>
  </si>
  <si>
    <t>казань магазин мусульманской одежды</t>
  </si>
  <si>
    <t>виды мусульманской женской одежды и головных уборов</t>
  </si>
  <si>
    <t>мусульманские одежда для женщин интернет</t>
  </si>
  <si>
    <t>мусульманская одежда для женщин в санкт петербурге</t>
  </si>
  <si>
    <t>мусульманский одежда магазин в москве</t>
  </si>
  <si>
    <t>белла карима мусульманская одежда</t>
  </si>
  <si>
    <t>ирада каталог мусульманской одежды</t>
  </si>
  <si>
    <t>резеда сулейман интернет магазин мусульманской одежды</t>
  </si>
  <si>
    <t>разновидность женской мусульманской одежды</t>
  </si>
  <si>
    <t>почему мусульманские женщины носят закрытую одежду</t>
  </si>
  <si>
    <t>мусульманская одежда магазин мейденли</t>
  </si>
  <si>
    <t>модная мусульманская одежда в москве</t>
  </si>
  <si>
    <t>купить мусульманскую одежду для мужчин в москве</t>
  </si>
  <si>
    <t>магазин женской мусульманской одежды в москве</t>
  </si>
  <si>
    <t>мусульманские одежда для женщин фото</t>
  </si>
  <si>
    <t>мусульманские магазин одежды</t>
  </si>
  <si>
    <t>муна мусульманская одежда</t>
  </si>
  <si>
    <t>мусульманская одежда вконтакте</t>
  </si>
  <si>
    <t>мусульманские одежда для мужчин в москве</t>
  </si>
  <si>
    <t>интернет магазин мусульманский одежда</t>
  </si>
  <si>
    <t>магазин мусульманской одежды зухра</t>
  </si>
  <si>
    <t>википедия мусульманская одежда</t>
  </si>
  <si>
    <t>мусульманская одежда махачкала инстаграм</t>
  </si>
  <si>
    <t>мусульманские одежда карина шоп</t>
  </si>
  <si>
    <t>мужской мусульманский одежда в москве</t>
  </si>
  <si>
    <t>одежда для полных мусульманских женщин</t>
  </si>
  <si>
    <t>мусульманская одежда все для никаха</t>
  </si>
  <si>
    <t>мусульманский магазин одежды для мужчин в москве</t>
  </si>
  <si>
    <t>мусульманская одежда для женщин в москве фото</t>
  </si>
  <si>
    <t>мусульманская одежда в москве тц дубровка</t>
  </si>
  <si>
    <t>магазин в москве мусульманской одежды</t>
  </si>
  <si>
    <t>сахара магазин мусульманской одежды</t>
  </si>
  <si>
    <t>мусульманская одежда для девушек модная</t>
  </si>
  <si>
    <t>мусульманская одежда в грозном</t>
  </si>
  <si>
    <t>амира мусульманская одежда для женщин</t>
  </si>
  <si>
    <t>баракат мусульманская одежда</t>
  </si>
  <si>
    <t>баракат мусульманская одежда интернет магазин</t>
  </si>
  <si>
    <t>мусульманская одежда больших размеров для женщин</t>
  </si>
  <si>
    <t>мусульманские одежда для мужчин интернет магазин</t>
  </si>
  <si>
    <t>мусульманский одежда женская в москве</t>
  </si>
  <si>
    <t>мусульманский стиль в одежде</t>
  </si>
  <si>
    <t>мусульманские одежда в москве интернет магазин</t>
  </si>
  <si>
    <t>мусульманская одежда в инстаграм</t>
  </si>
  <si>
    <t>мусульманский одежды для женщин в москве адреса</t>
  </si>
  <si>
    <t>мусульманская одежда интернет магазин для мужчин</t>
  </si>
  <si>
    <t>мусульманские одежды для женщин интернет магазин</t>
  </si>
  <si>
    <t>мусульманская одежда москва адреса</t>
  </si>
  <si>
    <t>мусульманская одежда для мужчины</t>
  </si>
  <si>
    <t>мусульманский одежда интернет магазин в москве</t>
  </si>
  <si>
    <t>где в казани купить мусульманскую одежду</t>
  </si>
  <si>
    <t>мусульманская одежда в ростове на дону</t>
  </si>
  <si>
    <t>ирада интернет магазин мусульманской одежды</t>
  </si>
  <si>
    <t>мусульманская модная одежда для женщин</t>
  </si>
  <si>
    <t>интернет магазин хаят мусульманской одежды</t>
  </si>
  <si>
    <t>мужская мусульманская одежда купить в москве</t>
  </si>
  <si>
    <t>одежда mado мусульманская</t>
  </si>
  <si>
    <t>магазины мусульманской одежды для женщин в москве</t>
  </si>
  <si>
    <t>мусульманский одежда для женщин фото</t>
  </si>
  <si>
    <t>разновидности женской мусульманской одежды</t>
  </si>
  <si>
    <t>чеченская мусульманская одежда для мужчин</t>
  </si>
  <si>
    <t>мусульманский интернет магазин одежды в москве</t>
  </si>
  <si>
    <t>мусульманская одежда в инстаграмме</t>
  </si>
  <si>
    <t>мусульманская одежда irada</t>
  </si>
  <si>
    <t>мусульманская мужская одежда купить москва</t>
  </si>
  <si>
    <t>мусульманская одежда аиша</t>
  </si>
  <si>
    <t>мусульманская женская одежда купить в интернет магазине</t>
  </si>
  <si>
    <t>сальсабиль мусульманская одежда</t>
  </si>
  <si>
    <t>магазин мусульманской одежды в москве ирада</t>
  </si>
  <si>
    <t>мусульманский одежда в москве купить</t>
  </si>
  <si>
    <t>современная мусульманская одежда для девушек</t>
  </si>
  <si>
    <t>купить мусульманскую одежду для женщин в москве</t>
  </si>
  <si>
    <t>магазин мусульманской одежды в спб</t>
  </si>
  <si>
    <t>одежда мусульманский</t>
  </si>
  <si>
    <t>мусульманская одежда для мужчин в москве купить</t>
  </si>
  <si>
    <t>мусульманская одежда для женщин названия</t>
  </si>
  <si>
    <t>мусульманские одежды в москве для мужчин</t>
  </si>
  <si>
    <t>мусульманская одежда москва купить</t>
  </si>
  <si>
    <t>интернет магазин мусульманской одежды для женщин доставка</t>
  </si>
  <si>
    <t>бутик мусульманской одежды в москве</t>
  </si>
  <si>
    <t>текбир мусульманская одежда интернет магазин</t>
  </si>
  <si>
    <t>сабр магазин мусульманской одежды</t>
  </si>
  <si>
    <t>мусульманская одежда садовод вконтакте</t>
  </si>
  <si>
    <t>где купить мусульманскую одежду в москве</t>
  </si>
  <si>
    <t>аль кыйбла мусульманская одежда</t>
  </si>
  <si>
    <t>мусульманские туники купить</t>
  </si>
  <si>
    <t>мусульманские платки купить</t>
  </si>
  <si>
    <t>купить мусульманские платки</t>
  </si>
  <si>
    <t>мусульманский платок купить</t>
  </si>
  <si>
    <t>платки мусульманские купить</t>
  </si>
  <si>
    <t>мусульманский одежды для женщин в москве</t>
  </si>
  <si>
    <t>мусульманские платья купить</t>
  </si>
  <si>
    <t>мусульманская одежда для женщин купить в интернет</t>
  </si>
  <si>
    <t>мусульманские платья купить недорого</t>
  </si>
  <si>
    <t>мусульманская одежда купить в интернет магазине</t>
  </si>
  <si>
    <t>купить мусульманское платье</t>
  </si>
  <si>
    <t>мусульманская одежда для женщин большие размеры</t>
  </si>
  <si>
    <t>мусульманские свадебные платья купить</t>
  </si>
  <si>
    <t>мусульманское свадебное платье купить в москве</t>
  </si>
  <si>
    <t>мусульманская одежда на таганке</t>
  </si>
  <si>
    <t>мусульманские свадебные платья купить в москве</t>
  </si>
  <si>
    <t>мусульманское одежда интернет</t>
  </si>
  <si>
    <t>мусульманская спортивная одежда для мужчин</t>
  </si>
  <si>
    <t>мусульманская одежда для женщин инстаграм</t>
  </si>
  <si>
    <t>амира мусульманская одежда интернет магазин</t>
  </si>
  <si>
    <t>мейденли мусульманская одежда интернет</t>
  </si>
  <si>
    <t>стильная мусульманская одежда для мужчин</t>
  </si>
  <si>
    <t>камис одежда мусульманская</t>
  </si>
  <si>
    <t>ирада мусульманская одежда в москве</t>
  </si>
  <si>
    <t>мужская мусульманская одежда фото</t>
  </si>
  <si>
    <t>исламские интернет магазины</t>
  </si>
  <si>
    <t>исламские магазины</t>
  </si>
  <si>
    <t>исламские магазины в москве</t>
  </si>
  <si>
    <t>мусульманское одежда для мужчин</t>
  </si>
  <si>
    <t>исламские магазины в махачкале</t>
  </si>
  <si>
    <t>мусульманская одежда в москве адреса</t>
  </si>
  <si>
    <t>магазин исламских товаров</t>
  </si>
  <si>
    <t>магазин исламской одежды</t>
  </si>
  <si>
    <t>женские мусульманские одежда</t>
  </si>
  <si>
    <t>магазины исламской одежды</t>
  </si>
  <si>
    <t>интернет магазин исламской одежды</t>
  </si>
  <si>
    <t>джамиля стайл мусульманская одежда</t>
  </si>
  <si>
    <t>магазин исламской одежды москва</t>
  </si>
  <si>
    <t>магазин исламской одежды в москве</t>
  </si>
  <si>
    <t>инстаграм мусульманская одежда для женщин</t>
  </si>
  <si>
    <t>исламские магазины в грозном</t>
  </si>
  <si>
    <t>мусульманская одежда купить в украине</t>
  </si>
  <si>
    <t>магазин исламской одежды в махачкале</t>
  </si>
  <si>
    <t>исламские магазины в москве адреса</t>
  </si>
  <si>
    <t>магазин исламских книг</t>
  </si>
  <si>
    <t>интернет магазин исламских товаров</t>
  </si>
  <si>
    <t>интернет магазин исламской женской одежды</t>
  </si>
  <si>
    <t>мусульманская одежда сен лайн</t>
  </si>
  <si>
    <t>интернет магазин исламской одежды для женщин</t>
  </si>
  <si>
    <t>мусульманская одежда в челябинске</t>
  </si>
  <si>
    <t>каталоги мусульманской одежды</t>
  </si>
  <si>
    <t>исламская одежда для женщин интернет магазин</t>
  </si>
  <si>
    <t>исламские товары интернет магазин</t>
  </si>
  <si>
    <t>мусульманская одежда в инстаграм в грозном</t>
  </si>
  <si>
    <t>исламские магазины в дербенте</t>
  </si>
  <si>
    <t>вейл мусульманская одежда</t>
  </si>
  <si>
    <t>аль баракат мусульманская одежда интернет</t>
  </si>
  <si>
    <t>исламская одежда интернет магазин</t>
  </si>
  <si>
    <t>мусульманская одежда ирада интернет магазин</t>
  </si>
  <si>
    <t>мусульманская одежда для женщин модная</t>
  </si>
  <si>
    <t>виды одежды мусульманских женщин</t>
  </si>
  <si>
    <t>магазины исламской одежды в москве</t>
  </si>
  <si>
    <t>магазин исламских товаров в москве</t>
  </si>
  <si>
    <t>мусульманский одежды для мужчин</t>
  </si>
  <si>
    <t>мусульманский магазин одежды для женщин в москве</t>
  </si>
  <si>
    <t>исламские магазины одежды в москве</t>
  </si>
  <si>
    <t>муслим стайл мусульманская одежда</t>
  </si>
  <si>
    <t>одежда мусульманских женщин купить</t>
  </si>
  <si>
    <t>alsu gilmi мусульманская одежда</t>
  </si>
  <si>
    <t>интернет магазин одежды мусульманской</t>
  </si>
  <si>
    <t>исламский магазин в ростове на дону</t>
  </si>
  <si>
    <t>магазин исламский мир в москве</t>
  </si>
  <si>
    <t>мусульманское мужское одежда</t>
  </si>
  <si>
    <t>мусульманская одежда для женщин дубровка</t>
  </si>
  <si>
    <t>мусульманские одежды женские</t>
  </si>
  <si>
    <t>муслим шукран мусульманская одежда</t>
  </si>
  <si>
    <t>исламский магазин инстаграм</t>
  </si>
  <si>
    <t>мусульманская одежда махачкала</t>
  </si>
  <si>
    <t>мусульманская одежда для женщин интернет магазин казань</t>
  </si>
  <si>
    <t>мусульманская одежда на голову</t>
  </si>
  <si>
    <t>мусульманский интернет магазин исламский мир</t>
  </si>
  <si>
    <t>красивая мусульманская одежда для женщин</t>
  </si>
  <si>
    <t>набережные челны мусульманская одежда</t>
  </si>
  <si>
    <t>исламский интернет магазин</t>
  </si>
  <si>
    <t>магазины мусульманской одежды нижний новгород</t>
  </si>
  <si>
    <t>исламский магазин одежды</t>
  </si>
  <si>
    <t>исламский магазин хаят</t>
  </si>
  <si>
    <t>дизайнерская мусульманская одежда для женщин</t>
  </si>
  <si>
    <t>исламский магазин женской одежды</t>
  </si>
  <si>
    <t>название мусульманской одежды</t>
  </si>
  <si>
    <t>исламский интернет магазин женской одежды</t>
  </si>
  <si>
    <t>исламский мир магазин</t>
  </si>
  <si>
    <t>исламский магазин</t>
  </si>
  <si>
    <t>исламский магазин в москве</t>
  </si>
  <si>
    <t>исламский магазин в спб</t>
  </si>
  <si>
    <t>фото мусульманская одежда для женщин</t>
  </si>
  <si>
    <t>интернет магазин одежды для мусульманских женщин</t>
  </si>
  <si>
    <t>исламский магазин женской одежды в москве</t>
  </si>
  <si>
    <t>исламский магазин одежды в махачкале</t>
  </si>
  <si>
    <t>исламский интернет магазин в махачкале</t>
  </si>
  <si>
    <t>интернет магазин исламский мир</t>
  </si>
  <si>
    <t>магазин мусульманской одежды в челябинске</t>
  </si>
  <si>
    <t>исламский магазин москва</t>
  </si>
  <si>
    <t>сахара мусульманская одежда интернет магазин</t>
  </si>
  <si>
    <t>исламские интернет магазины в москве</t>
  </si>
  <si>
    <t>исламский магазин умма</t>
  </si>
  <si>
    <t>исламские магазины в саратове</t>
  </si>
  <si>
    <t>мусульманский одежда женская</t>
  </si>
  <si>
    <t>исламский магазин в грозном</t>
  </si>
  <si>
    <t>мусульманская одежда казань интернет магазин</t>
  </si>
  <si>
    <t>магазин мусульманской одежды ульяновск</t>
  </si>
  <si>
    <t>мусульманский одежда женская фото</t>
  </si>
  <si>
    <t>исламский магазин в краснодаре</t>
  </si>
  <si>
    <t>магазин исламской одежды для мужчин</t>
  </si>
  <si>
    <t>исламский интернет магазин в москве</t>
  </si>
  <si>
    <t>мусульманская летняя одежда для женщин</t>
  </si>
  <si>
    <t>магазин исламский мир</t>
  </si>
  <si>
    <t>мусульманская одежда в краснодаре</t>
  </si>
  <si>
    <t>одежда в грозном мусульманская</t>
  </si>
  <si>
    <t>исламский магазин в ростове</t>
  </si>
  <si>
    <t>мусульманская одежда интернет магазин недорого</t>
  </si>
  <si>
    <t>исламский магазин в хасавюрте</t>
  </si>
  <si>
    <t>женская мусульманская одежда купить в москве</t>
  </si>
  <si>
    <t>мусульманские одежда для мужчин фото</t>
  </si>
  <si>
    <t>заказать мусульманскую одежду через интернет</t>
  </si>
  <si>
    <t>исламский магазин одежды в москве</t>
  </si>
  <si>
    <t>мусульманский одежда для женщин купить в интернет</t>
  </si>
  <si>
    <t>хаят мусульманская одежда санкт петербург</t>
  </si>
  <si>
    <t>мусульманский интернет магазин женской одежды в москве</t>
  </si>
  <si>
    <t>мейденли мусульманская одежда казань</t>
  </si>
  <si>
    <t>мусульманская одежда казань адреса магазинов</t>
  </si>
  <si>
    <t>исламский интернет магазин одежды</t>
  </si>
  <si>
    <t>sahara мусульманская одежда</t>
  </si>
  <si>
    <t>адреса исламских магазинов в москве</t>
  </si>
  <si>
    <t>мирраль бутик мусульманской одежды</t>
  </si>
  <si>
    <t>женская мусульманская одежда называется</t>
  </si>
  <si>
    <t>исламский магазин на проспекте мира</t>
  </si>
  <si>
    <t>бишкек мусульманская одежда</t>
  </si>
  <si>
    <t>исламский магазин в махачкале</t>
  </si>
  <si>
    <t>мужской одежда мусульманский фото</t>
  </si>
  <si>
    <t>мусульманская одежда в москве магазины</t>
  </si>
  <si>
    <t>купить мусульманскую женскую одежду в москве</t>
  </si>
  <si>
    <t>муслим лайн мусульманская одежда интернет магазин</t>
  </si>
  <si>
    <t>мусульманский магазин женской одежды в москве</t>
  </si>
  <si>
    <t>аль баракат мусульманская одежда интернет магазин</t>
  </si>
  <si>
    <t>мейденли интернет магазин мусульманской одежды</t>
  </si>
  <si>
    <t>мусульманская одежда для никаха</t>
  </si>
  <si>
    <t>спортивная мусульманская одежда для женщин</t>
  </si>
  <si>
    <t>мусульманская одежда саратов</t>
  </si>
  <si>
    <t>мусульманская одежда интернет</t>
  </si>
  <si>
    <t>женский мусульманский одежда</t>
  </si>
  <si>
    <t>магазин мусульманской одежды инстаграм</t>
  </si>
  <si>
    <t>мужская мусульманская одежда название</t>
  </si>
  <si>
    <t>где купить в москве мусульманскую одежду</t>
  </si>
  <si>
    <t>где в москве купить мусульманскую одежду</t>
  </si>
  <si>
    <t>мусульманская одежда для женщин на дубровке</t>
  </si>
  <si>
    <t>мусульманская одежда в москве для мужчин</t>
  </si>
  <si>
    <t>мусульманская одежда название</t>
  </si>
  <si>
    <t>исламский магазин интернет</t>
  </si>
  <si>
    <t>jamila style мусульманская одежда</t>
  </si>
  <si>
    <t>одежда мусульманских женщин купить в москве</t>
  </si>
  <si>
    <t>мусульманская одежда для женщин в уфе</t>
  </si>
  <si>
    <t>исламский магазин рисалат</t>
  </si>
  <si>
    <t>мусульманские платья купить в москве</t>
  </si>
  <si>
    <t>мусульманское платье купить</t>
  </si>
  <si>
    <t>купить мусульманское платье в интернет магазине</t>
  </si>
  <si>
    <t>мусульманский платья купить</t>
  </si>
  <si>
    <t>купить мусульманские платья в интернет магазине</t>
  </si>
  <si>
    <t>мусульманская платья для женщин купить</t>
  </si>
  <si>
    <t>платье мусульманские купить в москве</t>
  </si>
  <si>
    <t>купить мусульманские платья</t>
  </si>
  <si>
    <t>где купить мусульманские платья</t>
  </si>
  <si>
    <t>мусульманские женские платья купить</t>
  </si>
  <si>
    <t>мусульманские платье купить</t>
  </si>
  <si>
    <t>красивые мусульманские платья купить в москве</t>
  </si>
  <si>
    <t>платья мусульманские купить в москве</t>
  </si>
  <si>
    <t>купить мусульманское платье большого размера</t>
  </si>
  <si>
    <t>купить мусульманское летнее платье</t>
  </si>
  <si>
    <t>летние мусульманские платья купить</t>
  </si>
  <si>
    <t>где можно купить мусульманские платья</t>
  </si>
  <si>
    <t>купить платье мусульманское</t>
  </si>
  <si>
    <t>купить платья мусульманское</t>
  </si>
  <si>
    <t>нарядные мусульманские платья купить в москве</t>
  </si>
  <si>
    <t>современные мусульманские платья купить</t>
  </si>
  <si>
    <t>красивое мусульманское платье купить</t>
  </si>
  <si>
    <t>нарядные мусульманские платья купить</t>
  </si>
  <si>
    <t>мусульманский платья купить в москве</t>
  </si>
  <si>
    <t>мусульманские платья купить в интернет магазине</t>
  </si>
  <si>
    <t>купить мусульманское платье в москве</t>
  </si>
  <si>
    <t>платье мусульманское купить в москве</t>
  </si>
  <si>
    <t>мусульманские платья для полных женщин купить</t>
  </si>
  <si>
    <t>где можно купить свадебное мусульманское платье</t>
  </si>
  <si>
    <t>купить платье мусульманское большой размер интернет магазин</t>
  </si>
  <si>
    <t>женские мусульманские платья купить</t>
  </si>
  <si>
    <t>мусульманские платья для никаха купить в москве</t>
  </si>
  <si>
    <t>купить длинное мусульманское платье</t>
  </si>
  <si>
    <t>платье мусульманские с платком купить</t>
  </si>
  <si>
    <t>купить мусульманские платья в москве</t>
  </si>
  <si>
    <t>купить мусульманские часы</t>
  </si>
  <si>
    <t>мусульманские платья купить в казани</t>
  </si>
  <si>
    <t>мусульманские платья больших размеров купить</t>
  </si>
  <si>
    <t>мусульманские платья купить в интернет</t>
  </si>
  <si>
    <t>мусульманские часы купить</t>
  </si>
  <si>
    <t>платья мусульманские купить в москве интернет магазин</t>
  </si>
  <si>
    <t>мусульманские свадебные платья в москве купить</t>
  </si>
  <si>
    <t>купить красивые мусульманские платья</t>
  </si>
  <si>
    <t>свадебное мусульманское платье купить</t>
  </si>
  <si>
    <t>длинные мусульманские платья купить</t>
  </si>
  <si>
    <t>мусульманские платья купить интернет магазин</t>
  </si>
  <si>
    <t>купить платье мусульманский интернет магазин</t>
  </si>
  <si>
    <t>мусульманские платья купить в москве адреса магазинов</t>
  </si>
  <si>
    <t>мусульманские платья для никаха москва купить</t>
  </si>
  <si>
    <t>часы настенные мусульманские купить</t>
  </si>
  <si>
    <t>мусульманские вечерние платья купить в москве</t>
  </si>
  <si>
    <t>платья мусульманские купить</t>
  </si>
  <si>
    <t>где можно купить мусульманские платья в москве</t>
  </si>
  <si>
    <t>красивые мусульманские платья купить</t>
  </si>
  <si>
    <t>мусульманские платья для никаха купить</t>
  </si>
  <si>
    <t>купить мусульманские платья оптом</t>
  </si>
  <si>
    <t>купить мусульманские платья в казани</t>
  </si>
  <si>
    <t>мусульманские вечерние платья купить</t>
  </si>
  <si>
    <t>мусульманские платья купить москва</t>
  </si>
  <si>
    <t>купить платье мусульманское недорого</t>
  </si>
  <si>
    <t>купить мусульманское платье в интернет магазине недорого</t>
  </si>
  <si>
    <t>мусульманские платья в москве купить</t>
  </si>
  <si>
    <t>шапочка под хиджаб</t>
  </si>
  <si>
    <t>мусульманские магазины</t>
  </si>
  <si>
    <t>мусульманские магазины в москве</t>
  </si>
  <si>
    <t>магазин мусульманских товаров</t>
  </si>
  <si>
    <t>магазин мусульманских товаров казань</t>
  </si>
  <si>
    <t>мусульманские купальники интернет-магазин</t>
  </si>
  <si>
    <t>интернет магазин мусульманских товаров</t>
  </si>
  <si>
    <t>мусульманские платья интернет магазин</t>
  </si>
  <si>
    <t>мусульманские магазины в казани</t>
  </si>
  <si>
    <t>интернет магазин мусульманские платья</t>
  </si>
  <si>
    <t>мусульманские магазины уфа</t>
  </si>
  <si>
    <t>мусульманские интернет магазины</t>
  </si>
  <si>
    <t>магазин мусульманских платьев</t>
  </si>
  <si>
    <t>мусульманские магазины москва</t>
  </si>
  <si>
    <t>платья мусульманские интернет магазин</t>
  </si>
  <si>
    <t>мусульманские магазины в ульяновске</t>
  </si>
  <si>
    <t>мусульманские туники с брюками купить</t>
  </si>
  <si>
    <t>мусульманская туника купить</t>
  </si>
  <si>
    <t>купить мусульманский платок</t>
  </si>
  <si>
    <t>купить красивый мусульманский платок</t>
  </si>
  <si>
    <t>красивые мусульманские платки купить</t>
  </si>
  <si>
    <t>мусульманские платки на голову купить</t>
  </si>
  <si>
    <t>интернет магазин мусульманских платьев</t>
  </si>
  <si>
    <t>купить женский платок мусульманский</t>
  </si>
  <si>
    <t>мусульманские платки на голову купить интернет магазин</t>
  </si>
  <si>
    <t>платки мусульманские интернет магазин</t>
  </si>
  <si>
    <t>мусульманские платки купить в москве</t>
  </si>
  <si>
    <t>мусульманский платок купить москва</t>
  </si>
  <si>
    <t>мусульманский платок на голову купить</t>
  </si>
  <si>
    <t>купить мусульманский платок в москве</t>
  </si>
  <si>
    <t>мусульманский платок на голову купить в москве</t>
  </si>
  <si>
    <t>мусульманские товары интернет магазин</t>
  </si>
  <si>
    <t>магазин мусульманских товаров в москве</t>
  </si>
  <si>
    <t>купить мусульманские платки в интернет магазине</t>
  </si>
  <si>
    <t>мусульманские магазины в уфе</t>
  </si>
  <si>
    <t>мусульманские магазины в москве адреса</t>
  </si>
  <si>
    <t>химар купить</t>
  </si>
  <si>
    <t>мусульманские вечерние платья интернет магазин</t>
  </si>
  <si>
    <t>где купить химар</t>
  </si>
  <si>
    <t>купить химар</t>
  </si>
  <si>
    <t>купить хиджаб в интернет магазине</t>
  </si>
  <si>
    <t>хиджабы для мусульманок купить в москве</t>
  </si>
  <si>
    <t>мусульманский магазин тюмень</t>
  </si>
  <si>
    <t>интернет магазин мусульманских товаров в москве</t>
  </si>
  <si>
    <t>мусульманский интернет магазин в москве</t>
  </si>
  <si>
    <t>мусульманский магазин</t>
  </si>
  <si>
    <t>мусульманский магазин в москве</t>
  </si>
  <si>
    <t>мусульманский магазин спб</t>
  </si>
  <si>
    <t>мусульманский магазин в спб</t>
  </si>
  <si>
    <t>исламский магазин в москве хиджабы купить платье</t>
  </si>
  <si>
    <t>мусульманский магазин в тольятти</t>
  </si>
  <si>
    <t>мусульманский хиджаб купить в москве</t>
  </si>
  <si>
    <t>хиджабы в москве купить</t>
  </si>
  <si>
    <t>мусульманский магазин ижевск</t>
  </si>
  <si>
    <t>мусульманский хиджаб купить</t>
  </si>
  <si>
    <t>исламский мир интернет магазин</t>
  </si>
  <si>
    <t>исламский магазин в москве адреса</t>
  </si>
  <si>
    <t>ближайший исламский магазин</t>
  </si>
  <si>
    <t>мусульманский магазин уфа</t>
  </si>
  <si>
    <t>исламский мир интернет-магазин в москве</t>
  </si>
  <si>
    <t>магазин исламский</t>
  </si>
  <si>
    <t>мусульманские интернет магазины в москве</t>
  </si>
  <si>
    <t>исламский магазин проспект мира</t>
  </si>
  <si>
    <t>мусульманский магазин ставрополь</t>
  </si>
  <si>
    <t>исламский магазин одежды в москве для женщин</t>
  </si>
  <si>
    <t>исламские магазин в москве</t>
  </si>
  <si>
    <t>интернет магазин исламский мир в москве</t>
  </si>
  <si>
    <t>исламский мир магазин в москве</t>
  </si>
  <si>
    <t>магазин исламский в ставрополе</t>
  </si>
  <si>
    <t>исламский магазин радость здоровья</t>
  </si>
  <si>
    <t>мусульманский магазин в нальчике</t>
  </si>
  <si>
    <t>сеннол купить в москве в исламском магазине</t>
  </si>
  <si>
    <t>исламский одежда магазин</t>
  </si>
  <si>
    <t>исламский магазин волгоград</t>
  </si>
  <si>
    <t>исламский магазин в санкт петербурге</t>
  </si>
  <si>
    <t>умма магазин исламский</t>
  </si>
  <si>
    <t>мусульманский магазин саратов</t>
  </si>
  <si>
    <t>исламский магазин в саратове</t>
  </si>
  <si>
    <t>исламский магазин в дербенте</t>
  </si>
  <si>
    <t>исламский магазин в ингушетии</t>
  </si>
  <si>
    <t>мусульманский магазин екатеринбург</t>
  </si>
  <si>
    <t>интернет магазин одежды исламской</t>
  </si>
  <si>
    <t>исламские магазины в москве одежда</t>
  </si>
  <si>
    <t>исламские магазины в хасавюрте</t>
  </si>
  <si>
    <t>мусульманский магазин в краснодаре</t>
  </si>
  <si>
    <t>магазин исламской книги в москве</t>
  </si>
  <si>
    <t>исламские магазины в москве их адреса</t>
  </si>
  <si>
    <t>исламские магазины в москве адреса одежда</t>
  </si>
  <si>
    <t>магазины исламской женской одежды в москве</t>
  </si>
  <si>
    <t>как назвать исламский магазин</t>
  </si>
  <si>
    <t>исламский магазин в нижнем новгороде</t>
  </si>
  <si>
    <t>мусульманский интернет магазин казань</t>
  </si>
  <si>
    <t>исламский магазин в махачкале рисалат</t>
  </si>
  <si>
    <t>исламский магазин баракат</t>
  </si>
  <si>
    <t>исламский магазин на проспекте мира возле мечети</t>
  </si>
  <si>
    <t>исламский магазин в волгограде</t>
  </si>
  <si>
    <t>мусульманский магазин в ставрополе</t>
  </si>
  <si>
    <t>мусульманский магазин в ростове на дону</t>
  </si>
  <si>
    <t>мусульманские магазины в тольятти</t>
  </si>
  <si>
    <t>исламский магазин в ставрополе</t>
  </si>
  <si>
    <t>мусульманский магазин москва</t>
  </si>
  <si>
    <t>исламский магазин в ростове на дону адрес</t>
  </si>
  <si>
    <t>адреса мусульманских магазинов в москве</t>
  </si>
  <si>
    <t>исламские хиджабы магазин</t>
  </si>
  <si>
    <t>исламский магазин казань</t>
  </si>
  <si>
    <t>исламский магазин рисалат махачкала</t>
  </si>
  <si>
    <t>исламский магазин рисалат в махачкале</t>
  </si>
  <si>
    <t>мусульманский магазин на таганке</t>
  </si>
  <si>
    <t>магазин мусульманских подарков</t>
  </si>
  <si>
    <t>исламские книги купить интернет магазин</t>
  </si>
  <si>
    <t>магазин мусульманских товаров уфа</t>
  </si>
  <si>
    <t>исламский магазин дербент</t>
  </si>
  <si>
    <t>исламский магазин краснодар</t>
  </si>
  <si>
    <t>исламские платья купить интернет магазин</t>
  </si>
  <si>
    <t>мусульманский магазин зухра</t>
  </si>
  <si>
    <t>волгоград исламский магазин</t>
  </si>
  <si>
    <t>работа в исламском магазине</t>
  </si>
  <si>
    <t>мусульманский магазин в грозном</t>
  </si>
  <si>
    <t>купить исламское платье в интернет магазине</t>
  </si>
  <si>
    <t>мусульманские магазины в челябинске</t>
  </si>
  <si>
    <t>исламский магазин на красных воротах</t>
  </si>
  <si>
    <t>исламский магазин интернет одежды</t>
  </si>
  <si>
    <t>исламские магазины в спб</t>
  </si>
  <si>
    <t>мусульманский магазин в караганде</t>
  </si>
  <si>
    <t>мусульманские четки интернет магазин</t>
  </si>
  <si>
    <t>исламский магазин книг</t>
  </si>
  <si>
    <t>мусульманский магазин в самаре</t>
  </si>
  <si>
    <t>магазин женской исламской одежды</t>
  </si>
  <si>
    <t>магазин исламской одежды в москве адреса</t>
  </si>
  <si>
    <t>умма исламский магазин</t>
  </si>
  <si>
    <t>магазин исламский в пятигорске</t>
  </si>
  <si>
    <t>исламские магазин одежды в москве</t>
  </si>
  <si>
    <t>хаят исламский магазин</t>
  </si>
  <si>
    <t>магазин исламских книг в москве</t>
  </si>
  <si>
    <t>исламский магазин в москве хиджабы</t>
  </si>
  <si>
    <t>zahra 3ml интернет магазин исламских товаров</t>
  </si>
  <si>
    <t>исламский магазин в пятигорске</t>
  </si>
  <si>
    <t>магазин исламских товаров москва</t>
  </si>
  <si>
    <t>магазины исламской одежды в москве адреса</t>
  </si>
  <si>
    <t>мусульманские сувениры интернет магазин</t>
  </si>
  <si>
    <t>мусульманские сувениры купить</t>
  </si>
  <si>
    <t>интернет магазин мусульманских сувениров</t>
  </si>
  <si>
    <t>мусульманские сувениры купить в москве</t>
  </si>
  <si>
    <t>мусульманские часы наручные мужские</t>
  </si>
  <si>
    <t>мусульманская посуда интернет магазин</t>
  </si>
  <si>
    <t>часы настенные мусульманские купить в москве</t>
  </si>
  <si>
    <t>мусульманский магазин в оренбурге</t>
  </si>
  <si>
    <t>часы мужские мусульманские</t>
  </si>
  <si>
    <t>купить мусульманские часы в москве</t>
  </si>
  <si>
    <t>мусульманские наручные часы мужские</t>
  </si>
  <si>
    <t>купить мусульманские наручные часы</t>
  </si>
  <si>
    <t>колбасы халяль</t>
  </si>
  <si>
    <t>мусульманские часы наручные купить</t>
  </si>
  <si>
    <t>колбаса халяль</t>
  </si>
  <si>
    <t>мусульманские настенные часы купить</t>
  </si>
  <si>
    <t>халяль колбаса</t>
  </si>
  <si>
    <t>халяль колбасы</t>
  </si>
  <si>
    <t>мусульманские наручные часы мужские купить</t>
  </si>
  <si>
    <t>мусульманский часы купить</t>
  </si>
  <si>
    <t>купить часы мусульманские настенные</t>
  </si>
  <si>
    <t>колбаса эколь халяль</t>
  </si>
  <si>
    <t>часы мужские наручные мусульманские</t>
  </si>
  <si>
    <t>колбаса халяль цена</t>
  </si>
  <si>
    <t>колбаса царицыно халяль</t>
  </si>
  <si>
    <t>царицыно колбаса халяль</t>
  </si>
  <si>
    <t>сырокопченая колбаса халяль</t>
  </si>
  <si>
    <t>колбаса халяль состав</t>
  </si>
  <si>
    <t>халяль колбаса в москве</t>
  </si>
  <si>
    <t>колбаса халяль москва</t>
  </si>
  <si>
    <t>настенные мусульманские часы купить</t>
  </si>
  <si>
    <t>мусульманские часы купить оптом</t>
  </si>
  <si>
    <t>колбаса мусульманская халяль</t>
  </si>
  <si>
    <t>мусульманские мужские часы купить</t>
  </si>
  <si>
    <t>часы с мусульманской символикой купить</t>
  </si>
  <si>
    <t>колбаса халяль в москве</t>
  </si>
  <si>
    <t>мусульманские часы купить в москве</t>
  </si>
  <si>
    <t>колбаса халяль оптом</t>
  </si>
  <si>
    <t>мусульманские часы купить интернет магазин</t>
  </si>
  <si>
    <t>мусульманские часы наручные купить в москве</t>
  </si>
  <si>
    <t>часы с мусульманской символикой купить наручные</t>
  </si>
  <si>
    <t>интернет магазин часов мусульманских</t>
  </si>
  <si>
    <t>баракат магазин мусульманских товаров</t>
  </si>
  <si>
    <t>мусульманский магазин в москве адреса</t>
  </si>
  <si>
    <t>мусульманские товары интернет магазин в москве</t>
  </si>
  <si>
    <t>мусульманские подарки интернет магазин</t>
  </si>
  <si>
    <t>мусульманские платья интернет магазин недорого москва</t>
  </si>
  <si>
    <t>мусульманский магазин на дубровке</t>
  </si>
  <si>
    <t>баракат магазин мусульманских товаров москва</t>
  </si>
  <si>
    <t>магазин мусульманский</t>
  </si>
  <si>
    <t>мусульманские подарки для мужчин интернет магазин</t>
  </si>
  <si>
    <t>баракат магазин мусульманских</t>
  </si>
  <si>
    <t>мусульманский платья интернет магазин</t>
  </si>
  <si>
    <t>москва мусульманский магазин</t>
  </si>
  <si>
    <t>магазины мусульманских товаров в москве</t>
  </si>
  <si>
    <t>мусульманский магазин проспект мира</t>
  </si>
  <si>
    <t>ближайший мусульманский магазин</t>
  </si>
  <si>
    <t>четки мусульманские купить интернет магазин</t>
  </si>
  <si>
    <t>масло черного тмина купить в мусульманском магазине</t>
  </si>
  <si>
    <t>мусульманские магазины в москве адреса и каталоги</t>
  </si>
  <si>
    <t>мусульманские головные уборы для женщин интернет магазин</t>
  </si>
  <si>
    <t>магазин мусульманских платьев в москве</t>
  </si>
  <si>
    <t>заказать мусульманские платья через интернет магазин</t>
  </si>
  <si>
    <t>мусульманские платья интернет магазин недорого</t>
  </si>
  <si>
    <t>мусульманские платки на голову интернет магазин</t>
  </si>
  <si>
    <t>мусульманский магазин на таганской</t>
  </si>
  <si>
    <t>мусульманские магазины в москве для женщин</t>
  </si>
  <si>
    <t>мусульманские платья интернет магазин турция</t>
  </si>
  <si>
    <t>интернет магазин мусульманский</t>
  </si>
  <si>
    <t>мусульманский магазин красные ворота</t>
  </si>
  <si>
    <t>мусульманский магазин масло черного тмина</t>
  </si>
  <si>
    <t>мусульманские магазины в пензе</t>
  </si>
  <si>
    <t>мусульманский магазин тольятти</t>
  </si>
  <si>
    <t>мусульманский магазин в ульяновске</t>
  </si>
  <si>
    <t>магазин мусульманской</t>
  </si>
  <si>
    <t>недорогие мусульманские платья интернет магазин</t>
  </si>
  <si>
    <t>длинные платья мусульманские интернет магазин</t>
  </si>
  <si>
    <t>мусульманские свадебные платья интернет магазин</t>
  </si>
  <si>
    <t>мусульманский магазин онлайн</t>
  </si>
  <si>
    <t>мусульманские платья магазин</t>
  </si>
  <si>
    <t>магазин мусульманский мир</t>
  </si>
  <si>
    <t>мусульманские магазины в москве для женщин адреса</t>
  </si>
  <si>
    <t>мусульманская интернет магазин</t>
  </si>
  <si>
    <t>мусульманский магазин в москве ирада</t>
  </si>
  <si>
    <t>мусульманский магазин баракат</t>
  </si>
  <si>
    <t>недорогие мусульманские платья интернет магазин недорого</t>
  </si>
  <si>
    <t>мусульманские платья в москве магазины</t>
  </si>
  <si>
    <t>адреса мусульманских магазинов в москве для женщин</t>
  </si>
  <si>
    <t>мусульманские интернет магазины с бесплатной доставкой</t>
  </si>
  <si>
    <t>посуда мусульманская в москве интернет магазин</t>
  </si>
  <si>
    <t>ближайшие мусульманские магазины</t>
  </si>
  <si>
    <t>арабская косметика магазин мусульманских товаров</t>
  </si>
  <si>
    <t>мусульманский магазин самара</t>
  </si>
  <si>
    <t>мусульманские товары магазин</t>
  </si>
  <si>
    <t>мусульманские магазины в оренбурге</t>
  </si>
  <si>
    <t>мусульманские платья для никаха интернет магазин</t>
  </si>
  <si>
    <t>магазин в пензе мусульманский</t>
  </si>
  <si>
    <t>мусульманские магазины в спб адреса</t>
  </si>
  <si>
    <t>купить мусульманские четки в интернет магазине</t>
  </si>
  <si>
    <t>магазины мусульманских платьев в москве</t>
  </si>
  <si>
    <t>мусульманский магазин в спб адреса</t>
  </si>
  <si>
    <t>мусульманский магазин ульяновск</t>
  </si>
  <si>
    <t>магазины на дубровке мусульманские платья</t>
  </si>
  <si>
    <t>баракат магазин мусульманских товаров москва адреса</t>
  </si>
  <si>
    <t>мусульманский магазин казань парижской коммуны</t>
  </si>
  <si>
    <t>интернет магазин мусульманских платьев в москве недорого</t>
  </si>
  <si>
    <t>длинные мусульманские платья интернет магазин</t>
  </si>
  <si>
    <t>курица халяль купить</t>
  </si>
  <si>
    <t>мусульманский магазин казань</t>
  </si>
  <si>
    <t>мусульманские магазины в караганде</t>
  </si>
  <si>
    <t>салсабил мусульманский магазин</t>
  </si>
  <si>
    <t>купить мясо халяль</t>
  </si>
  <si>
    <t>купить мясо халяль в москве</t>
  </si>
  <si>
    <t>мясо халяль купить</t>
  </si>
  <si>
    <t>мясо халяль купить в москве</t>
  </si>
  <si>
    <t>куплю мясо халяль</t>
  </si>
  <si>
    <t>мусульманские платья в интернет магазине</t>
  </si>
  <si>
    <t>мусульманские магазины в ульяновске адреса</t>
  </si>
  <si>
    <t>где купить мясо халяль в москве</t>
  </si>
  <si>
    <t>купить мясо халяль оптом</t>
  </si>
  <si>
    <t>мусульманское платье интернет магазин москва</t>
  </si>
  <si>
    <t>мусульманские магазины москва адреса</t>
  </si>
  <si>
    <t>мусульманские платья магазин в москве</t>
  </si>
  <si>
    <t>мясо халяль купить москва</t>
  </si>
  <si>
    <t>мусульманский мир магазин</t>
  </si>
  <si>
    <t>интернет магазин мусульманских украшений</t>
  </si>
  <si>
    <t>мусульманский магазин в волгограде</t>
  </si>
  <si>
    <t>мясо халяль доставка</t>
  </si>
  <si>
    <t>мусульманский магазин в екатеринбурге адрес</t>
  </si>
  <si>
    <t>доставка мяса халяль москва</t>
  </si>
  <si>
    <t>мусульманский магазин екатеринбург адреса</t>
  </si>
  <si>
    <t>халяль мясо доставка</t>
  </si>
  <si>
    <t>доставка мяса халяль</t>
  </si>
  <si>
    <t>мусульманский магазин в нижнем новгороде</t>
  </si>
  <si>
    <t>мусульманские магазины интернет</t>
  </si>
  <si>
    <t>мясо халяль в москве доставка</t>
  </si>
  <si>
    <t>мусульманский магазин омск</t>
  </si>
  <si>
    <t>мясо халяль доставка москва</t>
  </si>
  <si>
    <t>халяль тушенка</t>
  </si>
  <si>
    <t>говядина тушеная халяль</t>
  </si>
  <si>
    <t>магазин мусульманских товаров в спб</t>
  </si>
  <si>
    <t>тушенка халяль</t>
  </si>
  <si>
    <t>магазин мусульманских украшений москва</t>
  </si>
  <si>
    <t>мусульманский магазин в челябинске</t>
  </si>
  <si>
    <t>хаят магазин мусульманской</t>
  </si>
  <si>
    <t>интернет магазин мусульманских подарков</t>
  </si>
  <si>
    <t>мусульманский магазин саратов радищева</t>
  </si>
  <si>
    <t>вода зам зам купить</t>
  </si>
  <si>
    <t>зам зам вода купить</t>
  </si>
  <si>
    <t>мусульманские книги интернет магазин</t>
  </si>
  <si>
    <t>мусульманский магазин косметики</t>
  </si>
  <si>
    <t>вода зам зам купить в москве</t>
  </si>
  <si>
    <t>мусульманские четки купить интернет магазин</t>
  </si>
  <si>
    <t>молитва для торговли в магазине мусульманские</t>
  </si>
  <si>
    <t>мусульманский магазин мейденли</t>
  </si>
  <si>
    <t>турецкие мусульманские платья интернет магазин</t>
  </si>
  <si>
    <t>дубровка мусульманские магазины</t>
  </si>
  <si>
    <t>платок мусульманские магазин москва</t>
  </si>
  <si>
    <t>исламские книги купить</t>
  </si>
  <si>
    <t>мусульманский магазин на красных воротах</t>
  </si>
  <si>
    <t>мусульманский магазин волгоград</t>
  </si>
  <si>
    <t>исламские книги купить в москве</t>
  </si>
  <si>
    <t>купить исламские книги</t>
  </si>
  <si>
    <t>мусульманские платья интернет магазин москва</t>
  </si>
  <si>
    <t>исламские книги купить онлайн</t>
  </si>
  <si>
    <t>100 великих людей исламской уммы книга купить</t>
  </si>
  <si>
    <t>молитва мусульманская на торговлю в магазине</t>
  </si>
  <si>
    <t>мусульманский магазин баракат москва</t>
  </si>
  <si>
    <t>мусульманский магазин в пензе</t>
  </si>
  <si>
    <t>текбирс мусульманский магазин</t>
  </si>
  <si>
    <t>мусульманский казань интернет магазин</t>
  </si>
  <si>
    <t>мусульманские платья магазины в москве</t>
  </si>
  <si>
    <t>мусульманский мир интернет магазин</t>
  </si>
  <si>
    <t>мусульманские платки интернет магазин</t>
  </si>
  <si>
    <t>купить мусульманский купальник в интернет магазине</t>
  </si>
  <si>
    <t>мусульманский интернет магазин турция</t>
  </si>
  <si>
    <t>мусульманские магазины в казани адреса</t>
  </si>
  <si>
    <t>мусульманские магазины в спб</t>
  </si>
  <si>
    <t>мусульманские купальники интернет магазин</t>
  </si>
  <si>
    <t>коран в переводе крачковского купить</t>
  </si>
  <si>
    <t>ирада магазин мусульманской</t>
  </si>
  <si>
    <t>мусульманские магазин в москве</t>
  </si>
  <si>
    <t>мусульманские платья в москве интернет магазин</t>
  </si>
  <si>
    <t>мусульманские платья в москве магазины адреса</t>
  </si>
  <si>
    <t>купить книгу коран в украине</t>
  </si>
  <si>
    <t>мусульманский магазин в уфе</t>
  </si>
  <si>
    <t>красивый коран купить</t>
  </si>
  <si>
    <t>где купить коран на арабском</t>
  </si>
  <si>
    <t>мусульманские платья больших размеров интернет магазин недорого</t>
  </si>
  <si>
    <t>мусульманский интернет магазин хаят</t>
  </si>
  <si>
    <t>коран на арабском языке купить</t>
  </si>
  <si>
    <t>коран на татарском языке купить</t>
  </si>
  <si>
    <t>мусульманский магазин в москве недорого</t>
  </si>
  <si>
    <t>мусульманский магазин в астане</t>
  </si>
  <si>
    <t>казань мусульманские магазины</t>
  </si>
  <si>
    <t>ювелирный мусульманский магазин</t>
  </si>
  <si>
    <t>купить книгу коран на арабском языке</t>
  </si>
  <si>
    <t>где купить коран в казани</t>
  </si>
  <si>
    <t>ирада мусульманский магазин</t>
  </si>
  <si>
    <t>мейденли интернет магазин мусульманской</t>
  </si>
  <si>
    <t>мусульманские магазины в москве масло черного тмина</t>
  </si>
  <si>
    <t>коран в переводе кулиева купить</t>
  </si>
  <si>
    <t>мусульманские магазины в нальчике</t>
  </si>
  <si>
    <t>мусульманские платье для женщин интернет магазин</t>
  </si>
  <si>
    <t>мусульманское платье интернет магазин</t>
  </si>
  <si>
    <t>мусульманские амулеты купить интернет магазин</t>
  </si>
  <si>
    <t>магазин мусульманских товаров в казани</t>
  </si>
  <si>
    <t>ульяновск мусульманский магазин</t>
  </si>
  <si>
    <t>интернет магазин для мусульманских женщин</t>
  </si>
  <si>
    <t>мусульманские магазина</t>
  </si>
  <si>
    <t>мусульманские магазины казань адреса</t>
  </si>
  <si>
    <t>мусульманский ювелирный магазин в москве</t>
  </si>
  <si>
    <t>адреса мусульманских магазинов</t>
  </si>
  <si>
    <t>мусульманский магазин в омске</t>
  </si>
  <si>
    <t>мусульманский магазин казань адреса</t>
  </si>
  <si>
    <t>мусульманские украшения из серебра интернет магазин</t>
  </si>
  <si>
    <t>мусульманские магазин</t>
  </si>
  <si>
    <t>купить маленький коран</t>
  </si>
  <si>
    <t>мусульманский магазин в екатеринбурге</t>
  </si>
  <si>
    <t>интернет магазин мусульманских книг</t>
  </si>
  <si>
    <t>мусульманская посуда интернет магазин москва</t>
  </si>
  <si>
    <t>мусульманские платья больших размеров интернет магазин</t>
  </si>
  <si>
    <t>магазин хаят мусульманская</t>
  </si>
  <si>
    <t>колбаса халяль купить в москве</t>
  </si>
  <si>
    <t>колбаса сафа халяль</t>
  </si>
  <si>
    <t>эко колбаса халяль</t>
  </si>
  <si>
    <t>дуслык колбаса халяль</t>
  </si>
  <si>
    <t>халяль колбаса купить</t>
  </si>
  <si>
    <t>халяль колбасы оптом москва купить</t>
  </si>
  <si>
    <t>мясо и колбаса халяль</t>
  </si>
  <si>
    <t>халяль колбаса говяжья</t>
  </si>
  <si>
    <t>колбаса халяль купить в москве оптом</t>
  </si>
  <si>
    <t>колбасы халяль в москве</t>
  </si>
  <si>
    <t>купить колбасу халяль в москве</t>
  </si>
  <si>
    <t>колбасы халяль оптом</t>
  </si>
  <si>
    <t>колбаса царицыно халяль или нет</t>
  </si>
  <si>
    <t>купить колбасу халяль оптом</t>
  </si>
  <si>
    <t>коран на азербайджанском языке купить</t>
  </si>
  <si>
    <t>колбаса халяль фото</t>
  </si>
  <si>
    <t>колбаса говяжья халяль</t>
  </si>
  <si>
    <t>халяль колбасы в москве</t>
  </si>
  <si>
    <t>конская колбаса халяль</t>
  </si>
  <si>
    <t>где в москве можно купить колбасу халяль</t>
  </si>
  <si>
    <t>халяль колбаса купить оптом</t>
  </si>
  <si>
    <t>халяль колбаса купить оптом москва</t>
  </si>
  <si>
    <t>колбаса экопрод халяль</t>
  </si>
  <si>
    <t>купить халяль колбасу</t>
  </si>
  <si>
    <t>колбаса халяль купить в спб</t>
  </si>
  <si>
    <t>сосиски халяль</t>
  </si>
  <si>
    <t>сосиски эколь халяль</t>
  </si>
  <si>
    <t>халяль сосиски</t>
  </si>
  <si>
    <t>купить сосиски халяль</t>
  </si>
  <si>
    <t>сосиски халяль царицыно</t>
  </si>
  <si>
    <t>эколь халяль сосиски</t>
  </si>
  <si>
    <t>сосиски халяль купить</t>
  </si>
  <si>
    <t>сосиски царицыно халяль</t>
  </si>
  <si>
    <t>сосиски халяль отзывы</t>
  </si>
  <si>
    <t>курица халяль купить в москве</t>
  </si>
  <si>
    <t>купить курицу халяль в москве</t>
  </si>
  <si>
    <t>халяль курица купить</t>
  </si>
  <si>
    <t>купить курицу халяль</t>
  </si>
  <si>
    <t>курица халяль купить в москве оптом</t>
  </si>
  <si>
    <t>курица халяль купить в екатеринбурге</t>
  </si>
  <si>
    <t>курица халяль купить оптом</t>
  </si>
  <si>
    <t>ветчина эколь из курицы халяль купить</t>
  </si>
  <si>
    <t>аль сафа халяль курица купить</t>
  </si>
  <si>
    <t>сушеное мясо купить в москве халяль</t>
  </si>
  <si>
    <t>купить мясо халяль оптом в москве</t>
  </si>
  <si>
    <t>купить мясо халяль в москве с доставкой</t>
  </si>
  <si>
    <t>халяль мясо купить</t>
  </si>
  <si>
    <t>мясо халяль купить в москве адреса</t>
  </si>
  <si>
    <t>мясо халяль купить в москве дешево</t>
  </si>
  <si>
    <t>купить халяль мясо в москве</t>
  </si>
  <si>
    <t>где можно купить мясо халяль в москве</t>
  </si>
  <si>
    <t>мясо халяль купить в москве оптом</t>
  </si>
  <si>
    <t>мраморное мясо халяль купить в москве</t>
  </si>
  <si>
    <t>купить мясо говядины халяль</t>
  </si>
  <si>
    <t>мясо халяль купить в спб</t>
  </si>
  <si>
    <t>купить мясо халяль мытищи</t>
  </si>
  <si>
    <t>мясо халяль оптом москва купить</t>
  </si>
  <si>
    <t>где в казани купить коран</t>
  </si>
  <si>
    <t>мясо халяль купить оптом</t>
  </si>
  <si>
    <t>где купить мясо халяль оптом</t>
  </si>
  <si>
    <t>мясо халяль где купить</t>
  </si>
  <si>
    <t>мясо халяль уфа купить</t>
  </si>
  <si>
    <t>где купить мясо халяль</t>
  </si>
  <si>
    <t>мясо халяль в москве купить</t>
  </si>
  <si>
    <t>халяль мясо в москве с доставкой</t>
  </si>
  <si>
    <t>халяль мясо доставка москва</t>
  </si>
  <si>
    <t>доставка халяль мяса в москве</t>
  </si>
  <si>
    <t>мясо халяль с доставкой по москве</t>
  </si>
  <si>
    <t>халяль мясо с доставкой</t>
  </si>
  <si>
    <t>мясо халяль с доставкой в москве</t>
  </si>
  <si>
    <t>доставка мяса халяль на дом</t>
  </si>
  <si>
    <t>тушенка халяль купить</t>
  </si>
  <si>
    <t>тушенка курганская халяль</t>
  </si>
  <si>
    <t>тушенка халяль курганский</t>
  </si>
  <si>
    <t>купить тушенку халяль в москве</t>
  </si>
  <si>
    <t>тушенка халяль цена</t>
  </si>
  <si>
    <t>конина тушенка халяль</t>
  </si>
  <si>
    <t>купить тушенку халяль</t>
  </si>
  <si>
    <t>магазин халяль в москве</t>
  </si>
  <si>
    <t>халяль магазин</t>
  </si>
  <si>
    <t>халяль аш интернет магазин</t>
  </si>
  <si>
    <t>халяль магазин в москве</t>
  </si>
  <si>
    <t>халяль продукт интернет магазин</t>
  </si>
  <si>
    <t>магазин халяль в москве с доставкой</t>
  </si>
  <si>
    <t>ближайший магазин халяль</t>
  </si>
  <si>
    <t>магазины халяль в москве на карте</t>
  </si>
  <si>
    <t>магазины халяль в москве</t>
  </si>
  <si>
    <t>халяль магазины в москве</t>
  </si>
  <si>
    <t>сафа халяль интернет магазин</t>
  </si>
  <si>
    <t>где купить коран на татарском языке</t>
  </si>
  <si>
    <t>магазины халяль в москве адреса</t>
  </si>
  <si>
    <t>магазин халяль на проспекте мира у мечети</t>
  </si>
  <si>
    <t>халяль интернет магазин</t>
  </si>
  <si>
    <t>магазин халяль проспект мира</t>
  </si>
  <si>
    <t>магазин халяль в москве адреса</t>
  </si>
  <si>
    <t>халяль магазин рядом</t>
  </si>
  <si>
    <t>мечеть на проспекте мира магазин халяль</t>
  </si>
  <si>
    <t>магазин халяль на проспекте мира</t>
  </si>
  <si>
    <t>магазин халяль москва</t>
  </si>
  <si>
    <t>интернет магазин халяль</t>
  </si>
  <si>
    <t>магазин халяль при мечети на проспекте мира</t>
  </si>
  <si>
    <t>магазин мясо халяль</t>
  </si>
  <si>
    <t>магазин халяль выползов переулок 7</t>
  </si>
  <si>
    <t>магазин халяль на ленинском проспекте</t>
  </si>
  <si>
    <t>интернет магазин халяль в москве с доставкой</t>
  </si>
  <si>
    <t>мясной магазин халяль</t>
  </si>
  <si>
    <t>халяль магазины в москве адреса</t>
  </si>
  <si>
    <t>халяль магазин в москве адреса</t>
  </si>
  <si>
    <t>магазин халяль в бутово</t>
  </si>
  <si>
    <t>халяль интернет-магазин</t>
  </si>
  <si>
    <t>халяль сеть магазинов</t>
  </si>
  <si>
    <t>халяль продукты интернет магазин</t>
  </si>
  <si>
    <t>магазин халяль в щелково</t>
  </si>
  <si>
    <t>магазин халяль в москве адреса рядом</t>
  </si>
  <si>
    <t>магазин халяль в люберцах</t>
  </si>
  <si>
    <t>магазин халяль лианозово</t>
  </si>
  <si>
    <t>магазин халяль в одинцово</t>
  </si>
  <si>
    <t>магазин халяль у мечети</t>
  </si>
  <si>
    <t>халяль продукт интернет магазин москва</t>
  </si>
  <si>
    <t>продукты халяль интернет магазин</t>
  </si>
  <si>
    <t>халяль интернет магазины в уфе</t>
  </si>
  <si>
    <t>магазин халяль гиляровского 33</t>
  </si>
  <si>
    <t>мясной магазин халяль в москве</t>
  </si>
  <si>
    <t>халяль магазин на ленинском</t>
  </si>
  <si>
    <t>апельсин халяль магазин</t>
  </si>
  <si>
    <t>магазин мяса халяль</t>
  </si>
  <si>
    <t>халяль интернет магазин доставка москва</t>
  </si>
  <si>
    <t>интернет магазин халяль продуктов</t>
  </si>
  <si>
    <t>халяль продукт интернет магазин отзывы</t>
  </si>
  <si>
    <t>сафа халяль магазин</t>
  </si>
  <si>
    <t>работа в халяль магазине</t>
  </si>
  <si>
    <t>магазины мясо халяль в москве</t>
  </si>
  <si>
    <t>халяль магазин тюмень</t>
  </si>
  <si>
    <t>таджвид коран купить</t>
  </si>
  <si>
    <t>магазин халяль на мосфильмовской</t>
  </si>
  <si>
    <t>магазин халяль щёлково</t>
  </si>
  <si>
    <t>магазины халяль саратов</t>
  </si>
  <si>
    <t>магазин халяль в уфе адреса</t>
  </si>
  <si>
    <t>магазины халяль в новороссийске</t>
  </si>
  <si>
    <t>халяль аш магазин</t>
  </si>
  <si>
    <t>халяль мясо интернет магазин</t>
  </si>
  <si>
    <t>магазин халяль краснодар</t>
  </si>
  <si>
    <t>магазин халяль в спб адреса</t>
  </si>
  <si>
    <t>магазин халяль продукт</t>
  </si>
  <si>
    <t>магазины халяль москва</t>
  </si>
  <si>
    <t>магазин халяль южная</t>
  </si>
  <si>
    <t>магазин халяль в москве проспект мира</t>
  </si>
  <si>
    <t>магазины халяль в перми</t>
  </si>
  <si>
    <t>магазин халяль в южном бутово</t>
  </si>
  <si>
    <t>магазин халяль в люблино</t>
  </si>
  <si>
    <t>мечеть магазин халяль</t>
  </si>
  <si>
    <t>ближайший халяль магазин</t>
  </si>
  <si>
    <t>магазин халяль саратов</t>
  </si>
  <si>
    <t>сеть магазинов халяль</t>
  </si>
  <si>
    <t>магазин халяль в спб</t>
  </si>
  <si>
    <t>магазин халяль в краснодаре</t>
  </si>
  <si>
    <t>магазин халяль на южной</t>
  </si>
  <si>
    <t>магазины халяль в бутово</t>
  </si>
  <si>
    <t>халяль магазин краснодар</t>
  </si>
  <si>
    <t>халяль магазин на беляево</t>
  </si>
  <si>
    <t>магазин халяль нижний новгород</t>
  </si>
  <si>
    <t>интернет магазин халяль продуктов москва</t>
  </si>
  <si>
    <t>магазин халяль в самаре</t>
  </si>
  <si>
    <t>магазины халяль в спб адреса</t>
  </si>
  <si>
    <t>халяль магазин в спб</t>
  </si>
  <si>
    <t>магазин халяль саранск</t>
  </si>
  <si>
    <t>магазин мяса халяль в москве</t>
  </si>
  <si>
    <t>халяль мясо магазины</t>
  </si>
  <si>
    <t>магазин халяль при мечети</t>
  </si>
  <si>
    <t>магазин халяль москва адреса</t>
  </si>
  <si>
    <t>интернет магазин халяль аш</t>
  </si>
  <si>
    <t>магазин халяль на ленинском</t>
  </si>
  <si>
    <t>магазин халяль на проспекте мира в москве</t>
  </si>
  <si>
    <t>магазин халяль в санкт петербурге</t>
  </si>
  <si>
    <t>адреса халяль магазинов</t>
  </si>
  <si>
    <t>халяль магазин на скобелевской</t>
  </si>
  <si>
    <t>где находятся магазины халяль</t>
  </si>
  <si>
    <t>магазин халяль кузьминки</t>
  </si>
  <si>
    <t>магазин халяль в перми</t>
  </si>
  <si>
    <t>магазин халяль в нижнем новгороде</t>
  </si>
  <si>
    <t>интернет магазин продуктов халяль</t>
  </si>
  <si>
    <t>магазины халяль в москве с доставкой</t>
  </si>
  <si>
    <t>магазины халяль в москве и московской области</t>
  </si>
  <si>
    <t>магазины халяль в екатеринбурге адреса</t>
  </si>
  <si>
    <t>халяль магазины москва</t>
  </si>
  <si>
    <t>халяль адреса магазинов в москве</t>
  </si>
  <si>
    <t>магазин халяль в нижнем новгороде адреса</t>
  </si>
  <si>
    <t>халяль мясо магазин в москве</t>
  </si>
  <si>
    <t>магазины халяль в казани адреса</t>
  </si>
  <si>
    <t>работа в халяль магазине в москве</t>
  </si>
  <si>
    <t>магазины халяль апельсин</t>
  </si>
  <si>
    <t>магазин халяль оренбург</t>
  </si>
  <si>
    <t>магазин халяль уфа</t>
  </si>
  <si>
    <t>магазин халяль в отрадном</t>
  </si>
  <si>
    <t>магазин халяль в москве интернет</t>
  </si>
  <si>
    <t>магазины халяль в спб</t>
  </si>
  <si>
    <t>магазин халяль в калуге</t>
  </si>
  <si>
    <t>соборная мечеть магазин халяль</t>
  </si>
  <si>
    <t>халяль москва магазины</t>
  </si>
  <si>
    <t>халяль интернет магазины в москве</t>
  </si>
  <si>
    <t>халяль магазины в красногорске</t>
  </si>
  <si>
    <t>ленинский проспект 90 магазин халяль</t>
  </si>
  <si>
    <t>магазины халяль в москве проспект мира</t>
  </si>
  <si>
    <t>магазин халяль апельсин</t>
  </si>
  <si>
    <t>продовольственный магазин халяль улица антонова 49</t>
  </si>
  <si>
    <t>магазин халяль при соборной мечети</t>
  </si>
  <si>
    <t>магазин халяль на гиляровского</t>
  </si>
  <si>
    <t>магазины халяль ульяновск</t>
  </si>
  <si>
    <t>интернет магазин халяль москва</t>
  </si>
  <si>
    <t>халяль магазины рядом</t>
  </si>
  <si>
    <t>магазин халяль пенза</t>
  </si>
  <si>
    <t>магазин халяль мурманск</t>
  </si>
  <si>
    <t>магазины халяль в южном бутово</t>
  </si>
  <si>
    <t>магазин халяль официальный сайт</t>
  </si>
  <si>
    <t>магазин сафа халяль в москве</t>
  </si>
  <si>
    <t>халяль магазин бабушкинская</t>
  </si>
  <si>
    <t>пельмени халяль</t>
  </si>
  <si>
    <t>пельмени мясной дворик халяль отзывы</t>
  </si>
  <si>
    <t>халяль пельмени</t>
  </si>
  <si>
    <t>мясной дворик халяль пельмени</t>
  </si>
  <si>
    <t>пельмени халяль цена</t>
  </si>
  <si>
    <t>пельмени халяль отзывы</t>
  </si>
  <si>
    <t>пельмени халяль мясной дворик</t>
  </si>
  <si>
    <t>пельмени халяль купить в москве</t>
  </si>
  <si>
    <t>пельмени халяль купить</t>
  </si>
  <si>
    <t>пельмени домашние халяль</t>
  </si>
  <si>
    <t>пельмени сибирские халяль</t>
  </si>
  <si>
    <t>халяль пельмени отзывы</t>
  </si>
  <si>
    <t>пельмени сибирская коллекция халяль</t>
  </si>
  <si>
    <t>пельмени халяль состав</t>
  </si>
  <si>
    <t>купить пельмени халяль</t>
  </si>
  <si>
    <t>пельмени халяль производитель</t>
  </si>
  <si>
    <t>пельмени халяль казань</t>
  </si>
  <si>
    <t>пельмени халяль в москве купить</t>
  </si>
  <si>
    <t>коран эльмир кулиев купить</t>
  </si>
  <si>
    <t>пельмени казан халяль</t>
  </si>
  <si>
    <t>коран купить</t>
  </si>
  <si>
    <t>купить коран</t>
  </si>
  <si>
    <t>пельмени халяль с бараниной</t>
  </si>
  <si>
    <t>купить коран на арабском</t>
  </si>
  <si>
    <t>коран на русском купить</t>
  </si>
  <si>
    <t>пельмени халяль москва</t>
  </si>
  <si>
    <t>купить коран на русском</t>
  </si>
  <si>
    <t>коран книга купить</t>
  </si>
  <si>
    <t>коран на арабском купить</t>
  </si>
  <si>
    <t>купить коран на русском языке</t>
  </si>
  <si>
    <t>желатин халяль</t>
  </si>
  <si>
    <t>купить коран в москве</t>
  </si>
  <si>
    <t>желатин халяль купить в москве</t>
  </si>
  <si>
    <t>зам вода купить</t>
  </si>
  <si>
    <t>книга коран купить</t>
  </si>
  <si>
    <t>подставка для корана купить</t>
  </si>
  <si>
    <t>вода зам купить в москве</t>
  </si>
  <si>
    <t>купить коран перевод кулиева</t>
  </si>
  <si>
    <t>коран кулиева купить</t>
  </si>
  <si>
    <t>купить книгу коран</t>
  </si>
  <si>
    <t>коран с таджвидом купить</t>
  </si>
  <si>
    <t>коран с ручкой купить</t>
  </si>
  <si>
    <t>коран перевод пороховой купить</t>
  </si>
  <si>
    <t>кулиев эльмир коран купить</t>
  </si>
  <si>
    <t>коран кулиев купить</t>
  </si>
  <si>
    <t>купить коран эльмир кулиев</t>
  </si>
  <si>
    <t>коран перевод кулиева купить</t>
  </si>
  <si>
    <t>где купить коран на русском языке</t>
  </si>
  <si>
    <t>где купить коран</t>
  </si>
  <si>
    <t>купить коран на арабском языке</t>
  </si>
  <si>
    <t>коран на русском языке купить</t>
  </si>
  <si>
    <t>купить коран в казани</t>
  </si>
  <si>
    <t>где можно купить коран</t>
  </si>
  <si>
    <t>коран с транскрипцией купить</t>
  </si>
  <si>
    <t>подставка под коран купить</t>
  </si>
  <si>
    <t>ручка читающая коран купить</t>
  </si>
  <si>
    <t>перевод корана валерии пороховой купить</t>
  </si>
  <si>
    <t>купить коран в переводе валерии пороховой</t>
  </si>
  <si>
    <t>коран крачковский купить</t>
  </si>
  <si>
    <t>коран в переводе пороховой купить</t>
  </si>
  <si>
    <t>книга коран на русском языке купить</t>
  </si>
  <si>
    <t>куплю коран</t>
  </si>
  <si>
    <t>где купить коран в москве</t>
  </si>
  <si>
    <t>купить книгу 100 великих людей исламской уммы</t>
  </si>
  <si>
    <t>коран порохова купить</t>
  </si>
  <si>
    <t>исламские книги в москве купить</t>
  </si>
  <si>
    <t>коран абу адель купить</t>
  </si>
  <si>
    <t>книга коран на арабском купить</t>
  </si>
  <si>
    <t>купить книгу коран на русском языке</t>
  </si>
  <si>
    <t>коран купить в москве</t>
  </si>
  <si>
    <t>толкование корана ибн касир купить</t>
  </si>
  <si>
    <t>электронная ручка читающая коран купить</t>
  </si>
  <si>
    <t>коран перевод крачковского купить</t>
  </si>
  <si>
    <t>электронный коран с ручкой купить</t>
  </si>
  <si>
    <t>купить подарочный коран</t>
  </si>
  <si>
    <t>коран с ручкой для чтения купить</t>
  </si>
  <si>
    <t>подарочный коран купить в москве</t>
  </si>
  <si>
    <t>тафсир корана ас саади купить</t>
  </si>
  <si>
    <t>коран на русском языке купить в москве</t>
  </si>
  <si>
    <t>где можно купить коран в москве</t>
  </si>
  <si>
    <t>коран на таджикском языке купить</t>
  </si>
  <si>
    <t>мой первый коран купить</t>
  </si>
  <si>
    <t>коран где купить</t>
  </si>
  <si>
    <t>книга коран купить в москве</t>
  </si>
  <si>
    <t>коран купить книгу</t>
  </si>
  <si>
    <t>коран ручка купить</t>
  </si>
  <si>
    <t>коран подарочный купить</t>
  </si>
  <si>
    <t>коран в кожаном переплете купить</t>
  </si>
  <si>
    <t>коран с ручкой купить в москве</t>
  </si>
  <si>
    <t>коран шамиль аляутдинов купить</t>
  </si>
  <si>
    <t>электронный коран купить</t>
  </si>
  <si>
    <t>купить священный коран</t>
  </si>
  <si>
    <t>коран перевод кулиева купить в москве</t>
  </si>
  <si>
    <t>коран на русском купить книгу</t>
  </si>
  <si>
    <t>купить коран в кожаном переплете</t>
  </si>
  <si>
    <t>учись читать коран по арабски купить</t>
  </si>
  <si>
    <t>купить коран с ручкой</t>
  </si>
  <si>
    <t>коран в переводе саблукова купить</t>
  </si>
  <si>
    <t>купить коран на русском в москве</t>
  </si>
  <si>
    <t>коран подарочное издание купить</t>
  </si>
  <si>
    <t>коран маленький купить</t>
  </si>
  <si>
    <t>коран кулиева купить в москве</t>
  </si>
  <si>
    <t>коран библия тора купить</t>
  </si>
  <si>
    <t>коран на арабском с таджвидом купить</t>
  </si>
  <si>
    <t>купить коран ручка</t>
  </si>
  <si>
    <t>коран на русском языке купить книгу</t>
  </si>
  <si>
    <t>старинный коран купить</t>
  </si>
  <si>
    <t>коран крачковского купить</t>
  </si>
  <si>
    <t>детский коран купить</t>
  </si>
  <si>
    <t>коран ручка купить в москве</t>
  </si>
  <si>
    <t>купить коран на таджикском языке в москве</t>
  </si>
  <si>
    <t>коран ручка купить в казани</t>
  </si>
  <si>
    <t>книга коран с ручкой купить в москве</t>
  </si>
  <si>
    <t>мусхаф корана купить</t>
  </si>
  <si>
    <t>купить коран на арабском языке интернет магазин</t>
  </si>
  <si>
    <t>купить коран 1907 года</t>
  </si>
  <si>
    <t>кораны купить</t>
  </si>
  <si>
    <t>купить книга коран на русском</t>
  </si>
  <si>
    <t>коран купить книга</t>
  </si>
  <si>
    <t>подарочный коран на арабском купить</t>
  </si>
  <si>
    <t>купить коран в подарочном оформлении</t>
  </si>
  <si>
    <t>арабский коран купить</t>
  </si>
  <si>
    <t>книга коран на арабском языке купить</t>
  </si>
  <si>
    <t>коран валерия порохова купить</t>
  </si>
  <si>
    <t>коран на арабском языке купить в москве</t>
  </si>
  <si>
    <t>валерия порохова перевод корана купить</t>
  </si>
  <si>
    <t>коран казань где купить</t>
  </si>
  <si>
    <t>коран купить в кожаном переплете</t>
  </si>
  <si>
    <t>купить коран на татарском языке</t>
  </si>
  <si>
    <t>коран в переводе османова купить</t>
  </si>
  <si>
    <t>электронный коран купить в москве</t>
  </si>
  <si>
    <t>купить коран в москве недорого</t>
  </si>
  <si>
    <t>ручка для чтения корана купить</t>
  </si>
  <si>
    <t>лебедев учись читать коран по-арабски купить</t>
  </si>
  <si>
    <t>коран купить в москве перевод на русский</t>
  </si>
  <si>
    <t>коран транскрипция купить</t>
  </si>
  <si>
    <t>карманный коран купить</t>
  </si>
  <si>
    <t>подставка для корана купить в москве</t>
  </si>
  <si>
    <t>электронный коран с ручкой купить в москве</t>
  </si>
  <si>
    <t>коран купить интернет магазин</t>
  </si>
  <si>
    <t>коран в переводе пороховой купить в москве</t>
  </si>
  <si>
    <t>коран казанский шрифт купить</t>
  </si>
  <si>
    <t>купить тафсир корана ас саади</t>
  </si>
  <si>
    <t>куплю коран на арабском</t>
  </si>
  <si>
    <t>учись читать коран по арабски лебедев купить</t>
  </si>
  <si>
    <t>где можно купить книгу коран в москве</t>
  </si>
  <si>
    <t>коран с транскрипцией и переводом купить</t>
  </si>
  <si>
    <t>климович книга о коране купить</t>
  </si>
  <si>
    <t>электронная книга коран купить</t>
  </si>
  <si>
    <t>тафсир корана купить</t>
  </si>
  <si>
    <t>купить коран в интернет магазине</t>
  </si>
  <si>
    <t>коран пороховой купить</t>
  </si>
  <si>
    <t>коран перевод османова купить</t>
  </si>
  <si>
    <t>купить книгу коран на узбекском языке</t>
  </si>
  <si>
    <t>коран на арабском купить в москве</t>
  </si>
  <si>
    <t>коран ручка купить оптом</t>
  </si>
  <si>
    <t>купить коран в москве в магазине</t>
  </si>
  <si>
    <t>тафсир ас саади купить</t>
  </si>
  <si>
    <t>тафсир ибн касира купить</t>
  </si>
  <si>
    <t>тафсир саади купить</t>
  </si>
  <si>
    <t>ибн касир тафсир купить</t>
  </si>
  <si>
    <t>тафсир куртуби купить</t>
  </si>
  <si>
    <t>тафсир купить</t>
  </si>
  <si>
    <t>коврик для намаза купить москва</t>
  </si>
  <si>
    <t>коврик для намаза купить</t>
  </si>
  <si>
    <t>коврик для намаза купить в москве</t>
  </si>
  <si>
    <t>купить коврик для намаза в москве</t>
  </si>
  <si>
    <t>коврики для намаза купить в москве</t>
  </si>
  <si>
    <t>купить коврик для намаза</t>
  </si>
  <si>
    <t>молитвенный коврик для намаза купить в москве</t>
  </si>
  <si>
    <t>где купить коврик для намаза в москве</t>
  </si>
  <si>
    <t>коврики для намаза купить</t>
  </si>
  <si>
    <t>молитвенный коврик для намаза купить</t>
  </si>
  <si>
    <t>обучающий коврик для намаза купить</t>
  </si>
  <si>
    <t>купить коврики для намаза</t>
  </si>
  <si>
    <t>купить коврик для намаза в интернет магазине</t>
  </si>
  <si>
    <t>мусульманские коврики для намаза купить</t>
  </si>
  <si>
    <t>обучающий коврик для намаза купить в москве</t>
  </si>
  <si>
    <t>электронный коврик для намаза купить</t>
  </si>
  <si>
    <t>дорожный коврик для намаза купить</t>
  </si>
  <si>
    <t>одежда для намаза женская купить в москве</t>
  </si>
  <si>
    <t>одежда для намаза женская купить</t>
  </si>
  <si>
    <t>кожаные носки для намаза купить</t>
  </si>
  <si>
    <t>кожаные носки для намаза купить в москве</t>
  </si>
  <si>
    <t>мусульманские кожаные носки купить</t>
  </si>
  <si>
    <t>купить кожаные носки для намаза</t>
  </si>
  <si>
    <t>компас для намаза купить</t>
  </si>
  <si>
    <t>мусульманские подвески из серебра для мужчин купить</t>
  </si>
  <si>
    <t>мусульманские подвески в машину купить</t>
  </si>
  <si>
    <t>мусульманские подвески из серебра купить</t>
  </si>
  <si>
    <t>мусульманские золотые подвески купить</t>
  </si>
  <si>
    <t>купить мусульманскую подвеску</t>
  </si>
  <si>
    <t>купить мусульманскую подвеску для мужчин</t>
  </si>
  <si>
    <t>мусульманские подвески из золота для женщин купить</t>
  </si>
  <si>
    <t>мусульманские подвески купить в москве</t>
  </si>
  <si>
    <t>мусульманские картины купить в москве</t>
  </si>
  <si>
    <t>мусульманские картины купить</t>
  </si>
  <si>
    <t>картины мусульманские купить</t>
  </si>
  <si>
    <t>мусульманская картина купить</t>
  </si>
  <si>
    <t>купить мусульманские картины</t>
  </si>
  <si>
    <t>мусульманские картины на стену купить</t>
  </si>
  <si>
    <t>серебряные четки мусульманские купить</t>
  </si>
  <si>
    <t>серебряные четки мусульманские купить в москве</t>
  </si>
  <si>
    <t>серебряные мусульманские четки купить</t>
  </si>
  <si>
    <t>четки серебряные купить мусульманские</t>
  </si>
  <si>
    <t>четки мусульманские купить</t>
  </si>
  <si>
    <t>купить четки мусульманские</t>
  </si>
  <si>
    <t>четки мусульманские купить в москве</t>
  </si>
  <si>
    <t>купить мусульманские четки в москве</t>
  </si>
  <si>
    <t>мусульманские четки купить</t>
  </si>
  <si>
    <t>купить мусульманские четки на шею</t>
  </si>
  <si>
    <t>купить мусульманские четки 99 бусин</t>
  </si>
  <si>
    <t>купить мусульманские четки из янтаря</t>
  </si>
  <si>
    <t>купить мусульманские четки оптом</t>
  </si>
  <si>
    <t>четки мусульманские 99 бусин купить</t>
  </si>
  <si>
    <t>дорогие четки мусульманские купить</t>
  </si>
  <si>
    <t>янтарные четки мусульманские купить в москве</t>
  </si>
  <si>
    <t>купить мусульманские настоящие четки</t>
  </si>
  <si>
    <t>купить четки мусульманские из натурального камня</t>
  </si>
  <si>
    <t>мусульманские четки купить спб</t>
  </si>
  <si>
    <t>мусульманские четки мужские купить</t>
  </si>
  <si>
    <t>мусульманские четки из камня купить</t>
  </si>
  <si>
    <t>где в москве купить мусульманские четки</t>
  </si>
  <si>
    <t>купить мусульманские четки красивые</t>
  </si>
  <si>
    <t>четки на шею мужские мусульманские купить</t>
  </si>
  <si>
    <t>купить четки мусульманские серебро</t>
  </si>
  <si>
    <t>купить мусульманские четки</t>
  </si>
  <si>
    <t>купить четки мусульманские в москве</t>
  </si>
  <si>
    <t>четки мусульманские где купить</t>
  </si>
  <si>
    <t>мусульманские четки из натуральных камней купить</t>
  </si>
  <si>
    <t>четки мусульманские из серебра купить</t>
  </si>
  <si>
    <t>намазлык купить интернет магазин</t>
  </si>
  <si>
    <t>намазлык купить</t>
  </si>
  <si>
    <t>купить намазлык</t>
  </si>
  <si>
    <t>купить намазлык в москве</t>
  </si>
  <si>
    <t>намазлык купить в москве</t>
  </si>
  <si>
    <t>купить в москве намазлык</t>
  </si>
  <si>
    <t>одежда для намаза для женщин купить</t>
  </si>
  <si>
    <t>одежда для намаза мужская купить</t>
  </si>
  <si>
    <t>одежда для намаза купить</t>
  </si>
  <si>
    <t>саван купить</t>
  </si>
  <si>
    <t>саван купить в москве</t>
  </si>
  <si>
    <t>купить саван для мусульман</t>
  </si>
  <si>
    <t>купить саван</t>
  </si>
  <si>
    <t>саван купить в интернет магазине</t>
  </si>
  <si>
    <t>саван где купить</t>
  </si>
  <si>
    <t>купить саван для похорон</t>
  </si>
  <si>
    <t>мусульманская тюбетейка купить</t>
  </si>
  <si>
    <t>мусульманские тюбетейки купить</t>
  </si>
  <si>
    <t>халяльный лак для ногтей купить</t>
  </si>
  <si>
    <t>где купить халяльный лак для ногтей</t>
  </si>
  <si>
    <t>где купить халяльный желатин</t>
  </si>
  <si>
    <t>купить халяльный желатин в москве</t>
  </si>
  <si>
    <t>халяльный лак для ногтей интернет магазин купить</t>
  </si>
  <si>
    <t>купить халяльный желатин</t>
  </si>
  <si>
    <t>купить мусульманский купальник</t>
  </si>
  <si>
    <t>мусульманские купальники для женщин купить в москве</t>
  </si>
  <si>
    <t>мусульманский купальник для женщин купить</t>
  </si>
  <si>
    <t>буркини мусульманский купальник фото купить</t>
  </si>
  <si>
    <t>мусульманские купальники для женщин купить</t>
  </si>
  <si>
    <t>купальники мусульманские купить</t>
  </si>
  <si>
    <t>мусульманский купальник купить</t>
  </si>
  <si>
    <t>мусульманские купальники купить</t>
  </si>
  <si>
    <t>купальник мусульманский купить</t>
  </si>
  <si>
    <t>мусульманский купальник купить в москве</t>
  </si>
  <si>
    <t>купальники мусульманские где купить</t>
  </si>
  <si>
    <t>мусульманский купальник для женщин купить в москве</t>
  </si>
  <si>
    <t>буркини мусульманский купальник купить</t>
  </si>
  <si>
    <t>мусульманские купальники купить в москве</t>
  </si>
  <si>
    <t>буркини мусульманский купальник купить в москве</t>
  </si>
  <si>
    <t>буркини купить в москве</t>
  </si>
  <si>
    <t>буркини купить</t>
  </si>
  <si>
    <t>буркини купить в интернет магазине</t>
  </si>
  <si>
    <t>купить буркини</t>
  </si>
  <si>
    <t>купить буркини в москве</t>
  </si>
  <si>
    <t>буркини москва купить</t>
  </si>
  <si>
    <t>купить буркини в интернет магазине</t>
  </si>
  <si>
    <t>купальник буркини купить</t>
  </si>
  <si>
    <t>буркини купить в интернет</t>
  </si>
  <si>
    <t>халяль аш</t>
  </si>
  <si>
    <t>буркини купить казань</t>
  </si>
  <si>
    <t>купальник буркини купить в москве</t>
  </si>
  <si>
    <t>где можно купить буркини в казани</t>
  </si>
  <si>
    <t>финики аджва купить</t>
  </si>
  <si>
    <t>купить финики аджва в москве</t>
  </si>
  <si>
    <t>финики аджва купить в москве</t>
  </si>
  <si>
    <t>эко-магазин натуральных товаров</t>
  </si>
  <si>
    <t>магазин правильного питания</t>
  </si>
  <si>
    <t>магазин здорового питания</t>
  </si>
  <si>
    <t>магазин натуральных продуктов</t>
  </si>
  <si>
    <t>натуральный мед купить</t>
  </si>
  <si>
    <t>орехи купить</t>
  </si>
  <si>
    <t>фундук купить</t>
  </si>
  <si>
    <t>изюм купить</t>
  </si>
  <si>
    <t>инжир сушеный купить</t>
  </si>
  <si>
    <t>курага купить</t>
  </si>
  <si>
    <t>сухофрукты купить</t>
  </si>
  <si>
    <t>финики купить</t>
  </si>
  <si>
    <t>миндаль купить</t>
  </si>
  <si>
    <t>чернослив купить</t>
  </si>
  <si>
    <t>эко чипсы</t>
  </si>
  <si>
    <t>эко-дезодорант купить</t>
  </si>
  <si>
    <t>эко шампунь</t>
  </si>
  <si>
    <t>эко мыло</t>
  </si>
  <si>
    <t>бады купить</t>
  </si>
  <si>
    <t>здоровое питание купить</t>
  </si>
  <si>
    <t>натуральные продукты купить</t>
  </si>
  <si>
    <t>правильное питание доставка</t>
  </si>
  <si>
    <t>эко магазин</t>
  </si>
  <si>
    <t>рахат-лукум купить</t>
  </si>
  <si>
    <t>пектин купить</t>
  </si>
  <si>
    <t>агар-агар купить</t>
  </si>
  <si>
    <t xml:space="preserve">урбеч купить </t>
  </si>
  <si>
    <t>специи купить</t>
  </si>
  <si>
    <t>без глютена купить</t>
  </si>
  <si>
    <t>без сахара купить</t>
  </si>
  <si>
    <t>без лактозы купить</t>
  </si>
  <si>
    <t>льняное масо купить</t>
  </si>
  <si>
    <t>купить тминное масло</t>
  </si>
  <si>
    <t>купить тмин</t>
  </si>
  <si>
    <t>купить кыст-аль хинди</t>
  </si>
  <si>
    <t>купить хельбу</t>
  </si>
  <si>
    <t>купить кокосовое масло</t>
  </si>
  <si>
    <t>купить оливковое масло</t>
  </si>
  <si>
    <t>купить топленное масло</t>
  </si>
  <si>
    <t>купить кунжутное масло</t>
  </si>
  <si>
    <t>Руководитель отдела контроля и сертификации</t>
  </si>
  <si>
    <t>Руководитель по стратегическому развитию</t>
  </si>
  <si>
    <t>купить безглютеновые продукты</t>
  </si>
  <si>
    <t>купить продукты из полбы</t>
  </si>
  <si>
    <t>купить продукты из кокоса</t>
  </si>
  <si>
    <t>купить хлебцы</t>
  </si>
  <si>
    <t>купить ореховую пасту</t>
  </si>
  <si>
    <t>купить арахисовую пасту</t>
  </si>
  <si>
    <t>купить цельнозерновые продукты</t>
  </si>
  <si>
    <t>купить низкокалорийные продукты</t>
  </si>
  <si>
    <t>купить полезные сладости</t>
  </si>
  <si>
    <t>купить многоразовые прокладки</t>
  </si>
  <si>
    <t>купить многоразовые подгузники</t>
  </si>
  <si>
    <t>купить бамбуковую щетку</t>
  </si>
  <si>
    <t>купить экомешочки</t>
  </si>
  <si>
    <t>купить металлические трубочки</t>
  </si>
  <si>
    <t>купить гречневую муку</t>
  </si>
  <si>
    <t>купить рисовую муку</t>
  </si>
  <si>
    <t>купить кукурузную муку</t>
  </si>
  <si>
    <t>купить натуральную косметику</t>
  </si>
  <si>
    <t>купить экопосуду</t>
  </si>
  <si>
    <t>ATL &amp; BTL &amp; PR (events, media)</t>
  </si>
  <si>
    <t>SMM (target, bloggers, coloboration projects)</t>
  </si>
  <si>
    <t>Average cost of agency or / and outsourced services (PR, SMM)</t>
  </si>
  <si>
    <t>Total</t>
  </si>
  <si>
    <t>Отдел направления по работе с мерчантами</t>
  </si>
  <si>
    <t>Отдел Customer Service</t>
  </si>
  <si>
    <t>Отдел контроля и сертификации</t>
  </si>
  <si>
    <t>халяль</t>
  </si>
  <si>
    <t>халяль в москве</t>
  </si>
  <si>
    <t>мясо халяль</t>
  </si>
  <si>
    <t>халяль мясо</t>
  </si>
  <si>
    <t>халяль москва</t>
  </si>
  <si>
    <t>халяль продукт</t>
  </si>
  <si>
    <t>продукт халяль</t>
  </si>
  <si>
    <t>халяль продукты</t>
  </si>
  <si>
    <t>продукты халяль</t>
  </si>
  <si>
    <t>халяль куры</t>
  </si>
  <si>
    <t>халяль казань</t>
  </si>
  <si>
    <t>куры халяль</t>
  </si>
  <si>
    <t>курица халяль</t>
  </si>
  <si>
    <t>халяль курица</t>
  </si>
  <si>
    <t>казань халяль</t>
  </si>
  <si>
    <t>халяль продукция</t>
  </si>
  <si>
    <t>продукция халяль</t>
  </si>
  <si>
    <t>доставка халяль</t>
  </si>
  <si>
    <t>халяль доставка</t>
  </si>
  <si>
    <t>доставка еды халяль</t>
  </si>
  <si>
    <t>халяль питание</t>
  </si>
  <si>
    <t>доставка халяль в москве</t>
  </si>
  <si>
    <t>доставка халяль москва</t>
  </si>
  <si>
    <t>еда халяль</t>
  </si>
  <si>
    <t>халяль еда</t>
  </si>
  <si>
    <t>халяль баранина</t>
  </si>
  <si>
    <t>питание халяль</t>
  </si>
  <si>
    <t>халяль меню</t>
  </si>
  <si>
    <t>халяль где купить</t>
  </si>
  <si>
    <t>сайт халяль</t>
  </si>
  <si>
    <t>меню халяль</t>
  </si>
  <si>
    <t>говядина халяль</t>
  </si>
  <si>
    <t>эколь халяль</t>
  </si>
  <si>
    <t>халяль говядина</t>
  </si>
  <si>
    <t>халяль ресторан</t>
  </si>
  <si>
    <t>халяль мясо в москве</t>
  </si>
  <si>
    <t>халяль купить в москве</t>
  </si>
  <si>
    <t>мясо халяль москва</t>
  </si>
  <si>
    <t>мясо халяль в москве</t>
  </si>
  <si>
    <t>халяль доставка москва</t>
  </si>
  <si>
    <t>халяль продукт интернет</t>
  </si>
  <si>
    <t>халяль в москве адреса</t>
  </si>
  <si>
    <t>халяль сайт</t>
  </si>
  <si>
    <t>халяль еда в москве</t>
  </si>
  <si>
    <t>баранина халяль</t>
  </si>
  <si>
    <t>царицыно халяль</t>
  </si>
  <si>
    <t>халяль заказать</t>
  </si>
  <si>
    <t>халяль сафа</t>
  </si>
  <si>
    <t>сафа халяль</t>
  </si>
  <si>
    <t>стандарты халяль</t>
  </si>
  <si>
    <t>курица халяль в москве</t>
  </si>
  <si>
    <t>стандарт халяль что это</t>
  </si>
  <si>
    <t>москва халяль кафе</t>
  </si>
  <si>
    <t>доставка на дом халяль</t>
  </si>
  <si>
    <t>масло халяль</t>
  </si>
  <si>
    <t>кафе халяль в москве</t>
  </si>
  <si>
    <t>халяль кафе в москве</t>
  </si>
  <si>
    <t>халяль шаурма</t>
  </si>
  <si>
    <t>экопрод халяль</t>
  </si>
  <si>
    <t>еда халяль с доставкой москва</t>
  </si>
  <si>
    <t>еда халяль доставка москва</t>
  </si>
  <si>
    <t>халяль птица</t>
  </si>
  <si>
    <t>индейка халяль</t>
  </si>
  <si>
    <t>халяль индейка</t>
  </si>
  <si>
    <t>ульяновск халяль</t>
  </si>
  <si>
    <t>халяль на проспекте мира</t>
  </si>
  <si>
    <t>куры халяль купить</t>
  </si>
  <si>
    <t>рыба халяль</t>
  </si>
  <si>
    <t>халяль доставка еды</t>
  </si>
  <si>
    <t>фарш халяль</t>
  </si>
  <si>
    <t>халяль еда доставка</t>
  </si>
  <si>
    <t>халяль масло</t>
  </si>
  <si>
    <t>шашлык халяль</t>
  </si>
  <si>
    <t>говядина тушеная халяль отзывы</t>
  </si>
  <si>
    <t>куры халяль в москве купить</t>
  </si>
  <si>
    <t>цыпленок халяль</t>
  </si>
  <si>
    <t>курица халяль оптом</t>
  </si>
  <si>
    <t>халяль на дом</t>
  </si>
  <si>
    <t>филе халяль</t>
  </si>
  <si>
    <t>индилайт халяль</t>
  </si>
  <si>
    <t>халяль екатеринбург</t>
  </si>
  <si>
    <t>говядина тушеная халяль курганский</t>
  </si>
  <si>
    <t>сыры халяль</t>
  </si>
  <si>
    <t>халяль рыба</t>
  </si>
  <si>
    <t>заказать халяль еду</t>
  </si>
  <si>
    <t>халяль доставка казань</t>
  </si>
  <si>
    <t>халяль махачкала</t>
  </si>
  <si>
    <t>продукты халяль москве</t>
  </si>
  <si>
    <t>продукты халяль москва</t>
  </si>
  <si>
    <t>курица халяль москва</t>
  </si>
  <si>
    <t>пицца халяль москва доставка</t>
  </si>
  <si>
    <t>птица халяль</t>
  </si>
  <si>
    <t>купить баранину халяль</t>
  </si>
  <si>
    <t>халяль оренбург</t>
  </si>
  <si>
    <t>купить говядину халяль</t>
  </si>
  <si>
    <t>говядина халяль купить</t>
  </si>
  <si>
    <t>аль халяль самара</t>
  </si>
  <si>
    <t>халяль дуслык</t>
  </si>
  <si>
    <t>халяль тюмень</t>
  </si>
  <si>
    <t>курганский мясокомбинат халяль</t>
  </si>
  <si>
    <t>пироги халяль</t>
  </si>
  <si>
    <t>халяль в питере</t>
  </si>
  <si>
    <t>халяль работа москва</t>
  </si>
  <si>
    <t>стейк халяль</t>
  </si>
  <si>
    <t>стейки халяль</t>
  </si>
  <si>
    <t>креветки халяль</t>
  </si>
  <si>
    <t>мясо птицы халяль</t>
  </si>
  <si>
    <t>щёлково халяль</t>
  </si>
  <si>
    <t>халяль доставка еды москва</t>
  </si>
  <si>
    <t>доставка халяль еды москва</t>
  </si>
  <si>
    <t>яйца халяль</t>
  </si>
  <si>
    <t>яйца халяль что это</t>
  </si>
  <si>
    <t>тушка халяль</t>
  </si>
  <si>
    <t>говядина гост тушеная халяль</t>
  </si>
  <si>
    <t>мясо халяль в казани</t>
  </si>
  <si>
    <t>дуслык халяль</t>
  </si>
  <si>
    <t>мила халяль</t>
  </si>
  <si>
    <t>продукты халяль купить</t>
  </si>
  <si>
    <t>вода халяль</t>
  </si>
  <si>
    <t>латифа халяль</t>
  </si>
  <si>
    <t>маркет халяль</t>
  </si>
  <si>
    <t>бахетле халяль</t>
  </si>
  <si>
    <t>халяль маркет</t>
  </si>
  <si>
    <t>халяль бахетле</t>
  </si>
  <si>
    <t>говядина тушеная халяль курганский мясокомбинат</t>
  </si>
  <si>
    <t>полуфабрикаты халяль</t>
  </si>
  <si>
    <t>халяль курица цена</t>
  </si>
  <si>
    <t>баранина халяль москва</t>
  </si>
  <si>
    <t>говядина халяль отзывы</t>
  </si>
  <si>
    <t>халяль где купить в москве</t>
  </si>
  <si>
    <t>халяль саратов</t>
  </si>
  <si>
    <t>картинки халяль</t>
  </si>
  <si>
    <t>челны бройлер халяль</t>
  </si>
  <si>
    <t>шампунь халяль</t>
  </si>
  <si>
    <t>аш халяль</t>
  </si>
  <si>
    <t>курица халяль цена</t>
  </si>
  <si>
    <t>халяль детское питание</t>
  </si>
  <si>
    <t>баранина халяль купить</t>
  </si>
  <si>
    <t>халяль лак для ногтей купить</t>
  </si>
  <si>
    <t>продукты халяль в москве</t>
  </si>
  <si>
    <t>халяль продукты в москве</t>
  </si>
  <si>
    <t>халяль полуфабрикаты</t>
  </si>
  <si>
    <t>сливочное масло халяль</t>
  </si>
  <si>
    <t>куры халяль цена</t>
  </si>
  <si>
    <t>мясной дворик халяль отзывы</t>
  </si>
  <si>
    <t>пермь халяль</t>
  </si>
  <si>
    <t>халяль пермь</t>
  </si>
  <si>
    <t>татарча халяль краснодар</t>
  </si>
  <si>
    <t>курица халяль отзывы</t>
  </si>
  <si>
    <t>мираторг халяль</t>
  </si>
  <si>
    <t>халяль сыр</t>
  </si>
  <si>
    <t>мясо халяль уфа</t>
  </si>
  <si>
    <t>сыр халяль</t>
  </si>
  <si>
    <t>мясо халяль в уфе</t>
  </si>
  <si>
    <t>халяль сыры</t>
  </si>
  <si>
    <t>говядина тушеная халяль курганский мясокомбинат отзывы</t>
  </si>
  <si>
    <t>мясной дворик халяль</t>
  </si>
  <si>
    <t>курица халяль латифа</t>
  </si>
  <si>
    <t>халяль тольятти</t>
  </si>
  <si>
    <t>халяль ивантеевка</t>
  </si>
  <si>
    <t>говядина халяль москва</t>
  </si>
  <si>
    <t>доставка халяль еды в москве</t>
  </si>
  <si>
    <t>куры халяль в москве</t>
  </si>
  <si>
    <t>халяль куры в москве</t>
  </si>
  <si>
    <t>царицыно халяль отзывы</t>
  </si>
  <si>
    <t>халяль альметьевск</t>
  </si>
  <si>
    <t>доширак халяль</t>
  </si>
  <si>
    <t>мясо халяль в спб</t>
  </si>
  <si>
    <t>адреса халяль кафе в казани</t>
  </si>
  <si>
    <t>халяль перевод на русский</t>
  </si>
  <si>
    <t>халяль кафе доставка москва</t>
  </si>
  <si>
    <t>масло сливочное халяль</t>
  </si>
  <si>
    <t>халяль в новосибирске</t>
  </si>
  <si>
    <t>халяль кафе в спб</t>
  </si>
  <si>
    <t>как переводится халяль</t>
  </si>
  <si>
    <t>халяль кафе пенза</t>
  </si>
  <si>
    <t>купить баранину халяль в москве</t>
  </si>
  <si>
    <t>мясная продукция халяль что это</t>
  </si>
  <si>
    <t>мясная продукция халяль</t>
  </si>
  <si>
    <t>халяль в волгограде</t>
  </si>
  <si>
    <t>баранина халяль в москве</t>
  </si>
  <si>
    <t>убой халяль</t>
  </si>
  <si>
    <t>халяль самара губернский рынок</t>
  </si>
  <si>
    <t>пестречинка халяль</t>
  </si>
  <si>
    <t>детское питание халяль</t>
  </si>
  <si>
    <t>желатин халяль купить</t>
  </si>
  <si>
    <t>халяль мясо краснодар</t>
  </si>
  <si>
    <t>доставка продуктов халяль</t>
  </si>
  <si>
    <t>продукты халяль с доставкой</t>
  </si>
  <si>
    <t>халяль экопрод</t>
  </si>
  <si>
    <t>халяль в сочи</t>
  </si>
  <si>
    <t>халяль уфа адреса</t>
  </si>
  <si>
    <t>халяль продукция в москве</t>
  </si>
  <si>
    <t>молоко халяль</t>
  </si>
  <si>
    <t>халяль кафе в москве доставка</t>
  </si>
  <si>
    <t>куры халяль оптом от производителя</t>
  </si>
  <si>
    <t>халяль дубнинская улица 79 корп 2</t>
  </si>
  <si>
    <t>халяль молоко</t>
  </si>
  <si>
    <t>халяль нижневартовск</t>
  </si>
  <si>
    <t>мясо халяль москва адреса</t>
  </si>
  <si>
    <t>мясо халяль в москве адреса</t>
  </si>
  <si>
    <t>халяль сити</t>
  </si>
  <si>
    <t>сафа халяль официальный</t>
  </si>
  <si>
    <t>бойня халяль</t>
  </si>
  <si>
    <t>мясо халяль что значит</t>
  </si>
  <si>
    <t>заказать халяль еду в москве</t>
  </si>
  <si>
    <t>халяль круглосуточно москва доставка</t>
  </si>
  <si>
    <t>халяль кафе 19 й комплекс 9б</t>
  </si>
  <si>
    <t>бахетле халяль казань</t>
  </si>
  <si>
    <t>комитет халяль дум рт</t>
  </si>
  <si>
    <t>халяль бахетле казань</t>
  </si>
  <si>
    <t>сафа халяль отзывы</t>
  </si>
  <si>
    <t>купить халяль в москве адреса</t>
  </si>
  <si>
    <t>говядина халяль цена</t>
  </si>
  <si>
    <t>куры халяль приосколье</t>
  </si>
  <si>
    <t>халяль кафе магнитогорск</t>
  </si>
  <si>
    <t>мцсис халяль официальный сайт</t>
  </si>
  <si>
    <t>полуфабрикаты халяль в москве</t>
  </si>
  <si>
    <t>куриное филе халяль</t>
  </si>
  <si>
    <t>мясо халяль в краснодаре</t>
  </si>
  <si>
    <t>желатин харам или халяль</t>
  </si>
  <si>
    <t>халяль чебоксары</t>
  </si>
  <si>
    <t>мясо халяль на дом</t>
  </si>
  <si>
    <t>мясо халяль казань</t>
  </si>
  <si>
    <t>поповка халяль</t>
  </si>
  <si>
    <t>аль халяль самара губернский</t>
  </si>
  <si>
    <t>халяль поповка</t>
  </si>
  <si>
    <t>халяль продукты доставка</t>
  </si>
  <si>
    <t>лаки халяль купить</t>
  </si>
  <si>
    <t>халяль учалы</t>
  </si>
  <si>
    <t>чебоксары халяль</t>
  </si>
  <si>
    <t>халяль шоколад</t>
  </si>
  <si>
    <t>мясо халяль заказать</t>
  </si>
  <si>
    <t>баранина халяль купить в москве</t>
  </si>
  <si>
    <t>аль сафа халяль</t>
  </si>
  <si>
    <t>халяль балаклавский проспект 7</t>
  </si>
  <si>
    <t>халяль иркутск</t>
  </si>
  <si>
    <t>супермаркет халяль</t>
  </si>
  <si>
    <t>филе грудки халяль</t>
  </si>
  <si>
    <t>продукция халяль в москве</t>
  </si>
  <si>
    <t>райян халяль</t>
  </si>
  <si>
    <t>кафе халяль москва адрес</t>
  </si>
  <si>
    <t>мясо халяль ставрополь</t>
  </si>
  <si>
    <t>халяль продукт отзывы</t>
  </si>
  <si>
    <t>халяль доставка уфа</t>
  </si>
  <si>
    <t>ярославский бройлер халяль</t>
  </si>
  <si>
    <t>халяль пятигорск</t>
  </si>
  <si>
    <t>молочная продукция халяль</t>
  </si>
  <si>
    <t>продукты халяль купить в москве</t>
  </si>
  <si>
    <t>лапша халяль</t>
  </si>
  <si>
    <t>эколь халяль отзывы</t>
  </si>
  <si>
    <t>аль халяль кравченко</t>
  </si>
  <si>
    <t>баранина халяль с доставкой</t>
  </si>
  <si>
    <t>халяль говядина цена</t>
  </si>
  <si>
    <t>эколь халяль официальный</t>
  </si>
  <si>
    <t>пицца халяль доставка казань</t>
  </si>
  <si>
    <t>куры велес агро халяль</t>
  </si>
  <si>
    <t>кафе халяль ростов</t>
  </si>
  <si>
    <t>халяль филе курицы</t>
  </si>
  <si>
    <t>конина тушеная халяль</t>
  </si>
  <si>
    <t>эколь халяль официальный сайт</t>
  </si>
  <si>
    <t>хицунов халяль</t>
  </si>
  <si>
    <t>куры халяль доставка</t>
  </si>
  <si>
    <t>халяль продукция производители</t>
  </si>
  <si>
    <t>халяль продукт рф</t>
  </si>
  <si>
    <t>халяль дуслык самара</t>
  </si>
  <si>
    <t>халяль алькино</t>
  </si>
  <si>
    <t>продукция халяль в москве купить</t>
  </si>
  <si>
    <t>шоколад халяль</t>
  </si>
  <si>
    <t>стейки халяль в москве</t>
  </si>
  <si>
    <t>бекон халяль</t>
  </si>
  <si>
    <t>халяль маркет москва</t>
  </si>
  <si>
    <t>халяль баракат</t>
  </si>
  <si>
    <t>курица халиф халяль</t>
  </si>
  <si>
    <t>куриная продукция халяль</t>
  </si>
  <si>
    <t>пастырма халяль</t>
  </si>
  <si>
    <t>баракат халяль</t>
  </si>
  <si>
    <t>свежее мясо халяль</t>
  </si>
  <si>
    <t>гусь халяль</t>
  </si>
  <si>
    <t>купить халяль</t>
  </si>
  <si>
    <t>халяль купить</t>
  </si>
  <si>
    <t>куры халяль купить оптом</t>
  </si>
  <si>
    <t>купить халяль в москве оптом</t>
  </si>
  <si>
    <t>купить баранину халяль в москве с доставкой</t>
  </si>
  <si>
    <t>где купить продукцию халяль</t>
  </si>
  <si>
    <t>говядина халяль купить оптом</t>
  </si>
  <si>
    <t>купить продукты халяль в москве</t>
  </si>
  <si>
    <t>халяль продукты где купить</t>
  </si>
  <si>
    <t>продукты халяль в москве купить</t>
  </si>
  <si>
    <t>купить конину в москве халяль</t>
  </si>
  <si>
    <t>мираторг халяль купить</t>
  </si>
  <si>
    <t>куры халяль купить оптом в москве</t>
  </si>
  <si>
    <t>халяль лак для ногтей где купить</t>
  </si>
  <si>
    <t>куры велес агро халяль купить в москве</t>
  </si>
  <si>
    <t>желатин халяль где купить</t>
  </si>
  <si>
    <t>куры халяль купить в москве адреса</t>
  </si>
  <si>
    <t>баранина халяль купить в москве цена</t>
  </si>
  <si>
    <t>купить оптом баранину халяль</t>
  </si>
  <si>
    <t>стейки халяль купить в москве</t>
  </si>
  <si>
    <t>чай халяль купить</t>
  </si>
  <si>
    <t>мираторг халяль где купить</t>
  </si>
  <si>
    <t>халяль яйца купить</t>
  </si>
  <si>
    <t>индейка халяль купить в москве</t>
  </si>
  <si>
    <t>конфеты халяль купить</t>
  </si>
  <si>
    <t>эколь халяль купить в москве</t>
  </si>
  <si>
    <t>халяль продукты купить с доставкой в москве</t>
  </si>
  <si>
    <t>продукция эколь халяль где купить</t>
  </si>
  <si>
    <t>детское питание халяль купить</t>
  </si>
  <si>
    <t>баранина халяль купить в москве с доставкой</t>
  </si>
  <si>
    <t>желатин халяль купить казань</t>
  </si>
  <si>
    <t>халяльный</t>
  </si>
  <si>
    <t>халяльный продукт</t>
  </si>
  <si>
    <t>халяльный магазин</t>
  </si>
  <si>
    <t>халяльный лак для ногтей</t>
  </si>
  <si>
    <t>халяльный лак</t>
  </si>
  <si>
    <t>халяльный чай</t>
  </si>
  <si>
    <t>желатин халяльный</t>
  </si>
  <si>
    <t>халяльный забой</t>
  </si>
  <si>
    <t>халяльный магазин в москве</t>
  </si>
  <si>
    <t>халяльный интернет магазин</t>
  </si>
  <si>
    <t>халяльный магазин в спб</t>
  </si>
  <si>
    <t>халяльный сыр</t>
  </si>
  <si>
    <t>халяльный желатин</t>
  </si>
  <si>
    <t>магазин халяльный на проспекте мира</t>
  </si>
  <si>
    <t>халяльный магазин при мечети</t>
  </si>
  <si>
    <t>халяльный магазин краснодар</t>
  </si>
  <si>
    <t>халяльный магазин на проспекте мира</t>
  </si>
  <si>
    <t>мусульманская стильная одежда для женщин</t>
  </si>
  <si>
    <t>платье мусульманское</t>
  </si>
  <si>
    <t>платье мусульманские</t>
  </si>
  <si>
    <t>платья мусульманские</t>
  </si>
  <si>
    <t>мусульманская платья</t>
  </si>
  <si>
    <t>платье мусульманская</t>
  </si>
  <si>
    <t>платья для мусульманские</t>
  </si>
  <si>
    <t>мусульманская платье</t>
  </si>
  <si>
    <t>платья мусульманский</t>
  </si>
  <si>
    <t>мусульманские платье</t>
  </si>
  <si>
    <t>мусульманские свадебные платье</t>
  </si>
  <si>
    <t>все мусульманские свадебные платья</t>
  </si>
  <si>
    <t>мусульманская свадебная платья</t>
  </si>
  <si>
    <t>свадебные платья мусульманское</t>
  </si>
  <si>
    <t>мусульманские свадебные платья</t>
  </si>
  <si>
    <t>свадебные мусульманские платья</t>
  </si>
  <si>
    <t>платье мусульманские фото</t>
  </si>
  <si>
    <t>мусульманские платье фото</t>
  </si>
  <si>
    <t>фото мусульманских платьев</t>
  </si>
  <si>
    <t>мусульманские платья интернет</t>
  </si>
  <si>
    <t>мусульманские платье в москве</t>
  </si>
  <si>
    <t>мусульманская платья в москве</t>
  </si>
  <si>
    <t>мусульманский платье фото</t>
  </si>
  <si>
    <t>мусульманское платье фото</t>
  </si>
  <si>
    <t>красивое мусульманское платье</t>
  </si>
  <si>
    <t>красивые платья мусульманские</t>
  </si>
  <si>
    <t>мусульманские женские платья</t>
  </si>
  <si>
    <t>платья мусульманские фото</t>
  </si>
  <si>
    <t>красивые платье мусульманские</t>
  </si>
  <si>
    <t>длинные мусульманские платье</t>
  </si>
  <si>
    <t>мусульманские платья инстаграм</t>
  </si>
  <si>
    <t>летнее мусульманское платье</t>
  </si>
  <si>
    <t>мусульманские платья москва</t>
  </si>
  <si>
    <t>мусульманские платья казань</t>
  </si>
  <si>
    <t>мусульманские платья для женщин</t>
  </si>
  <si>
    <t>красивые мусульманские платья</t>
  </si>
  <si>
    <t>мусульманские платья в москве</t>
  </si>
  <si>
    <t>мусульманское длинное платье</t>
  </si>
  <si>
    <t>длинные платья мусульманские</t>
  </si>
  <si>
    <t>вечерние платья мусульманские</t>
  </si>
  <si>
    <t>мусульманские платья недорого</t>
  </si>
  <si>
    <t>платье мусульманские вечерние</t>
  </si>
  <si>
    <t>мусульманские платье в инстаграме</t>
  </si>
  <si>
    <t>фасоны мусульманских платьев</t>
  </si>
  <si>
    <t>мусульманское вечернее платье</t>
  </si>
  <si>
    <t>мусульманские вечерние платья</t>
  </si>
  <si>
    <t>мусульманские платья в инстаграме</t>
  </si>
  <si>
    <t>мусульманские платья для девушек</t>
  </si>
  <si>
    <t>мусульманское женское платье</t>
  </si>
  <si>
    <t>сшить мусульманское платье</t>
  </si>
  <si>
    <t>мусульманская платья для женщин</t>
  </si>
  <si>
    <t>мусульманское платье на никах</t>
  </si>
  <si>
    <t>женское мусульманское платье</t>
  </si>
  <si>
    <t>женские мусульманские платья</t>
  </si>
  <si>
    <t>мусульманские платья на никах</t>
  </si>
  <si>
    <t>мусульманские свадебные платья в москве</t>
  </si>
  <si>
    <t>мусульманские платья хиджаб</t>
  </si>
  <si>
    <t>фото мусульманских свадебных платьев</t>
  </si>
  <si>
    <t>выкройка платья мусульманского</t>
  </si>
  <si>
    <t>мусульманский платья турция</t>
  </si>
  <si>
    <t>мусульманский платья фото цена</t>
  </si>
  <si>
    <t>мусульманские платья модные</t>
  </si>
  <si>
    <t>мусульманские платья из штапеля</t>
  </si>
  <si>
    <t>современное мусульманское платье</t>
  </si>
  <si>
    <t>современные мусульманские платья</t>
  </si>
  <si>
    <t>мусульманские платье для девочек</t>
  </si>
  <si>
    <t>мусульманские платья большие размеры</t>
  </si>
  <si>
    <t>модные мусульманские платья</t>
  </si>
  <si>
    <t>мусульманские платья больших размеров</t>
  </si>
  <si>
    <t>мусульманские платья в казани</t>
  </si>
  <si>
    <t>как называется мусульманское платье</t>
  </si>
  <si>
    <t>мусульманские платье модные</t>
  </si>
  <si>
    <t>мусульманские платья для девочек</t>
  </si>
  <si>
    <t>платья мусульманские для девочек</t>
  </si>
  <si>
    <t>мусульманские платья хиджабы</t>
  </si>
  <si>
    <t>платья в пол мусульманские</t>
  </si>
  <si>
    <t>выкройка мусульманского платья</t>
  </si>
  <si>
    <t>мусульманские платья заказать</t>
  </si>
  <si>
    <t>заказать мусульманские платья</t>
  </si>
  <si>
    <t>мусульманские платья как сшить</t>
  </si>
  <si>
    <t>мусульманское платье выкройка</t>
  </si>
  <si>
    <t>мусульманский платье для полных</t>
  </si>
  <si>
    <t>мусульманские платья для полных</t>
  </si>
  <si>
    <t>платье мусульманские с платком</t>
  </si>
  <si>
    <t>мусульманские свадебные платья москва</t>
  </si>
  <si>
    <t>выкройки мусульманских платьев</t>
  </si>
  <si>
    <t>мусульманские длинные платья фото</t>
  </si>
  <si>
    <t>детские мусульманские платья</t>
  </si>
  <si>
    <t>мусульманские зимние платья</t>
  </si>
  <si>
    <t>зимние мусульманские платья</t>
  </si>
  <si>
    <t>мусульманский сонник свадебное платье</t>
  </si>
  <si>
    <t>мусульманские нарядные платья</t>
  </si>
  <si>
    <t>мусульманские платья для никаха</t>
  </si>
  <si>
    <t>нарядные мусульманские платья</t>
  </si>
  <si>
    <t>самые красивые платья мусульманские</t>
  </si>
  <si>
    <t>мусульманские платья челябинск</t>
  </si>
  <si>
    <t>мусульманские платья на дубровке</t>
  </si>
  <si>
    <t>платья в мусульманском стиле</t>
  </si>
  <si>
    <t>мусульманские платья для свадьбы</t>
  </si>
  <si>
    <t>мусульманские платья на свадьбу</t>
  </si>
  <si>
    <t>свадебное платье мусульманский сонник</t>
  </si>
  <si>
    <t>красивые мусульманские платья фото</t>
  </si>
  <si>
    <t>короткие мусульманские платья</t>
  </si>
  <si>
    <t>фото красивые мусульманские платья</t>
  </si>
  <si>
    <t>мусульманский платье хиджабы</t>
  </si>
  <si>
    <t>белые мусульманские платья</t>
  </si>
  <si>
    <t>мусульманские белые платья</t>
  </si>
  <si>
    <t>мусульманские платья в уфе</t>
  </si>
  <si>
    <t>новые мусульманские платья</t>
  </si>
  <si>
    <t>длинные платье фото мусульманские</t>
  </si>
  <si>
    <t>длинные мусульманские платья фото</t>
  </si>
  <si>
    <t>мусульманские платья из турции</t>
  </si>
  <si>
    <t>мусульманское мужское платье</t>
  </si>
  <si>
    <t>вконтакте мусульманские платья</t>
  </si>
  <si>
    <t>мусульманские платья вк</t>
  </si>
  <si>
    <t>платья мусульманские длинные в пол</t>
  </si>
  <si>
    <t>инстаграм платья мусульманские в махачкале</t>
  </si>
  <si>
    <t>мусульманский платье махачкала инстаграм</t>
  </si>
  <si>
    <t>мусульманские платья для беременных</t>
  </si>
  <si>
    <t>мусульманские платья для женщин фото</t>
  </si>
  <si>
    <t>самые красивые мусульманские платья</t>
  </si>
  <si>
    <t>мусульманские свадебные платья пышные</t>
  </si>
  <si>
    <t>длинные платья мусульманские летние</t>
  </si>
  <si>
    <t>мусульманское платье как называется</t>
  </si>
  <si>
    <t>мусульманские турецкие платья</t>
  </si>
  <si>
    <t>турецкие мусульманские платья</t>
  </si>
  <si>
    <t>платья для беременных мусульманские</t>
  </si>
  <si>
    <t>теплые мусульманские платья</t>
  </si>
  <si>
    <t>мусульманские платье для беременных</t>
  </si>
  <si>
    <t>сшить мусульманское платье своими руками</t>
  </si>
  <si>
    <t>сшить платье мусульманское своими руками</t>
  </si>
  <si>
    <t>мусульманские платья из бишкека</t>
  </si>
  <si>
    <t>дубровка мусульманские платья</t>
  </si>
  <si>
    <t>длинные платья в пол мусульманские</t>
  </si>
  <si>
    <t>красивые длинные платья мусульманские</t>
  </si>
  <si>
    <t>красивые длинные мусульманские платья</t>
  </si>
  <si>
    <t>мусульманские платья на заказ</t>
  </si>
  <si>
    <t>картинки платья мусульманские</t>
  </si>
  <si>
    <t>мусульманские платья для намаза</t>
  </si>
  <si>
    <t>мусульманские платье на заказ</t>
  </si>
  <si>
    <t>пышные мусульманские свадебные платья</t>
  </si>
  <si>
    <t>зеленое мусульманское платье</t>
  </si>
  <si>
    <t>платья мусульманские новинки</t>
  </si>
  <si>
    <t>мусульманские платья новинки</t>
  </si>
  <si>
    <t>картинки мусульманские платья</t>
  </si>
  <si>
    <t>красивые мусульманские свадебные платья</t>
  </si>
  <si>
    <t>мусульманские платья в махачкале</t>
  </si>
  <si>
    <t>платья мусульманские в махачкале</t>
  </si>
  <si>
    <t>мусульманские свадебные платья фото и цены</t>
  </si>
  <si>
    <t>платья мусульманские фото и цены</t>
  </si>
  <si>
    <t>мусульманские платья для полных женщин</t>
  </si>
  <si>
    <t>мусульманские платья в набережных челнах</t>
  </si>
  <si>
    <t>праздничные мусульманские платья</t>
  </si>
  <si>
    <t>мусульманское платье название</t>
  </si>
  <si>
    <t>красивые фасоны мусульманских платьев</t>
  </si>
  <si>
    <t>мусульманские платья оптом из киргизии</t>
  </si>
  <si>
    <t>мусульманские платья из киргизии оптом</t>
  </si>
  <si>
    <t>мусульманская платья для женщин фото</t>
  </si>
  <si>
    <t>мусульманские длинные платья вечерние</t>
  </si>
  <si>
    <t>мусульманские платья праздничные</t>
  </si>
  <si>
    <t>мусульманские платья из велюра</t>
  </si>
  <si>
    <t>мусульманские платья джинсовые</t>
  </si>
  <si>
    <t>женские мусульманские платья фото</t>
  </si>
  <si>
    <t>мусульманские джинсовые платья</t>
  </si>
  <si>
    <t>модели мусульманских платьев</t>
  </si>
  <si>
    <t>эскизы мусульманских платьев</t>
  </si>
  <si>
    <t>женское мусульманское платье как называется</t>
  </si>
  <si>
    <t>мусульманские летние платья</t>
  </si>
  <si>
    <t>мусульманские платья для никаха москва</t>
  </si>
  <si>
    <t>летние мусульманские платья</t>
  </si>
  <si>
    <t>мусульманские платья для никаха в москве</t>
  </si>
  <si>
    <t>мусульманские платья с капюшоном</t>
  </si>
  <si>
    <t>мусульманское платье с капюшоном</t>
  </si>
  <si>
    <t>мусульманские платья больших размеров в москве</t>
  </si>
  <si>
    <t>красивые мусульманские платья для девочек</t>
  </si>
  <si>
    <t>мусульманские модные платья фото</t>
  </si>
  <si>
    <t>современные мусульманские платья для женщин</t>
  </si>
  <si>
    <t>стильные мусульманские платья</t>
  </si>
  <si>
    <t>мусульманские платья стильные</t>
  </si>
  <si>
    <t>фасоны мусульманских платьев из штапеля</t>
  </si>
  <si>
    <t>мусульманские вечерние платья фото</t>
  </si>
  <si>
    <t>красивые мусульманские женские платья</t>
  </si>
  <si>
    <t>мусульманские платья на никах в москве</t>
  </si>
  <si>
    <t>мусульманские платья фото фасоны</t>
  </si>
  <si>
    <t>картинки мусульманские свадебные платья</t>
  </si>
  <si>
    <t>roza collection мусульманские платья</t>
  </si>
  <si>
    <t>мусульманские свадебные платья казань</t>
  </si>
  <si>
    <t>мусульманские платья для женщин старше 50 лет</t>
  </si>
  <si>
    <t>выкройки мусульманских платьев для начинающих</t>
  </si>
  <si>
    <t>пошив мусульманских платьев</t>
  </si>
  <si>
    <t>платья мусульманские челябинск</t>
  </si>
  <si>
    <t>мусульманские платья на никах фото</t>
  </si>
  <si>
    <t>мусульманский платья распродажа</t>
  </si>
  <si>
    <t>модели мусульманских платьев для женщин</t>
  </si>
  <si>
    <t>платье со штанами мусульманский</t>
  </si>
  <si>
    <t>дорогие мусульманские платья</t>
  </si>
  <si>
    <t>мусульманское платье оренбург</t>
  </si>
  <si>
    <t>нарядные мусульманские платья для женщин</t>
  </si>
  <si>
    <t>мусульманские женские платья фото</t>
  </si>
  <si>
    <t>мусульманские невесты в свадебных платьях</t>
  </si>
  <si>
    <t>мусульманские платья для никаха фото</t>
  </si>
  <si>
    <t>платья с кейпом мусульманские</t>
  </si>
  <si>
    <t>мусульманские платья для девочек 12 лет</t>
  </si>
  <si>
    <t>заказать мусульманские платья через интернет</t>
  </si>
  <si>
    <t>мусульманские свадебные платья в махачкале</t>
  </si>
  <si>
    <t>закрытые длинные платья мусульманские</t>
  </si>
  <si>
    <t>где заказать мусульманские платья</t>
  </si>
  <si>
    <t>мусульманские вечерние платья в москве</t>
  </si>
  <si>
    <t>скромные мусульманские платья</t>
  </si>
  <si>
    <t>недорогие мусульманские платья заказать</t>
  </si>
  <si>
    <t>мусульманские платья инстаграм в грозном</t>
  </si>
  <si>
    <t>мусульманские платья инстаграм грозный</t>
  </si>
  <si>
    <t>мусульманские платья в караганде</t>
  </si>
  <si>
    <t>мусульманские купальники</t>
  </si>
  <si>
    <t>купальники для мусульманских женщин</t>
  </si>
  <si>
    <t>мусульманский купальник</t>
  </si>
  <si>
    <t>мусульманские купальники буркини</t>
  </si>
  <si>
    <t>купальник мусульманский</t>
  </si>
  <si>
    <t>буркини мусульманский купальник</t>
  </si>
  <si>
    <t>мусульманский купальник для женщин</t>
  </si>
  <si>
    <t>буркини мусульманский купальник фото</t>
  </si>
  <si>
    <t>купальник у мусульманских женщин</t>
  </si>
  <si>
    <t>мусульманские купальники для женщин</t>
  </si>
  <si>
    <t>как называется мусульманский купальник</t>
  </si>
  <si>
    <t>мусульманский женский купальник</t>
  </si>
  <si>
    <t>мусульманские женские купальники</t>
  </si>
  <si>
    <t>закрытый мусульманский купальник</t>
  </si>
  <si>
    <t>мусульманский купальник для мужчин</t>
  </si>
  <si>
    <t>мусульманские купальники в казани</t>
  </si>
  <si>
    <t>мусульманский купальник для женщин название</t>
  </si>
  <si>
    <t>купальники закрытые мусульманские</t>
  </si>
  <si>
    <t>мусульманские купальники хашема</t>
  </si>
  <si>
    <t>мужской мусульманский купальник</t>
  </si>
  <si>
    <t>женский мусульманский купальник фото</t>
  </si>
  <si>
    <t>мусульманские купальники фото цена</t>
  </si>
  <si>
    <t>мусульманские красивые купальники</t>
  </si>
  <si>
    <t>буркини мусульманский купальник цена</t>
  </si>
  <si>
    <t>мусульманский товары</t>
  </si>
  <si>
    <t>мусульманские товары</t>
  </si>
  <si>
    <t>мусульманские товары оптом</t>
  </si>
  <si>
    <t>мусульманские товары в казани</t>
  </si>
  <si>
    <t>мусульманские товары казань</t>
  </si>
  <si>
    <t>мусульманские товары в москве</t>
  </si>
  <si>
    <t>мусульманские товары москва</t>
  </si>
  <si>
    <t>купить мусульманские товары</t>
  </si>
  <si>
    <t>мусульманские товары оптом по низким ценам</t>
  </si>
  <si>
    <t>мусульманские товары в москве адреса</t>
  </si>
  <si>
    <t>мусульманские товары спб</t>
  </si>
  <si>
    <t>мусульманские товары в уфе</t>
  </si>
  <si>
    <t>картина мусульманская</t>
  </si>
  <si>
    <t>картины мусульманские</t>
  </si>
  <si>
    <t>мусульманские картины</t>
  </si>
  <si>
    <t>мусульманская картина</t>
  </si>
  <si>
    <t>мусульманская картина с молитвой</t>
  </si>
  <si>
    <t>красивые картины мусульманские</t>
  </si>
  <si>
    <t>мусульманские картины на стену</t>
  </si>
  <si>
    <t>мусульманские картины с надписями</t>
  </si>
  <si>
    <t>красивые мусульманские картины</t>
  </si>
  <si>
    <t>мусульманская картина мира</t>
  </si>
  <si>
    <t>мусульманские картины из страз</t>
  </si>
  <si>
    <t>мусульманские картины со смыслом</t>
  </si>
  <si>
    <t>мусульманские картины стразами</t>
  </si>
  <si>
    <t>мусульманский книги</t>
  </si>
  <si>
    <t>мусульманские книги</t>
  </si>
  <si>
    <t>книга мусульманский</t>
  </si>
  <si>
    <t>мусульманские книги для женщин</t>
  </si>
  <si>
    <t>книги для мусульманских женщин</t>
  </si>
  <si>
    <t>книги о мусульманских женщинах</t>
  </si>
  <si>
    <t>мусульманские книги купить</t>
  </si>
  <si>
    <t>мусульманская книга коран</t>
  </si>
  <si>
    <t>мусульманский книга коран</t>
  </si>
  <si>
    <t>книга мусульманских имен</t>
  </si>
  <si>
    <t>книги про мусульманских женщин</t>
  </si>
  <si>
    <t>книга про мусульманских женщин</t>
  </si>
  <si>
    <t>мусульманская магия книга</t>
  </si>
  <si>
    <t>книги про жизнь мусульманских женщин</t>
  </si>
  <si>
    <t>книги о жизни мусульманских женщин</t>
  </si>
  <si>
    <t>книга про жизнь мусульманских женщин</t>
  </si>
  <si>
    <t>мусульманская книга судеб</t>
  </si>
  <si>
    <t>мусульманские книги в москве</t>
  </si>
  <si>
    <t>москва мусульманская книга</t>
  </si>
  <si>
    <t>лучшие мусульманские книги</t>
  </si>
  <si>
    <t>книги мусульманские заказать</t>
  </si>
  <si>
    <t>мусульманские книги для детей</t>
  </si>
  <si>
    <t>книги о тяжелой жизни мусульманских женщин</t>
  </si>
  <si>
    <t>мусульманские детские книги</t>
  </si>
  <si>
    <t>мусульманский календарь книга</t>
  </si>
  <si>
    <t>книги о мусульманских женщинах основанные на реальных</t>
  </si>
  <si>
    <t>книги о мусульманских женах</t>
  </si>
  <si>
    <t>книги о жизни женщин в мусульманских странах</t>
  </si>
  <si>
    <t>книга про мусульманскую девушку</t>
  </si>
  <si>
    <t>четки мусульманские</t>
  </si>
  <si>
    <t>мусульманские четки</t>
  </si>
  <si>
    <t>мусульманские четки в москве</t>
  </si>
  <si>
    <t>мусульманские четки фото</t>
  </si>
  <si>
    <t>мусульманские четки в машину</t>
  </si>
  <si>
    <t>правильные четки мусульманские</t>
  </si>
  <si>
    <t>четки для машины мусульманские</t>
  </si>
  <si>
    <t>четки в машину мусульманские</t>
  </si>
  <si>
    <t>четки мусульманские электронные</t>
  </si>
  <si>
    <t>четки мусульманские из янтаря</t>
  </si>
  <si>
    <t>четки на шею мусульманские</t>
  </si>
  <si>
    <t>мусульманские четки на шею</t>
  </si>
  <si>
    <t>мусульманские четки мужские</t>
  </si>
  <si>
    <t>красивые четки мусульманские</t>
  </si>
  <si>
    <t>четки 33 бусины мусульманские</t>
  </si>
  <si>
    <t>четки мусульманские молитвы</t>
  </si>
  <si>
    <t>мусульманские четки молитва</t>
  </si>
  <si>
    <t>четки именные мусульманские</t>
  </si>
  <si>
    <t>четки мусульманские заказать</t>
  </si>
  <si>
    <t>мусульманские четки 99</t>
  </si>
  <si>
    <t>именные четки мусульманские</t>
  </si>
  <si>
    <t>мусульманские именные четки</t>
  </si>
  <si>
    <t>мусульманские четки именные</t>
  </si>
  <si>
    <t>мусульманские четки 99 бусин</t>
  </si>
  <si>
    <t>четки мусульманские на шею мужские</t>
  </si>
  <si>
    <t>количество бусин в мусульманских четках</t>
  </si>
  <si>
    <t>четки мусульманские именные</t>
  </si>
  <si>
    <t>серебряные четки мусульманские</t>
  </si>
  <si>
    <t>мусульманские серебряные четки</t>
  </si>
  <si>
    <t>мусульманские четки из натурального камня</t>
  </si>
  <si>
    <t>четки мусульманские из натурального камня</t>
  </si>
  <si>
    <t>четки из натуральных камней мусульманские</t>
  </si>
  <si>
    <t>четки из янтаря мусульманские</t>
  </si>
  <si>
    <t>мусульманские четки из янтаря</t>
  </si>
  <si>
    <t>четки мусульманские серебро</t>
  </si>
  <si>
    <t>четки из серебра мусульманские</t>
  </si>
  <si>
    <t>мусульманские янтарные четки</t>
  </si>
  <si>
    <t>мусульманские четки из серебра</t>
  </si>
  <si>
    <t>четки христианские и мусульманские</t>
  </si>
  <si>
    <t>янтарные четки мусульманские</t>
  </si>
  <si>
    <t>мусульманские четки значение</t>
  </si>
  <si>
    <t>четки мусульманские значение</t>
  </si>
  <si>
    <t>четки на шею мужские мусульманские</t>
  </si>
  <si>
    <t>мусульманские четки из дерева</t>
  </si>
  <si>
    <t>женские четки мусульманские</t>
  </si>
  <si>
    <t>мусульманские четки красивые</t>
  </si>
  <si>
    <t>мусульманские четки на шею мужские</t>
  </si>
  <si>
    <t>мусульманские четки на заказ</t>
  </si>
  <si>
    <t>именные четки мусульманские заказать</t>
  </si>
  <si>
    <t>четки деревянные мусульманские</t>
  </si>
  <si>
    <t>мусульманские четки ювелирные</t>
  </si>
  <si>
    <t>четки из малахита мусульманские</t>
  </si>
  <si>
    <t>белые четки мусульманские</t>
  </si>
  <si>
    <t>мусульманские четки зеленые</t>
  </si>
  <si>
    <t>мусульманские ювелирные</t>
  </si>
  <si>
    <t>мусульманские ювелирные изделия</t>
  </si>
  <si>
    <t>мусульманские ювелирные украшения</t>
  </si>
  <si>
    <t>мусульманская символика в ювелирных изделиях</t>
  </si>
  <si>
    <t>мусульманские подвески</t>
  </si>
  <si>
    <t>подвеска мусульманская</t>
  </si>
  <si>
    <t>мусульманская подвеска</t>
  </si>
  <si>
    <t>подвески мусульманские</t>
  </si>
  <si>
    <t>мусульманские подвески из золота</t>
  </si>
  <si>
    <t>подвеска мусульманская из золота</t>
  </si>
  <si>
    <t>подвеска золотая мусульманская</t>
  </si>
  <si>
    <t>мусульманская подвеска из золота</t>
  </si>
  <si>
    <t>подвески мусульманские из золота</t>
  </si>
  <si>
    <t>мусульманская подвеска серебро</t>
  </si>
  <si>
    <t>подвеска мусульманский полумесяц</t>
  </si>
  <si>
    <t>мусульманская подвеска из серебра</t>
  </si>
  <si>
    <t>подвески мусульманские из серебра</t>
  </si>
  <si>
    <t>мусульманские подвески из серебра</t>
  </si>
  <si>
    <t>подвеска мусульманская из серебра</t>
  </si>
  <si>
    <t>подвески серебро мусульманские</t>
  </si>
  <si>
    <t>мусульманские подвески в машину</t>
  </si>
  <si>
    <t>мусульманские золотые подвески</t>
  </si>
  <si>
    <t>золотые подвески мусульманские</t>
  </si>
  <si>
    <t>серебряные мусульманские подвески</t>
  </si>
  <si>
    <t>мусульманская подвеска в машину</t>
  </si>
  <si>
    <t>подвеска в машину мусульманская</t>
  </si>
  <si>
    <t>мусульманские подвески для машины</t>
  </si>
  <si>
    <t>мусульманская подвеска полумесяц</t>
  </si>
  <si>
    <t>подвески серебряные мужские мусульманские</t>
  </si>
  <si>
    <t>мужские подвески из серебра мусульманские</t>
  </si>
  <si>
    <t>подвеска мусульманский полумесяц из золота</t>
  </si>
  <si>
    <t>полумесяц подвеска мусульманские</t>
  </si>
  <si>
    <t>мусульманская подвеска с молитвой</t>
  </si>
  <si>
    <t>мусульманские подвески значение</t>
  </si>
  <si>
    <t>мусульманские подвески из золота мужские</t>
  </si>
  <si>
    <t>мусульманские мужские подвески из золота</t>
  </si>
  <si>
    <t>мужские мусульманские подвески из золота</t>
  </si>
  <si>
    <t>мусульманские подвески коран</t>
  </si>
  <si>
    <t>соколов мусульманские подвески</t>
  </si>
  <si>
    <t>мусульманские подвески на шею</t>
  </si>
  <si>
    <t>мужские мусульманские подвески из серебра</t>
  </si>
  <si>
    <t>мусульманские перстни</t>
  </si>
  <si>
    <t>мусульманский перстень</t>
  </si>
  <si>
    <t>перстень мусульманский</t>
  </si>
  <si>
    <t>мусульманский перстень купить</t>
  </si>
  <si>
    <t>купить мусульманский перстень</t>
  </si>
  <si>
    <t>мусульманские перстни из серебра мужские</t>
  </si>
  <si>
    <t>мусульманские перстни купить</t>
  </si>
  <si>
    <t>серебряные перстни мусульманские</t>
  </si>
  <si>
    <t>мусульманский перстень с камнем</t>
  </si>
  <si>
    <t>мусульманские перстни и печатки</t>
  </si>
  <si>
    <t>перстни мужские серебро с камнями мусульманские</t>
  </si>
  <si>
    <t>мусульманские украшения</t>
  </si>
  <si>
    <t>мусульманские украшение</t>
  </si>
  <si>
    <t>мусульманские украшения из серебра</t>
  </si>
  <si>
    <t>золотые украшения мусульманские</t>
  </si>
  <si>
    <t>купить мусульманские украшения</t>
  </si>
  <si>
    <t>мусульманские украшения купить</t>
  </si>
  <si>
    <t>мусульманские украшения из золота</t>
  </si>
  <si>
    <t>мусульманские золотые украшения</t>
  </si>
  <si>
    <t>мусульманские серебряные украшения</t>
  </si>
  <si>
    <t>купить мусульманские украшения в москве</t>
  </si>
  <si>
    <t>мусульманские украшения в москве</t>
  </si>
  <si>
    <t>где купить мусульманские украшения</t>
  </si>
  <si>
    <t>купить мусульманские украшения из серебра</t>
  </si>
  <si>
    <t>мусульманские сказки для детей</t>
  </si>
  <si>
    <t>мусульманские игры для детей</t>
  </si>
  <si>
    <t>мусульманские рассказы для детей</t>
  </si>
  <si>
    <t>мусульманские стихи для детей</t>
  </si>
  <si>
    <t>мусульманские истории для детей</t>
  </si>
  <si>
    <t>мусульманские игрушки для детей</t>
  </si>
  <si>
    <t>мусульманские сказки для детей на ночь</t>
  </si>
  <si>
    <t>мусульманские раскраски для детей</t>
  </si>
  <si>
    <t>игрушки для мусульманских детей</t>
  </si>
  <si>
    <t>мусульманский алфавит для детей</t>
  </si>
  <si>
    <t>мусульманский кольцо мужские</t>
  </si>
  <si>
    <t>кольцо мусульманское мужское</t>
  </si>
  <si>
    <t>мусульманское кольцо мужское</t>
  </si>
  <si>
    <t>кольца мусульманские мужские</t>
  </si>
  <si>
    <t>мусульманские мужские кольца</t>
  </si>
  <si>
    <t>мусульманская мужская рубашка</t>
  </si>
  <si>
    <t>мусульманские рубашки мужские</t>
  </si>
  <si>
    <t>мужской мусульманский кулон</t>
  </si>
  <si>
    <t>подвеска мужская мусульманская</t>
  </si>
  <si>
    <t>кольцо серебро мужское мусульманское</t>
  </si>
  <si>
    <t>мусульманские кулоны мужские</t>
  </si>
  <si>
    <t>мусульманские головные уборы мужские</t>
  </si>
  <si>
    <t>мусульманский мужской головной убор</t>
  </si>
  <si>
    <t>костюм мусульманский мужской</t>
  </si>
  <si>
    <t>мусульманские мужские головные уборы</t>
  </si>
  <si>
    <t>мусульманский головной убор мужской</t>
  </si>
  <si>
    <t>мусульманский мужской костюм</t>
  </si>
  <si>
    <t>кольца мужские серебро мусульманские</t>
  </si>
  <si>
    <t>мусульманский мужские кольца серебро</t>
  </si>
  <si>
    <t>мусульманский кольцо серебро мужской</t>
  </si>
  <si>
    <t>мусульманский кольцо мужские из серебра</t>
  </si>
  <si>
    <t>мужские печатки мусульманские</t>
  </si>
  <si>
    <t>мусульманские имена женские и мужские</t>
  </si>
  <si>
    <t>мусульманский перстень мужской</t>
  </si>
  <si>
    <t>мусульманское кольцо серебряное мужское</t>
  </si>
  <si>
    <t>мусульманская печатка мужская</t>
  </si>
  <si>
    <t>кольцо мусульманское мужское серебро</t>
  </si>
  <si>
    <t>мусульманские мужские кольца из серебра</t>
  </si>
  <si>
    <t>мусульманские кольца из серебра мужские</t>
  </si>
  <si>
    <t>перстень мужской мусульманский</t>
  </si>
  <si>
    <t>мужские мусульманские кулоны</t>
  </si>
  <si>
    <t>браслет мусульманский мужской</t>
  </si>
  <si>
    <t>кулон мусульманский мужской</t>
  </si>
  <si>
    <t>кулон мужской мусульманский</t>
  </si>
  <si>
    <t>мужские имена мусульманские редкие</t>
  </si>
  <si>
    <t>мужской мусульманский перстень</t>
  </si>
  <si>
    <t>мусульманский костюм мужской</t>
  </si>
  <si>
    <t>мусульманская печатка мужская серебро</t>
  </si>
  <si>
    <t>мусульманские мужские печатки из серебра</t>
  </si>
  <si>
    <t>мужской мусульманский костюм</t>
  </si>
  <si>
    <t>мусульманские печатки из серебра мужские</t>
  </si>
  <si>
    <t>мусульманские браслеты мужские</t>
  </si>
  <si>
    <t>мусульманский браслет мужской</t>
  </si>
  <si>
    <t>мужские кулоны мусульманские серебро</t>
  </si>
  <si>
    <t>самые красивые имена мужские мусульманские</t>
  </si>
  <si>
    <t>кольца серебряные мужские мусульманские</t>
  </si>
  <si>
    <t>мусульманские мужские рубашки</t>
  </si>
  <si>
    <t>мужские рубашки мусульманские</t>
  </si>
  <si>
    <t>печатки из серебра мужские мусульманские</t>
  </si>
  <si>
    <t>мусульманский костюм мужской купить</t>
  </si>
  <si>
    <t>длинная рубашка мужская мусульманская</t>
  </si>
  <si>
    <t>серебряный кольца мужские мусульманские</t>
  </si>
  <si>
    <t>кулон мусульманский серебро мужской</t>
  </si>
  <si>
    <t>мусульманская мужская шапочка</t>
  </si>
  <si>
    <t>мусульманские мужские головные уборы купить</t>
  </si>
  <si>
    <t>мусульманские головные уборы мужские купить</t>
  </si>
  <si>
    <t>мусульманский мужской головной убор купить</t>
  </si>
  <si>
    <t>мусульманский головной убор мужской купить</t>
  </si>
  <si>
    <t>мужские печатки из серебра мусульманские</t>
  </si>
  <si>
    <t>купить мусульманское кольцо мужское</t>
  </si>
  <si>
    <t>мусульманские кольца мужские купить</t>
  </si>
  <si>
    <t>мусульманская подвеска для мужчин</t>
  </si>
  <si>
    <t>мусульманские кулоны для мужчин</t>
  </si>
  <si>
    <t>мусульманский кулон для мужчин</t>
  </si>
  <si>
    <t>подвеска мусульманская для мужчин</t>
  </si>
  <si>
    <t>мусульманские кольца для мужчин</t>
  </si>
  <si>
    <t>мусульманские подвески для мужчин серебро</t>
  </si>
  <si>
    <t>мусульманская подвеска из серебра для мужчин</t>
  </si>
  <si>
    <t>мусульманские подарки для мужчин</t>
  </si>
  <si>
    <t>мусульманская подвеска из золота для мужчин</t>
  </si>
  <si>
    <t>мусульманский кулон для мужчин из серебра</t>
  </si>
  <si>
    <t>мусульманские кулоны из серебра для мужчин</t>
  </si>
  <si>
    <t>мусульманские головные уборы для мужчин</t>
  </si>
  <si>
    <t>рубашка мусульманская для мужчин</t>
  </si>
  <si>
    <t>мусульманские украшения для мужчин</t>
  </si>
  <si>
    <t>мусульманские подарки для мужчины</t>
  </si>
  <si>
    <t>мусульманские перстни для мужчин</t>
  </si>
  <si>
    <t>кольца для мужчин из серебра мусульманские</t>
  </si>
  <si>
    <t>мусульманские подвески из золота для мужчин</t>
  </si>
  <si>
    <t>мусульманские подвески для мужчин из золота</t>
  </si>
  <si>
    <t>мусульманские тату для мужчин</t>
  </si>
  <si>
    <t>мусульманский кулон из серебра для мужчин</t>
  </si>
  <si>
    <t>мусульманские рубашки для мужчин</t>
  </si>
  <si>
    <t>мусульманская рубашка для мужчин</t>
  </si>
  <si>
    <t>мусульманские подвески из серебра для мужчин</t>
  </si>
  <si>
    <t>мусульманские кулоны для мужчин из серебра</t>
  </si>
  <si>
    <t>мусульманские шапки для мужчин</t>
  </si>
  <si>
    <t>мусульманские костюмы для мужчин</t>
  </si>
  <si>
    <t>мусульманские перстни для мужчин из серебра</t>
  </si>
  <si>
    <t>мусульманские кольца для мужчин из серебра</t>
  </si>
  <si>
    <t>купить мусульманский кулон из серебра для мужчин</t>
  </si>
  <si>
    <t>мусульманские формы для мужчин</t>
  </si>
  <si>
    <t>мусульманский кулон для мужчин из золота</t>
  </si>
  <si>
    <t>кулон для мужчин из золота мусульманские</t>
  </si>
  <si>
    <t>мусульманские духи для мужчин</t>
  </si>
  <si>
    <t>мусульманские кулоны из золота для мужчин</t>
  </si>
  <si>
    <t>мусульманские законы для мужчин</t>
  </si>
  <si>
    <t>мусульманские печатки для мужчин</t>
  </si>
  <si>
    <t>мусульманские вещи для мужчин</t>
  </si>
  <si>
    <t>серебряные мусульманские подвески для мужчин</t>
  </si>
  <si>
    <t>мусульманские правила для мужчин</t>
  </si>
  <si>
    <t>мусульманские рубашки для мужчин как у кадырова</t>
  </si>
  <si>
    <t>мусульманские золотые подвески для мужчин</t>
  </si>
  <si>
    <t>серебряные кулоны для мужчин мусульманские</t>
  </si>
  <si>
    <t>купить мусульманский перстень для мужчин</t>
  </si>
  <si>
    <t>мусульманские спортивные костюмы для мужчин</t>
  </si>
  <si>
    <t>золотые мусульманские кулоны для мужчин</t>
  </si>
  <si>
    <t>купить мусульманский перстень для мужчин из серебра</t>
  </si>
  <si>
    <t>мусульманские имена для мужчин и их значение</t>
  </si>
  <si>
    <t>мусульманские украшения из серебра для мужчин</t>
  </si>
  <si>
    <t>мусульманские шапочки для мужчин</t>
  </si>
  <si>
    <t>мусульманская рубашка для мужчин купить</t>
  </si>
  <si>
    <t>мусульманские браслеты для мужчин</t>
  </si>
  <si>
    <t>мусульманские обручальные кольца для мужчин</t>
  </si>
  <si>
    <t>серебряные кольца для мужчин мусульманские</t>
  </si>
  <si>
    <t>мусульманские серебряные кольца для мужчин</t>
  </si>
  <si>
    <t>мусульманские костюмы для мужчин купить</t>
  </si>
  <si>
    <t>мусульманские кольца для мужчин из серебра купить</t>
  </si>
  <si>
    <t>мусульманские перстни для мужчин из серебра купить</t>
  </si>
  <si>
    <t>мусульманские ювелирные изделия для мужчин</t>
  </si>
  <si>
    <t>золотые кулоны мусульманские для мужчин</t>
  </si>
  <si>
    <t>мусульманские украшения для мужчин из золота</t>
  </si>
  <si>
    <t>мусульманский халат для мужчин</t>
  </si>
  <si>
    <t>мусульманские футболки для мужчин</t>
  </si>
  <si>
    <t>мусульманский оберег для мужчины</t>
  </si>
  <si>
    <t>мусульманские аватарки для мужчин</t>
  </si>
  <si>
    <t>мусульманские печатки для мужчин из золота</t>
  </si>
  <si>
    <t>купить мусульманские чётки</t>
  </si>
  <si>
    <t>купить мусульманские кольца</t>
  </si>
  <si>
    <t>мусульманские кулоны купить</t>
  </si>
  <si>
    <t>мусульманские кольца купить</t>
  </si>
  <si>
    <t>купить кулон мусульманский</t>
  </si>
  <si>
    <t>купить мусульманский кулон</t>
  </si>
  <si>
    <t>купить мусульманское кольцо</t>
  </si>
  <si>
    <t>купить мусульманские кулоны</t>
  </si>
  <si>
    <t>мусульманская посуда купить</t>
  </si>
  <si>
    <t>книги мусульманские купить</t>
  </si>
  <si>
    <t>мусульманский календарь купить</t>
  </si>
  <si>
    <t>купить мусульманскую посуду</t>
  </si>
  <si>
    <t>полумесяц мусульманский купить</t>
  </si>
  <si>
    <t>мусульманский полумесяц купить</t>
  </si>
  <si>
    <t>мусульманские обереги купить</t>
  </si>
  <si>
    <t>купить мусульманский кулон из серебра</t>
  </si>
  <si>
    <t>мусульманские кулоны из серебра купить</t>
  </si>
  <si>
    <t>мусульманская шапочка купить</t>
  </si>
  <si>
    <t>купить мусульманское кольцо в москве</t>
  </si>
  <si>
    <t>мусульманские полумесяцы купить</t>
  </si>
  <si>
    <t>купить мусульманское кольцо из серебра</t>
  </si>
  <si>
    <t>посуда мусульманская купить в москве</t>
  </si>
  <si>
    <t>купить мусульманскую посуду в москве</t>
  </si>
  <si>
    <t>мусульманские золотые кулоны купить</t>
  </si>
  <si>
    <t>купить мусульманский золотой кулон</t>
  </si>
  <si>
    <t>амулет мусульманский купить</t>
  </si>
  <si>
    <t>амулеты мусульманские купить</t>
  </si>
  <si>
    <t>купить мусульманские кольца из серебра</t>
  </si>
  <si>
    <t>мусульманское кольцо серебряное купить</t>
  </si>
  <si>
    <t>купить мусульманский кулон серебро</t>
  </si>
  <si>
    <t>мусульманская рубашка купить</t>
  </si>
  <si>
    <t>браслеты мусульманские купить</t>
  </si>
  <si>
    <t>мусульманские кольца из серебра купить</t>
  </si>
  <si>
    <t>мусульманская посуда с молитвой купить</t>
  </si>
  <si>
    <t>мусульманские подарки купить</t>
  </si>
  <si>
    <t>купить мусульманский телефон</t>
  </si>
  <si>
    <t>кулоны мусульманские из золота купить</t>
  </si>
  <si>
    <t>мусульманский гроб купить</t>
  </si>
  <si>
    <t>купить мусульманский памятник</t>
  </si>
  <si>
    <t>мусульманские гробы купить</t>
  </si>
  <si>
    <t>мусульманские юбки купить</t>
  </si>
  <si>
    <t>мусульманская атрибутика купить</t>
  </si>
  <si>
    <t>мусульманский телефон купить</t>
  </si>
  <si>
    <t>мусульманские кольца купить в москве</t>
  </si>
  <si>
    <t>купить мусульманский памятник на могилу</t>
  </si>
  <si>
    <t>мусульманские кулоны из золота купить</t>
  </si>
  <si>
    <t>мусульманские подарки купить в москве</t>
  </si>
  <si>
    <t>мусульманские амулеты и талисманы купить</t>
  </si>
  <si>
    <t>мусульманская вышивка бисером купить</t>
  </si>
  <si>
    <t>серьги мусульманские купить</t>
  </si>
  <si>
    <t>мусульманский перстень мужской купить</t>
  </si>
  <si>
    <t>мусульманский календарь 2018 купить</t>
  </si>
  <si>
    <t>купить мусульманский календарь на 2017 год</t>
  </si>
  <si>
    <t>купить золотой кулон мусульманский</t>
  </si>
  <si>
    <t>мусульманские серьги купить</t>
  </si>
  <si>
    <t>мусульманские кулоны купить в москве</t>
  </si>
  <si>
    <t>мусульманские обручальные кольца купить</t>
  </si>
  <si>
    <t>мусульманские календари на 2018 год купить</t>
  </si>
  <si>
    <t>купить мусульманский кулон из золота</t>
  </si>
  <si>
    <t>мусульманские обереги талисманы купить</t>
  </si>
  <si>
    <t>мусульманская посуда с молитвой купить в москве</t>
  </si>
  <si>
    <t>мусульманские кольца из серебра мужские купить</t>
  </si>
  <si>
    <t>мусульманский унитаз купить</t>
  </si>
  <si>
    <t>мусульманские иконы купить</t>
  </si>
  <si>
    <t>купить мусульманский унитаз</t>
  </si>
  <si>
    <t>посуда с мусульманской символикой купить</t>
  </si>
  <si>
    <t>вышивка бисером мусульманская тематика купить</t>
  </si>
  <si>
    <t>мусульманские шапочки женские купить</t>
  </si>
  <si>
    <t>мусульманский головной убор для женщин купить</t>
  </si>
  <si>
    <t>кулон мусульманский полумесяц купить</t>
  </si>
  <si>
    <t>тумар мусульманский где купить</t>
  </si>
  <si>
    <t>мусульманский оберег в машину купить</t>
  </si>
  <si>
    <t>купить золотой мусульманский полумесяц</t>
  </si>
  <si>
    <t>купить мусульманское серебряное кольцо мужское</t>
  </si>
  <si>
    <t>мусульманские обереги в машину купить</t>
  </si>
  <si>
    <t>мусульманский купальный костюм купить</t>
  </si>
  <si>
    <t>купить мусульманские товары оптом</t>
  </si>
  <si>
    <t>мусульманский полумесяц купить серебро</t>
  </si>
  <si>
    <t>купить мусульманское кольцо женское</t>
  </si>
  <si>
    <t>мусульманский полумесяц со звездой купить</t>
  </si>
  <si>
    <t>мусульманские товары в москве купить</t>
  </si>
  <si>
    <t>купить мусульманские кольца из серебра в москве</t>
  </si>
  <si>
    <t>где можно купить мусульманские кулоны</t>
  </si>
  <si>
    <t>мужской мусульманский костюм купить</t>
  </si>
  <si>
    <t>мусульманский мужской костюм купить</t>
  </si>
  <si>
    <t>купить мужской мусульманский костюм</t>
  </si>
  <si>
    <t>мусульманские аксессуары купить</t>
  </si>
  <si>
    <t>мусульманская литература купить</t>
  </si>
  <si>
    <t>мусульманские печатки из серебра купить</t>
  </si>
  <si>
    <t>купить мусульманский кулон в москве</t>
  </si>
  <si>
    <t>мусульманский смартфон купить</t>
  </si>
  <si>
    <t>мусульманские кольца из серебра мужские купить москва</t>
  </si>
  <si>
    <t>мусульманские кулоны для женщин купить</t>
  </si>
  <si>
    <t>капор мусульманский купить</t>
  </si>
  <si>
    <t>мусульманский перстень мужской серебро купить</t>
  </si>
  <si>
    <t>купить мусульманские книги в москве</t>
  </si>
  <si>
    <t>мусульманский кулон полумесяц со звездой золотой купить</t>
  </si>
  <si>
    <t>мусульманский кулон из золота для мужчин купить</t>
  </si>
  <si>
    <t>мусульманский компас купить</t>
  </si>
  <si>
    <t>компас мусульманский купить</t>
  </si>
  <si>
    <t>мусульманские браслеты женские где купить</t>
  </si>
  <si>
    <t>мусульманская вышивка бисером купить наборы</t>
  </si>
  <si>
    <t>мусульманские игрушки купить</t>
  </si>
  <si>
    <t>мусульманские серьги из золота купить</t>
  </si>
  <si>
    <t>купить исламские платья</t>
  </si>
  <si>
    <t>купить исламскую одежду</t>
  </si>
  <si>
    <t>исламские картины купить</t>
  </si>
  <si>
    <t>исламская литература купить</t>
  </si>
  <si>
    <t>купить исламскую одежду для мужчин</t>
  </si>
  <si>
    <t>купить часы исламские</t>
  </si>
  <si>
    <t>купить исламские кольца</t>
  </si>
  <si>
    <t>купить исламские четки</t>
  </si>
  <si>
    <t>купить исламские часы</t>
  </si>
  <si>
    <t>исламские четки купить</t>
  </si>
  <si>
    <t>купить четки исламские</t>
  </si>
  <si>
    <t>часы исламские купить</t>
  </si>
  <si>
    <t>100 великих людей исламской уммы купить</t>
  </si>
  <si>
    <t>купить исламскую одежду для женщин в москве</t>
  </si>
  <si>
    <t>исламские купальники купить</t>
  </si>
  <si>
    <t>исламский купальник купить</t>
  </si>
  <si>
    <t>исламский часы купить в москве</t>
  </si>
  <si>
    <t>купить исламскую одежду для женщин</t>
  </si>
  <si>
    <t>исламские кольца для мужчин из серебра купить</t>
  </si>
  <si>
    <t>купить исламскую одежду для мужчин в москве</t>
  </si>
  <si>
    <t>монеты исламского государства купить</t>
  </si>
  <si>
    <t>купить тминное масло исламский сайт</t>
  </si>
  <si>
    <t>исламские картины на стену купить</t>
  </si>
  <si>
    <t>мужская исламская одежда купить</t>
  </si>
  <si>
    <t>исламские четки купить в москве</t>
  </si>
  <si>
    <t>исламская литература купить в москве</t>
  </si>
  <si>
    <t>купить исламскую одежду в москве</t>
  </si>
  <si>
    <t>исламская посуда купить</t>
  </si>
  <si>
    <t>словарь исламских терминов купить</t>
  </si>
  <si>
    <t>исламская косметика купить</t>
  </si>
  <si>
    <t>купить платье для намаза</t>
  </si>
  <si>
    <t>платья для намаза купить</t>
  </si>
  <si>
    <t>платье для намаза купить</t>
  </si>
  <si>
    <t>платья для намаза купить в москве</t>
  </si>
  <si>
    <t>платье для намаза купить москва</t>
  </si>
  <si>
    <t>платье для намаза купить интернет магазин</t>
  </si>
  <si>
    <t>платье для намаза купить в москве</t>
  </si>
  <si>
    <t>купить платье для намаза в москве</t>
  </si>
  <si>
    <t>ковер для намаза купить</t>
  </si>
  <si>
    <t>ковер для намаза купить москва</t>
  </si>
  <si>
    <t>купить ковер для намаза</t>
  </si>
  <si>
    <t>платья для намаза купить в интернет магазине</t>
  </si>
  <si>
    <t>купить масляный парфюм</t>
  </si>
  <si>
    <t>масляный парфюм купить</t>
  </si>
  <si>
    <t>парфюм на масляной основе купить</t>
  </si>
  <si>
    <t>масляный духи купить</t>
  </si>
  <si>
    <t>купить масляные духи в москве</t>
  </si>
  <si>
    <t>масляные духи купить интернет</t>
  </si>
  <si>
    <t>масляные духи купить москва</t>
  </si>
  <si>
    <t>масляные духи купить в москве</t>
  </si>
  <si>
    <t>купить масляные духи москва</t>
  </si>
  <si>
    <t>купить в москве масляные духи</t>
  </si>
  <si>
    <t>масляные духи аль рехаб купить</t>
  </si>
  <si>
    <t>масляные духи купить в украине</t>
  </si>
  <si>
    <t>купить масляные духи в спб</t>
  </si>
  <si>
    <t>масляные духи купить в спб</t>
  </si>
  <si>
    <t>купить масляные духи на разлив</t>
  </si>
  <si>
    <t>масляные мужские духи купить</t>
  </si>
  <si>
    <t>аль рехаб масляные духи купить</t>
  </si>
  <si>
    <t>масляные духи купить в москве магазин</t>
  </si>
  <si>
    <t>масляные духи купить в москве в магазине</t>
  </si>
  <si>
    <t>масляные духи оаэ купить</t>
  </si>
  <si>
    <t>масляные духи спб где купить</t>
  </si>
  <si>
    <t>масляные духи купить цена</t>
  </si>
  <si>
    <t>масляные индийские духи купить</t>
  </si>
  <si>
    <t>масляные духи купить недорого</t>
  </si>
  <si>
    <t>масляные духи молекула купить</t>
  </si>
  <si>
    <t>масляные духи купить оптом в москве</t>
  </si>
  <si>
    <t>флакон для масляных духов купить</t>
  </si>
  <si>
    <t>купить флакон для масляных духов</t>
  </si>
  <si>
    <t>масляные духи мужские купить в москве</t>
  </si>
  <si>
    <t>турецкие масляные духи купить</t>
  </si>
  <si>
    <t>купить масляные турецкие духи</t>
  </si>
  <si>
    <t>купить духи масляные шариковые</t>
  </si>
  <si>
    <t>купить масляные духи султан</t>
  </si>
  <si>
    <t>масляные духи купить на разлив</t>
  </si>
  <si>
    <t>масляные духи для мужчин купить</t>
  </si>
  <si>
    <t>масляные духи мужские где купить</t>
  </si>
  <si>
    <t>масляные египетские духи купить</t>
  </si>
  <si>
    <t>масляные духи уфа купить</t>
  </si>
  <si>
    <t>масляные духи киев купить</t>
  </si>
  <si>
    <t>где купить масляные духи в москве</t>
  </si>
  <si>
    <t>купить масляные духи в москве недорого</t>
  </si>
  <si>
    <t>масляные духи купить киев</t>
  </si>
  <si>
    <t>масляные духи аль рехаб купить интернет</t>
  </si>
  <si>
    <t>индийские масляные духи купить</t>
  </si>
  <si>
    <t>масляные духи бренды купить</t>
  </si>
  <si>
    <t>масляные духи молекула 02 купить</t>
  </si>
  <si>
    <t>турецкие духи на масляной основе купить</t>
  </si>
  <si>
    <t>масляные духи с феромонами купить интернет магазин</t>
  </si>
  <si>
    <t>масляные духи купить в минске</t>
  </si>
  <si>
    <t>восточные масляные духи купить</t>
  </si>
  <si>
    <t>масляные духи из оаэ купить в москве</t>
  </si>
  <si>
    <t>масляные духи с феромонами купить в москве</t>
  </si>
  <si>
    <t>масляные духи аджмал купить</t>
  </si>
  <si>
    <t>масляные духи аль рехаб купить интернет магазин</t>
  </si>
  <si>
    <t>духи на масляной основе купить в москве</t>
  </si>
  <si>
    <t>индийские масляные духи купить в москве</t>
  </si>
  <si>
    <t>масляный концентрат духов купить</t>
  </si>
  <si>
    <t>флаконы для масляных духов купить оптом</t>
  </si>
  <si>
    <t>духи масляные клеопатра купить</t>
  </si>
  <si>
    <t>масляные духи клеопатра купить</t>
  </si>
  <si>
    <t>soft духи масляные купить</t>
  </si>
  <si>
    <t>масляные духи шахерезада купить</t>
  </si>
  <si>
    <t>где можно купить масляные духи в москве</t>
  </si>
  <si>
    <t>масляные духи известных брендов купить</t>
  </si>
  <si>
    <t>масляные духи аль рехаб купить в москве</t>
  </si>
  <si>
    <t>где купить масляные духи с феромонами</t>
  </si>
  <si>
    <t>мужские масляные духи купить в москве</t>
  </si>
  <si>
    <t>купить мужские масляные духи в москве</t>
  </si>
  <si>
    <t>индийские духи на масляной основе купить</t>
  </si>
  <si>
    <t>мужские духи на масляной основе купить</t>
  </si>
  <si>
    <t>масляные духи купить украина</t>
  </si>
  <si>
    <t>купить масляные духи в интернет магазине оригинал</t>
  </si>
  <si>
    <t>купить наливные масляные духи</t>
  </si>
  <si>
    <t>мужские масляные духи купить интернет магазин</t>
  </si>
  <si>
    <t>флаконы для масляных духов купить в москве</t>
  </si>
  <si>
    <t>масляные духи на разлив купить в москве</t>
  </si>
  <si>
    <t>москва масляные духи с феромонами 7 купить</t>
  </si>
  <si>
    <t>купить флакончики для масляных духов</t>
  </si>
  <si>
    <t>масляные духи захра купить</t>
  </si>
  <si>
    <t>купить духи масляные кензо</t>
  </si>
  <si>
    <t>купить элитные масляные духи</t>
  </si>
  <si>
    <t>масляные духи нефертити купить</t>
  </si>
  <si>
    <t>купить масляные духи шахерезада</t>
  </si>
  <si>
    <t>купить духи масляные франция</t>
  </si>
  <si>
    <t>сухие духи купить</t>
  </si>
  <si>
    <t>сухие духи купить в интернет магазине</t>
  </si>
  <si>
    <t>где купить сухие духи</t>
  </si>
  <si>
    <t>сухие духи весенние фабрика рассвет купить</t>
  </si>
  <si>
    <t>сухие духи купить в москве</t>
  </si>
  <si>
    <t>купить сухие духи в москве</t>
  </si>
  <si>
    <t>сухие духи елена купить</t>
  </si>
  <si>
    <t>сухие духи арабские купить</t>
  </si>
  <si>
    <t>сухие арабские духи купить</t>
  </si>
  <si>
    <t>купить сухие духи елена</t>
  </si>
  <si>
    <t>сухие твердые духи купить</t>
  </si>
  <si>
    <t>сухие духи ив роше купить</t>
  </si>
  <si>
    <t>купить сухие духи ив роше</t>
  </si>
  <si>
    <t>духи весенние сухие купить</t>
  </si>
  <si>
    <t>купить сухие духи из индии</t>
  </si>
  <si>
    <t>сухие духи для пряников купить</t>
  </si>
  <si>
    <t>купить твердые сухие духи</t>
  </si>
  <si>
    <t>где купить сухие духи в москве</t>
  </si>
  <si>
    <t>сухие духи купить киев</t>
  </si>
  <si>
    <t>духи сухие весна купить</t>
  </si>
  <si>
    <t>купить сухие духи для белья</t>
  </si>
  <si>
    <t>сухие духи для белья купить</t>
  </si>
  <si>
    <t>сухие духи купить в интернет магазине недорого</t>
  </si>
  <si>
    <t>твердые сухие духи купить</t>
  </si>
  <si>
    <t>сухие твердые духи купить в москве</t>
  </si>
  <si>
    <t>сухие духи купить минск</t>
  </si>
  <si>
    <t>сухие духи елена новая заря купить</t>
  </si>
  <si>
    <t>купить сухие твердые духи</t>
  </si>
  <si>
    <t>сухие духи мужские купить</t>
  </si>
  <si>
    <t>платья для никаха купить</t>
  </si>
  <si>
    <t>купить платье для никаха</t>
  </si>
  <si>
    <t>платье для никаха купить</t>
  </si>
  <si>
    <t>платья для никаха в москве купить</t>
  </si>
  <si>
    <t>купить платья для никаха в москве</t>
  </si>
  <si>
    <t>платье для никаха купить в москве</t>
  </si>
  <si>
    <t>купить платье для никаха в москве</t>
  </si>
  <si>
    <t>платья для никаха москва купить</t>
  </si>
  <si>
    <t>платье для никаха купить москва</t>
  </si>
  <si>
    <t>купить платье для никаха в москве недорого</t>
  </si>
  <si>
    <t>платки для никаха купить</t>
  </si>
  <si>
    <t>платье для никаха в казани купить</t>
  </si>
  <si>
    <t>наряд для никаха купить в москве</t>
  </si>
  <si>
    <t>платье для никаха купить в казани</t>
  </si>
  <si>
    <t>платья для никаха купить екатеринбург</t>
  </si>
  <si>
    <t>платье для никаха купить в интернет магазине</t>
  </si>
  <si>
    <t>мусульманский кольцо</t>
  </si>
  <si>
    <t>мусульманские кольца</t>
  </si>
  <si>
    <t>мусульманское кольцо</t>
  </si>
  <si>
    <t>мусульманские серебро кольцо</t>
  </si>
  <si>
    <t>мусульманские кольца из серебра</t>
  </si>
  <si>
    <t>серебряные мусульманские кольца</t>
  </si>
  <si>
    <t>мусульманское кольцо серебряное</t>
  </si>
  <si>
    <t>мусульманские обручальные кольца</t>
  </si>
  <si>
    <t>обручальные кольца мусульманские</t>
  </si>
  <si>
    <t>серебряные кольца мусульманские</t>
  </si>
  <si>
    <t>женские мусульманские кольца</t>
  </si>
  <si>
    <t>кольцо мусульманское женское</t>
  </si>
  <si>
    <t>мусульманские женские кольца</t>
  </si>
  <si>
    <t>кольцо мусульманское золотое</t>
  </si>
  <si>
    <t>мусульманские кольца золотые</t>
  </si>
  <si>
    <t>мусульманские золотые кольца</t>
  </si>
  <si>
    <t>мусульманское кольцо золотое</t>
  </si>
  <si>
    <t>мусульманские кольца женские</t>
  </si>
  <si>
    <t>мусульманские кольца с камнями</t>
  </si>
  <si>
    <t>мусульманские кольца для женщин</t>
  </si>
  <si>
    <t>мусульманские кольца из золота</t>
  </si>
  <si>
    <t>кольца мусульманские из золота</t>
  </si>
  <si>
    <t>кольцо серебряное мужское мусульманское</t>
  </si>
  <si>
    <t>мусульманские кольца из серебра женские</t>
  </si>
  <si>
    <t>мусульманское кольцо с молитвой</t>
  </si>
  <si>
    <t>заказать мусульманские кольца</t>
  </si>
  <si>
    <t>обручальные кольца мусульманские мужские</t>
  </si>
  <si>
    <t>золотое мусульманское кольцо женское</t>
  </si>
  <si>
    <t>мусульманские обручальные кольца из серебра</t>
  </si>
  <si>
    <t>мусульманские обручальные кольца из золота</t>
  </si>
  <si>
    <t>кольцо мусульманское мужское золото</t>
  </si>
  <si>
    <t>мусульманские кольца из золота мужские</t>
  </si>
  <si>
    <t>мусульманские кольца для женщин из золота</t>
  </si>
  <si>
    <t>кольца мужские серебро мусульманские цена</t>
  </si>
  <si>
    <t>кольцо мусульманское мужское серебро цена</t>
  </si>
  <si>
    <t>мусульманское кольцо с молитвой золотое</t>
  </si>
  <si>
    <t>мусульманские обручальные кольца фото</t>
  </si>
  <si>
    <t>золотое мусульманское кольцо мужское</t>
  </si>
  <si>
    <t>кольцо с мусульманской символикой</t>
  </si>
  <si>
    <t>мусульманские золотые кольца для женщин</t>
  </si>
  <si>
    <t>мусульманские кольца из золота женские</t>
  </si>
  <si>
    <t>мусульманские мужские кольца из серебра фото</t>
  </si>
  <si>
    <t>мусульманские кольца из серебра мужские с камнем</t>
  </si>
  <si>
    <t>мусульманские кольца для мужчин из серебра москва</t>
  </si>
  <si>
    <t>серебряные кольца мужские цены мусульманские</t>
  </si>
  <si>
    <t>мусульманские кольца для женщин в москве</t>
  </si>
  <si>
    <t>мусульманские серебряные кольца для женщин</t>
  </si>
  <si>
    <t>платье макси с рукавами</t>
  </si>
  <si>
    <t>макси платье с рукавом</t>
  </si>
  <si>
    <t>платье макси с длинным рукавом</t>
  </si>
  <si>
    <t>макси платья с длинным рукавом</t>
  </si>
  <si>
    <t>макси платья с рукавом</t>
  </si>
  <si>
    <t>макси платья с рукавами</t>
  </si>
  <si>
    <t>платья макси с длинным рукавом</t>
  </si>
  <si>
    <t>платье-макси с длинным рукавом</t>
  </si>
  <si>
    <t>платье макси с длинными рукавами</t>
  </si>
  <si>
    <t>платья макси с длинными рукавами</t>
  </si>
  <si>
    <t>купить платья макси с длинным рукавом</t>
  </si>
  <si>
    <t>купить платье макси с длинным рукавом</t>
  </si>
  <si>
    <t>платья макси с длинным рукавом купить</t>
  </si>
  <si>
    <t>платье макси с рукавами купить</t>
  </si>
  <si>
    <t>платье макси с длинным рукавом купить</t>
  </si>
  <si>
    <t>платья макси с длинным рукавом интернет магазин</t>
  </si>
  <si>
    <t>платье макси белое с рукавом</t>
  </si>
  <si>
    <t>платья макси фото с рукавами</t>
  </si>
  <si>
    <t>макси платья с коротким рукавом</t>
  </si>
  <si>
    <t>черное платье макси с рукавом</t>
  </si>
  <si>
    <t>платья макси с коротким рукавом</t>
  </si>
  <si>
    <t>трикотажное платье макси с длинным рукавом</t>
  </si>
  <si>
    <t>черное платье макси с длинным рукавом</t>
  </si>
  <si>
    <t>платье макси с короткими рукавами</t>
  </si>
  <si>
    <t>платья женские макси с длинным рукавом</t>
  </si>
  <si>
    <t>платья в пол с рукавами</t>
  </si>
  <si>
    <t>платье в пол с рукавом</t>
  </si>
  <si>
    <t>платье с рукавами в пол</t>
  </si>
  <si>
    <t>платья с рукавами в пол</t>
  </si>
  <si>
    <t>платья в пол с длинным рукавом</t>
  </si>
  <si>
    <t>платья длинные в пол с длинным рукавом</t>
  </si>
  <si>
    <t>платье с длинным рукавом в пол</t>
  </si>
  <si>
    <t>платья с длинными рукавами в пол</t>
  </si>
  <si>
    <t>длинное платье в пол с рукавами</t>
  </si>
  <si>
    <t>платье длинное в пол с рукавами</t>
  </si>
  <si>
    <t>платье с длинными рукавами в пол</t>
  </si>
  <si>
    <t>платье в пол с длинными рукавами</t>
  </si>
  <si>
    <t>платья в пол с длинными рукавами</t>
  </si>
  <si>
    <t>платья с рукавом в пол</t>
  </si>
  <si>
    <t>платье с одним рукавом в пол</t>
  </si>
  <si>
    <t>платье в пол с рукавами</t>
  </si>
  <si>
    <t>платья в пол с рукавом</t>
  </si>
  <si>
    <t>длинные платья в пол с рукавом</t>
  </si>
  <si>
    <t>длинные платья в пол с длинным рукавом</t>
  </si>
  <si>
    <t>длинные платье в пол с длинными рукавами</t>
  </si>
  <si>
    <t>длинные платья в пол с рукавами</t>
  </si>
  <si>
    <t>платья длинные в пол с рукавами</t>
  </si>
  <si>
    <t>платье в пол с длинным рукавом</t>
  </si>
  <si>
    <t>длинные платья с длинными рукавами в пол</t>
  </si>
  <si>
    <t>платье длинное с рукавами в пол</t>
  </si>
  <si>
    <t>платья с длинным рукавом в пол</t>
  </si>
  <si>
    <t>платье с рукавом в пол фото</t>
  </si>
  <si>
    <t>платья в пол с рукавом фото</t>
  </si>
  <si>
    <t>купить длинное платье в пол с рукавами</t>
  </si>
  <si>
    <t>длинные платья в пол с рукавами фото</t>
  </si>
  <si>
    <t>платье длинное в пол с рукавами фото</t>
  </si>
  <si>
    <t>платье в пол с длинным рукавом фото</t>
  </si>
  <si>
    <t>вечернее платье в пол с рукавами</t>
  </si>
  <si>
    <t>вечернее платье с рукавами в пол</t>
  </si>
  <si>
    <t>вечерние платья в пол с рукавами</t>
  </si>
  <si>
    <t>купить платье в пол с рукавами</t>
  </si>
  <si>
    <t>платье в пол с рукавом купить</t>
  </si>
  <si>
    <t>платье в пол с рукавами выкройка</t>
  </si>
  <si>
    <t>выкройка платье в пол с рукавами</t>
  </si>
  <si>
    <t>вечерние платья в пол с рукавом</t>
  </si>
  <si>
    <t>платье с длинными рукавами в пол купить</t>
  </si>
  <si>
    <t>длинные платья в пол с рукавами купить</t>
  </si>
  <si>
    <t>платья в пол с длинным рукавом купить</t>
  </si>
  <si>
    <t>платье в пол с длинным рукавом купить</t>
  </si>
  <si>
    <t>длинное платье в пол с рукавами купить</t>
  </si>
  <si>
    <t>платье в пол с рукавами фото</t>
  </si>
  <si>
    <t>платья в пол с рукавами фото</t>
  </si>
  <si>
    <t>летнее платье в пол с рукавом</t>
  </si>
  <si>
    <t>вечерние платья с длинными рукавами в пол</t>
  </si>
  <si>
    <t>вечернее платье в пол с длинным рукавом</t>
  </si>
  <si>
    <t>вечернее платье с длинными рукавами в пол</t>
  </si>
  <si>
    <t>вечерние платья в пол с длинным рукавом</t>
  </si>
  <si>
    <t>вечернее платье в пол с рукавом</t>
  </si>
  <si>
    <t>платья в пол с длинными рукавами фото</t>
  </si>
  <si>
    <t>платье в пол с длинными рукавами фото</t>
  </si>
  <si>
    <t>выкройка платья в пол с длинным рукавом</t>
  </si>
  <si>
    <t>выкройки платьев в пол с длинным рукавом</t>
  </si>
  <si>
    <t>платье в пол с длинным рукавом выкройка</t>
  </si>
  <si>
    <t>поло с длинным рукавом купить в москве</t>
  </si>
  <si>
    <t>недорогие длинные платья в пол с рукавами</t>
  </si>
  <si>
    <t>платья в пол с рукавами интернет магазин</t>
  </si>
  <si>
    <t>выкройки платья в пол с рукавами</t>
  </si>
  <si>
    <t>летнее платье в пол с длинным рукавом</t>
  </si>
  <si>
    <t>выкройка платья в пол с рукавами</t>
  </si>
  <si>
    <t>длинное летнее платье в пол с рукавами</t>
  </si>
  <si>
    <t>выкройка платья в пол с рукавом</t>
  </si>
  <si>
    <t>белое платье с рукавами в пол</t>
  </si>
  <si>
    <t>черное платье с рукавами в пол</t>
  </si>
  <si>
    <t>длинное вечернее платье в пол с рукавами</t>
  </si>
  <si>
    <t>длинные черные платья в пол с рукавами</t>
  </si>
  <si>
    <t>черное платье с длинным рукавом в пол</t>
  </si>
  <si>
    <t>черное платье в пол с длинным рукавом</t>
  </si>
  <si>
    <t>купить платье в пол с длинным рукавом</t>
  </si>
  <si>
    <t>длинные вечерние платья в пол с рукавами</t>
  </si>
  <si>
    <t>платье длинное в пол с рукавами купить</t>
  </si>
  <si>
    <t>платье в пол с длинными рукавами выкройка</t>
  </si>
  <si>
    <t>выкройки длинных платьев в пол с рукавами</t>
  </si>
  <si>
    <t>чёрное платье в пол с длинным рукавом</t>
  </si>
  <si>
    <t>вечерние платья с длинным рукавом в пол</t>
  </si>
  <si>
    <t>платье трикотажное в пол с длинным рукавом</t>
  </si>
  <si>
    <t>платье в пол фото с рукавом</t>
  </si>
  <si>
    <t>трикотажное платье в пол с длинным рукавом</t>
  </si>
  <si>
    <t>платье в пол с коротким рукавом</t>
  </si>
  <si>
    <t>вечерние платья в пол с рукавом фото</t>
  </si>
  <si>
    <t>белое платье в пол с рукавами</t>
  </si>
  <si>
    <t>теплое платье в пол с длинным рукавом</t>
  </si>
  <si>
    <t>выкройки платья в пол с длинным рукавом</t>
  </si>
  <si>
    <t>теплые платья в пол с длинным рукавом</t>
  </si>
  <si>
    <t>выкройки длинного платья в пол с рукавами</t>
  </si>
  <si>
    <t>длинное платье в пол с рукавами выкройка</t>
  </si>
  <si>
    <t>черное платье в пол с длинными рукавами</t>
  </si>
  <si>
    <t>черное длинное платье в пол с рукавами</t>
  </si>
  <si>
    <t>выкройка длинного платья в пол с рукавами</t>
  </si>
  <si>
    <t>черные платья в пол с длинным рукавом</t>
  </si>
  <si>
    <t>платья в пол с рукавом три четверти</t>
  </si>
  <si>
    <t>платье в пол с кружевными рукавами</t>
  </si>
  <si>
    <t>платья с кружевными рукавами в пол</t>
  </si>
  <si>
    <t>синие платья в пол с рукавами</t>
  </si>
  <si>
    <t>закрытое платье в пол с рукавами</t>
  </si>
  <si>
    <t>длинное платье в пол с рукавами фото</t>
  </si>
  <si>
    <t>белое платье в пол с длинными рукавами</t>
  </si>
  <si>
    <t>платья в пол с длинным рукавом фото</t>
  </si>
  <si>
    <t>платья в пол фото с длинным рукавом</t>
  </si>
  <si>
    <t>красивое платье в пол с рукавами</t>
  </si>
  <si>
    <t>платье в пол с рукавом 3 4</t>
  </si>
  <si>
    <t>вечерние платья в пол с рукавами фото</t>
  </si>
  <si>
    <t>платье в пол с рукавом летучая мышь</t>
  </si>
  <si>
    <t>платье на выпускной в пол с рукавами</t>
  </si>
  <si>
    <t>платья на выпускной в пол с рукавами</t>
  </si>
  <si>
    <t>платье с рукавом летучая мышь в пол</t>
  </si>
  <si>
    <t>закрытое платье в пол с длинным рукавом</t>
  </si>
  <si>
    <t>белое платье с длинным рукавом в пол</t>
  </si>
  <si>
    <t>платье в пол с рукавами три четверти</t>
  </si>
  <si>
    <t>летнее платье в пол с рукавами</t>
  </si>
  <si>
    <t>шифоновое платье в пол с рукавами</t>
  </si>
  <si>
    <t>платье шифоновое в пол с рукавами</t>
  </si>
  <si>
    <t>кружевные платья в пол с длинным рукавом</t>
  </si>
  <si>
    <t>платье в пол с рукавами фонариками</t>
  </si>
  <si>
    <t>платье в пол с длинным рукавом синее</t>
  </si>
  <si>
    <t>шифоновые платья в пол с рукавами</t>
  </si>
  <si>
    <t>синее платье в пол с длинным рукавом</t>
  </si>
  <si>
    <t>закрытые платья в пол с длинным рукавом</t>
  </si>
  <si>
    <t>зеленые платья в пол с рукавами</t>
  </si>
  <si>
    <t>красивые платья в пол с длинным рукавом</t>
  </si>
  <si>
    <t>красное платье в пол с рукавами</t>
  </si>
  <si>
    <t>шифоновое платье в пол с длинным рукавом</t>
  </si>
  <si>
    <t>платье шифоновое в пол с длинным рукавом</t>
  </si>
  <si>
    <t>платье в пол с широкими рукавами</t>
  </si>
  <si>
    <t>шифоновые платья в пол с длинным рукавом</t>
  </si>
  <si>
    <t>платье в пол с рукавами из шифона</t>
  </si>
  <si>
    <t>длинные теплые платья в пол с рукавами</t>
  </si>
  <si>
    <t>голубое платье в пол с рукавами</t>
  </si>
  <si>
    <t>платье в пол с рукавами летучая мышь</t>
  </si>
  <si>
    <t>зимние длинные платья в пол с рукавами</t>
  </si>
  <si>
    <t>зимние платья в пол с длинным рукавом</t>
  </si>
  <si>
    <t>атласное платье в пол с рукавами</t>
  </si>
  <si>
    <t>красное платье в пол с рукавами фото</t>
  </si>
  <si>
    <t>платья длинные в пол с коротким рукавом</t>
  </si>
  <si>
    <t>красное платье с длинным рукавом в пол</t>
  </si>
  <si>
    <t>красное платье в пол с длинным рукавом</t>
  </si>
  <si>
    <t>летнее платье в пол с рукавами купить</t>
  </si>
  <si>
    <t>платье летнее в пол с рукавами</t>
  </si>
  <si>
    <t>платье бежевое в пол с рукавами</t>
  </si>
  <si>
    <t>платье с широкими рукавами в пол</t>
  </si>
  <si>
    <t>бежевое платье в пол с рукавом</t>
  </si>
  <si>
    <t>женские платья в пол с длинным рукавом</t>
  </si>
  <si>
    <t>повседневные платья в пол с длинным рукавом</t>
  </si>
  <si>
    <t>платья в пол с длинным рукавом повседневные</t>
  </si>
  <si>
    <t>повседневное платье в пол с длинным рукавом</t>
  </si>
  <si>
    <t>платье в пол с длинным рукавом повседневное</t>
  </si>
  <si>
    <t>зеленое платье в пол с длинным рукавом</t>
  </si>
  <si>
    <t>женское платье в пол с длинным рукавом</t>
  </si>
  <si>
    <t>прически к платью в пол с рукавами</t>
  </si>
  <si>
    <t>повседневное длинное платье в пол с рукавами</t>
  </si>
  <si>
    <t>темно синее платье в пол с рукавами</t>
  </si>
  <si>
    <t>длинные кружевные платья в пол с рукавами</t>
  </si>
  <si>
    <t>шелковые платья в пол с длинным рукавом</t>
  </si>
  <si>
    <t>кружевное платье в пол с длинным рукавом</t>
  </si>
  <si>
    <t>золотое платье в пол с длинным рукавом</t>
  </si>
  <si>
    <t>платье в пол с цельнокроеным рукавом</t>
  </si>
  <si>
    <t>велюровое платье в пол с длинным рукавом</t>
  </si>
  <si>
    <t>платье зеленое в пол с длинным рукавом</t>
  </si>
  <si>
    <t>белое платье в пол с рукавами купить</t>
  </si>
  <si>
    <t>ночная рубашка в пол с длинным рукавом</t>
  </si>
  <si>
    <t>модные платья в пол с рукавами</t>
  </si>
  <si>
    <t>купить повседневное платье в пол с рукавами</t>
  </si>
  <si>
    <t>трикотажное длинное платье в пол с рукавами</t>
  </si>
  <si>
    <t>купальник для мусульманок купить</t>
  </si>
  <si>
    <t>купить платья для мусульманок</t>
  </si>
  <si>
    <t>платья для мусульманок купить</t>
  </si>
  <si>
    <t>платья для мусульманки купить</t>
  </si>
  <si>
    <t>купить платье для мусульманок</t>
  </si>
  <si>
    <t>купить платье для мусульманки</t>
  </si>
  <si>
    <t>платье для мусульманок купить</t>
  </si>
  <si>
    <t>платье для мусульманки купить</t>
  </si>
  <si>
    <t>купить одежда для мусульманок</t>
  </si>
  <si>
    <t>купить одежду для мусульманок</t>
  </si>
  <si>
    <t>одежда для мусульманок купить</t>
  </si>
  <si>
    <t>купальник для мусульманки купить</t>
  </si>
  <si>
    <t>купальник для мусульманок купить в москве</t>
  </si>
  <si>
    <t>платок для мусульманок купить</t>
  </si>
  <si>
    <t>купальники для мусульманок купить</t>
  </si>
  <si>
    <t>свадебные платья для мусульманок купить</t>
  </si>
  <si>
    <t>платки для мусульманок купить</t>
  </si>
  <si>
    <t>головные уборы для мусульманок купить</t>
  </si>
  <si>
    <t>платья для мусульманок купить в москве</t>
  </si>
  <si>
    <t>платье для мусульманки купить в москве</t>
  </si>
  <si>
    <t>платье для мусульманок купить в москве</t>
  </si>
  <si>
    <t>закрытый купальник для мусульманки купить</t>
  </si>
  <si>
    <t>купальники для мусульманок купить в москве</t>
  </si>
  <si>
    <t>купальные костюмы для мусульманок купить в москве</t>
  </si>
  <si>
    <t>химар</t>
  </si>
  <si>
    <t>химар с прорезями</t>
  </si>
  <si>
    <t>химар никаб</t>
  </si>
  <si>
    <t>химар на завязках</t>
  </si>
  <si>
    <t>трехслойный химар</t>
  </si>
  <si>
    <t>химар с юбкой</t>
  </si>
  <si>
    <t>мусульманский головной убор</t>
  </si>
  <si>
    <t>мусульманские головные уборы</t>
  </si>
  <si>
    <t>головные уборы мусульманские</t>
  </si>
  <si>
    <t>головные уборы мусульманских женщин</t>
  </si>
  <si>
    <t>головной убор у мусульманских женщин</t>
  </si>
  <si>
    <t>мусульманские головные уборы для женщин выкройки</t>
  </si>
  <si>
    <t>головной мусульманский убор женщин</t>
  </si>
  <si>
    <t>мусульманский головной убор для женщин</t>
  </si>
  <si>
    <t>мусульманские головные уборы для женщин</t>
  </si>
  <si>
    <t>головной убор мусульманских женщин</t>
  </si>
  <si>
    <t>мусульманский женский головной убор</t>
  </si>
  <si>
    <t>женские мусульманские головные уборы</t>
  </si>
  <si>
    <t>мусульманские головные уборы женские</t>
  </si>
  <si>
    <t>женский мусульманский головной убор</t>
  </si>
  <si>
    <t>головные уборы мусульманских мужчин</t>
  </si>
  <si>
    <t>белый платок на голову</t>
  </si>
  <si>
    <t>платок на голову мусульманке</t>
  </si>
  <si>
    <t>шарф платок на голову</t>
  </si>
  <si>
    <t>черный платок на голове</t>
  </si>
  <si>
    <t>белый платок на голове</t>
  </si>
  <si>
    <t>платки женские на голову</t>
  </si>
  <si>
    <t>мусульманские платки на голову</t>
  </si>
  <si>
    <t>модные платки на голову</t>
  </si>
  <si>
    <t>черный платок на голову</t>
  </si>
  <si>
    <t>платок шерстяной на голову</t>
  </si>
  <si>
    <t>платки для девушек на голову</t>
  </si>
  <si>
    <t>большие платки на голову</t>
  </si>
  <si>
    <t>платок на голову белый</t>
  </si>
  <si>
    <t>женские платки на голову</t>
  </si>
  <si>
    <t>женский платок на голову</t>
  </si>
  <si>
    <t>платок на голову женский</t>
  </si>
  <si>
    <t>платки на голову купить интернет магазин</t>
  </si>
  <si>
    <t>длинные платки на голову</t>
  </si>
  <si>
    <t>купить платок шерстяной на голову</t>
  </si>
  <si>
    <t>купить платки на голову шерстяные</t>
  </si>
  <si>
    <t>платок на голову с пальто как завязать</t>
  </si>
  <si>
    <t>купить теплый платок на голову</t>
  </si>
  <si>
    <t>платок тюрбан на голову</t>
  </si>
  <si>
    <t>красный платок на голове</t>
  </si>
  <si>
    <t>норковый платок на голову фото</t>
  </si>
  <si>
    <t>платок на голову купить в москве</t>
  </si>
  <si>
    <t>как завязать платок на голову мусульманке</t>
  </si>
  <si>
    <t>купить платок на голову в москве</t>
  </si>
  <si>
    <t>стильные платки на голову</t>
  </si>
  <si>
    <t>купить черный платок на голову</t>
  </si>
  <si>
    <t>шарф на голову</t>
  </si>
  <si>
    <t>красивые шарфы на голову</t>
  </si>
  <si>
    <t>красивый шарф на голову</t>
  </si>
  <si>
    <t>повязать шарф на голову</t>
  </si>
  <si>
    <t>шарфы зимние на голову</t>
  </si>
  <si>
    <t>шарф на голову зимний</t>
  </si>
  <si>
    <t>купить шарф на голову</t>
  </si>
  <si>
    <t>шарф на голову купить</t>
  </si>
  <si>
    <t>шарфы на голову зимние</t>
  </si>
  <si>
    <t>шарф зимний на голову</t>
  </si>
  <si>
    <t>шарфы на голову купить</t>
  </si>
  <si>
    <t>шарф на голову осень</t>
  </si>
  <si>
    <t>теплый шарф на голову</t>
  </si>
  <si>
    <t>как красиво завязать шарф платок на голову</t>
  </si>
  <si>
    <t>шарф теплый на голову</t>
  </si>
  <si>
    <t>теплые шарфы на голову</t>
  </si>
  <si>
    <t>большие шарфы на голову</t>
  </si>
  <si>
    <t>широкий шарф на голову</t>
  </si>
  <si>
    <t>широкие шарфы на голову</t>
  </si>
  <si>
    <t>модный шарф на голову</t>
  </si>
  <si>
    <t>шарфы женские на голову</t>
  </si>
  <si>
    <t>купить бони</t>
  </si>
  <si>
    <t>бони купить</t>
  </si>
  <si>
    <t>купить бони под платок</t>
  </si>
  <si>
    <t>бони шапочка под платок купить</t>
  </si>
  <si>
    <t>бони шапочка под платок купить в москве</t>
  </si>
  <si>
    <t>бони под платок купить</t>
  </si>
  <si>
    <t>хиджабы</t>
  </si>
  <si>
    <t>хиджаб</t>
  </si>
  <si>
    <t>хиджабы красивые</t>
  </si>
  <si>
    <t>арабский хиджаб</t>
  </si>
  <si>
    <t>хиджаб для девочек</t>
  </si>
  <si>
    <t>хиджаб платье</t>
  </si>
  <si>
    <t>платья хиджабы</t>
  </si>
  <si>
    <t>хиджаб мусульманский</t>
  </si>
  <si>
    <t>платья в хиджабе</t>
  </si>
  <si>
    <t>хиджаб и платья</t>
  </si>
  <si>
    <t>мусульманская хиджаб</t>
  </si>
  <si>
    <t>платье хиджабы</t>
  </si>
  <si>
    <t>платки хиджаб</t>
  </si>
  <si>
    <t>закрытый хиджаб</t>
  </si>
  <si>
    <t>платки для хиджаба</t>
  </si>
  <si>
    <t>платок для хиджаба</t>
  </si>
  <si>
    <t>магазины хиджабов</t>
  </si>
  <si>
    <t>хиджаб в исламе это</t>
  </si>
  <si>
    <t>хиджаб платья</t>
  </si>
  <si>
    <t>хиджабы платья</t>
  </si>
  <si>
    <t>платья для хиджаба</t>
  </si>
  <si>
    <t>платье хиджаб</t>
  </si>
  <si>
    <t>все магазины хиджабов</t>
  </si>
  <si>
    <t>хиджаб платок</t>
  </si>
  <si>
    <t>платок хиджаб</t>
  </si>
  <si>
    <t>мусульманский хиджаб</t>
  </si>
  <si>
    <t>магазин хиджаба</t>
  </si>
  <si>
    <t>хиджаб белый</t>
  </si>
  <si>
    <t>магазин хиджаб</t>
  </si>
  <si>
    <t>магазин хиджабов</t>
  </si>
  <si>
    <t>хиджаб свадебный</t>
  </si>
  <si>
    <t>хиджабы для девочек</t>
  </si>
  <si>
    <t>хиджабы в москве</t>
  </si>
  <si>
    <t>свадебный хиджаб</t>
  </si>
  <si>
    <t>свадебные хиджабы</t>
  </si>
  <si>
    <t>готовые хиджабы</t>
  </si>
  <si>
    <t>свадебные платья с хиджабом</t>
  </si>
  <si>
    <t>правильный хиджаб</t>
  </si>
  <si>
    <t>самый красивый хиджаб</t>
  </si>
  <si>
    <t>самые красивые хиджабы</t>
  </si>
  <si>
    <t>готовый хиджаб</t>
  </si>
  <si>
    <t>хиджаб платье свадебное</t>
  </si>
  <si>
    <t>черный хиджаб</t>
  </si>
  <si>
    <t>хиджаб черный</t>
  </si>
  <si>
    <t>хиджабы для невесты</t>
  </si>
  <si>
    <t>хиджаб для детей</t>
  </si>
  <si>
    <t>одежда для хиджаба</t>
  </si>
  <si>
    <t>одежда хиджаб</t>
  </si>
  <si>
    <t>хиджаб одежда</t>
  </si>
  <si>
    <t>свадебное платье хиджаб</t>
  </si>
  <si>
    <t>свадебные платья хиджаб</t>
  </si>
  <si>
    <t>хиджаб инстаграм</t>
  </si>
  <si>
    <t>шарф для хиджаба</t>
  </si>
  <si>
    <t>исламские хиджабы</t>
  </si>
  <si>
    <t>инстаграм хиджаб</t>
  </si>
  <si>
    <t>хиджаб в дагестане</t>
  </si>
  <si>
    <t>рисунок девушка в хиджабе</t>
  </si>
  <si>
    <t>интернет магазин хиджабов</t>
  </si>
  <si>
    <t>хиджабы интернет магазин</t>
  </si>
  <si>
    <t>интернет магазин хиджаб</t>
  </si>
  <si>
    <t>хиджаб интернет магазин</t>
  </si>
  <si>
    <t>хиджаб модные</t>
  </si>
  <si>
    <t>хиджабы модные</t>
  </si>
  <si>
    <t>хиджаб модный</t>
  </si>
  <si>
    <t>модный хиджаб</t>
  </si>
  <si>
    <t>шапочки для хиджаба</t>
  </si>
  <si>
    <t>модные хиджабы</t>
  </si>
  <si>
    <t>исламский хиджаб</t>
  </si>
  <si>
    <t>для беременных хиджаб</t>
  </si>
  <si>
    <t>свадебные хиджаб платья</t>
  </si>
  <si>
    <t>свадебные платья хиджабы</t>
  </si>
  <si>
    <t>свадебные платья в хиджабе</t>
  </si>
  <si>
    <t>белый хиджаб</t>
  </si>
  <si>
    <t>головной убор хиджаб</t>
  </si>
  <si>
    <t>хиджаб для мужчин</t>
  </si>
  <si>
    <t>красивые платья для хиджаба</t>
  </si>
  <si>
    <t>хиджабы красивые платья</t>
  </si>
  <si>
    <t>хиджаб в москве магазин</t>
  </si>
  <si>
    <t>магазины хиджабов в москве</t>
  </si>
  <si>
    <t>хиджаб цены</t>
  </si>
  <si>
    <t>хиджаб магазин в москве</t>
  </si>
  <si>
    <t>хиджаб стильный</t>
  </si>
  <si>
    <t>заказать хиджаб</t>
  </si>
  <si>
    <t>хиджаб для свадьбы</t>
  </si>
  <si>
    <t>современный хиджаб</t>
  </si>
  <si>
    <t>хиджаб на свадьбу</t>
  </si>
  <si>
    <t>хиджаб в чечне</t>
  </si>
  <si>
    <t>очень красивые хиджабы</t>
  </si>
  <si>
    <t>детский хиджаб</t>
  </si>
  <si>
    <t>платки мусульманские</t>
  </si>
  <si>
    <t>мусульманский платок</t>
  </si>
  <si>
    <t>платок мусульманский</t>
  </si>
  <si>
    <t>мусульманские платки</t>
  </si>
  <si>
    <t>платки на голову мусульманские</t>
  </si>
  <si>
    <t>красивый мусульманский платок</t>
  </si>
  <si>
    <t>мусульманский платок на голову</t>
  </si>
  <si>
    <t>красивые мусульманские платки на голову</t>
  </si>
  <si>
    <t>красивые мусульманские платки</t>
  </si>
  <si>
    <t>женский мусульманский платок</t>
  </si>
  <si>
    <t>мусульманские платки москва</t>
  </si>
  <si>
    <t>мусульманские шапочки под платок</t>
  </si>
  <si>
    <t>Yandex+Google</t>
  </si>
  <si>
    <t>магазин для мусульман</t>
  </si>
  <si>
    <t>интернет магазин для мусульман</t>
  </si>
  <si>
    <t>магазины для мусульман в москве</t>
  </si>
  <si>
    <t>магазин для мусульман в москве</t>
  </si>
  <si>
    <t>подарки для мусульман интернет магазин</t>
  </si>
  <si>
    <t>магазин мусульман одежды для женщин</t>
  </si>
  <si>
    <t>магазин для мусульман в санкт петербурге</t>
  </si>
  <si>
    <t>одежда для мусульман интернет магазин</t>
  </si>
  <si>
    <t>товары для мусульман интернет магазин</t>
  </si>
  <si>
    <t>магазин для мусульманок</t>
  </si>
  <si>
    <t>интернет магазин для мусульманок</t>
  </si>
  <si>
    <t>магазин одежды для мусульманок</t>
  </si>
  <si>
    <t>одежда для мусульманок интернет магазин</t>
  </si>
  <si>
    <t>интернет магазин одежда для мусульманок</t>
  </si>
  <si>
    <t>одежда для мусульманки интернет магазин</t>
  </si>
  <si>
    <t>интернет магазин одежды для мусульманок</t>
  </si>
  <si>
    <t>магазин для мусульманок в москве</t>
  </si>
  <si>
    <t>интернет магазин платья для мусульманок</t>
  </si>
  <si>
    <t>платье для мусульманки интернет магазин</t>
  </si>
  <si>
    <t>в москве для мусульманок магазины</t>
  </si>
  <si>
    <t>магазин для мусульманок москва</t>
  </si>
  <si>
    <t>платья для мусульманок интернет магазин</t>
  </si>
  <si>
    <t>платье для мусульманок интернет магазин</t>
  </si>
  <si>
    <t>магазин одежды для мусульманок в москве</t>
  </si>
  <si>
    <t>купальники для мусульманок интернет магазин</t>
  </si>
  <si>
    <t>одежда для мусульманок в москве магазины</t>
  </si>
  <si>
    <t>интернет магазин для мусульманок в москве</t>
  </si>
  <si>
    <t>магазины для мусульманок в москве адреса</t>
  </si>
  <si>
    <t>одежда для мусульманок в москве интернет магазин</t>
  </si>
  <si>
    <t>одежда для мусульманок интернет магазин в москве</t>
  </si>
  <si>
    <t>одежда для мусульманки интернет магазин москва</t>
  </si>
  <si>
    <t>интернет магазин одежды для мусульманок в москве</t>
  </si>
  <si>
    <t>такбир магазин для мусульманок</t>
  </si>
  <si>
    <t>свадебные платья для мусульманок интернет магазин</t>
  </si>
  <si>
    <t>органические магазины</t>
  </si>
  <si>
    <t>органический магазин</t>
  </si>
  <si>
    <t>магазин органической косметики</t>
  </si>
  <si>
    <t>магазины органической косметики</t>
  </si>
  <si>
    <t>органическая косметика магазины</t>
  </si>
  <si>
    <t>органическая косметика магазин</t>
  </si>
  <si>
    <t>магазин органическая косметика</t>
  </si>
  <si>
    <t>органический магазин косметики</t>
  </si>
  <si>
    <t>интернет магазин органической косметики</t>
  </si>
  <si>
    <t>интернет магазины органической косметики</t>
  </si>
  <si>
    <t>интернет магазин органическая косметика</t>
  </si>
  <si>
    <t>органическая косметика интернет магазин</t>
  </si>
  <si>
    <t>магазин органических продуктов</t>
  </si>
  <si>
    <t>магазины органических продуктов</t>
  </si>
  <si>
    <t>органический магазин продуктов</t>
  </si>
  <si>
    <t>органический магазин москва</t>
  </si>
  <si>
    <t>органические магазины в москве</t>
  </si>
  <si>
    <t>магазины органической еды</t>
  </si>
  <si>
    <t>органическая косметика магазины в москве</t>
  </si>
  <si>
    <t>магазины органической косметики москва</t>
  </si>
  <si>
    <t>органические продукты интернет магазин</t>
  </si>
  <si>
    <t>сияние магазин органического земледелия</t>
  </si>
  <si>
    <t>интернет магазин органических продуктов</t>
  </si>
  <si>
    <t>органическая натуральная косметика интернет магазин</t>
  </si>
  <si>
    <t>интернет магазин натуральной и органической косметики</t>
  </si>
  <si>
    <t>органическая и натуральная косметика интернет магазин</t>
  </si>
  <si>
    <t>магазин органической косметики в москве</t>
  </si>
  <si>
    <t>купить органическую косметику в интернет магазине</t>
  </si>
  <si>
    <t>органическая косметика купить интернет магазин</t>
  </si>
  <si>
    <t>магазины органической косметики в москве</t>
  </si>
  <si>
    <t>органическая еда магазин</t>
  </si>
  <si>
    <t>органические продукты в москве магазины</t>
  </si>
  <si>
    <t>органическая косметика москва интернет магазин</t>
  </si>
  <si>
    <t>магазин органических товаров</t>
  </si>
  <si>
    <t>магазины органического питания</t>
  </si>
  <si>
    <t>магазин органического питания</t>
  </si>
  <si>
    <t>органическая косметика интернет магазин москва</t>
  </si>
  <si>
    <t>магазины органических продуктов в москве</t>
  </si>
  <si>
    <t>магазин органической косметики спб</t>
  </si>
  <si>
    <t>магазины органической косметики в спб</t>
  </si>
  <si>
    <t>российская органическая косметика интернет магазин</t>
  </si>
  <si>
    <t>магазин органических продуктов москва</t>
  </si>
  <si>
    <t>органическая еда интернет магазин</t>
  </si>
  <si>
    <t>интернет магазин органической еды</t>
  </si>
  <si>
    <t>магазин органической косметики москва</t>
  </si>
  <si>
    <t>магазин органических масел</t>
  </si>
  <si>
    <t>органическая продукция интернет магазин</t>
  </si>
  <si>
    <t>магазин органических продуктов в москве</t>
  </si>
  <si>
    <t>магазин органической еды</t>
  </si>
  <si>
    <t>магазины органических продуктов в спб</t>
  </si>
  <si>
    <t>магазин органической еды москва</t>
  </si>
  <si>
    <t>магазины органической еды в москве</t>
  </si>
  <si>
    <t>магазины органического питания в москве</t>
  </si>
  <si>
    <t>магазин органического земледелия в москве сияние</t>
  </si>
  <si>
    <t>органические продукты питания интернет магазин</t>
  </si>
  <si>
    <t>органическая косметика для волос интернет магазин</t>
  </si>
  <si>
    <t>интернет магазин органических продуктов питания</t>
  </si>
  <si>
    <t>органическое питание интернет магазин</t>
  </si>
  <si>
    <t>магазин органической еды спб</t>
  </si>
  <si>
    <t>интернет магазин натуральной органической косметики</t>
  </si>
  <si>
    <t>натуральная органическая косметика интернет магазин</t>
  </si>
  <si>
    <t>органическая косметика интернет магазин спб</t>
  </si>
  <si>
    <t>магазин органической косметики в москве адреса</t>
  </si>
  <si>
    <t>органическая косметика в москве адреса магазинов</t>
  </si>
  <si>
    <t>органические магазины екатеринбурга</t>
  </si>
  <si>
    <t>магазин натуральный продуктов</t>
  </si>
  <si>
    <t>магазины натуральных продуктов</t>
  </si>
  <si>
    <t>магазин натуральные продукты</t>
  </si>
  <si>
    <t>натуральные продукты магазин</t>
  </si>
  <si>
    <t>интернет магазин натуральных продуктов</t>
  </si>
  <si>
    <t>натуральные продукты интернет магазин</t>
  </si>
  <si>
    <t>магазин натуральных продуктов спб</t>
  </si>
  <si>
    <t>магазин стерлигова натуральных продуктов</t>
  </si>
  <si>
    <t>магазин стерлигова натуральных продуктов в москве</t>
  </si>
  <si>
    <t>клевер магазин натуральных продуктов спб</t>
  </si>
  <si>
    <t>магазины натуральных продуктов в спб</t>
  </si>
  <si>
    <t>магазины натуральных продуктов москва</t>
  </si>
  <si>
    <t>магазины натуральных продуктов в москве</t>
  </si>
  <si>
    <t>магазин натуральных продуктов москва</t>
  </si>
  <si>
    <t>магазин натуральных продуктов новосибирск</t>
  </si>
  <si>
    <t>сеть магазинов натуральные продукты</t>
  </si>
  <si>
    <t>сеть магазинов натуральных продуктов</t>
  </si>
  <si>
    <t>натуральные продукты сеть магазинов</t>
  </si>
  <si>
    <t>интернет магазин натуральных продуктов питания</t>
  </si>
  <si>
    <t>натуральные продукты питания интернет магазин</t>
  </si>
  <si>
    <t>фермерские магазины натуральных продуктов</t>
  </si>
  <si>
    <t>натуральные продукты адреса магазинов</t>
  </si>
  <si>
    <t>непецино магазин натуральных продуктов</t>
  </si>
  <si>
    <t>магазин натуральных продуктов для здорового питания</t>
  </si>
  <si>
    <t>магазин натуральные продукты казань</t>
  </si>
  <si>
    <t>магазин натуральных продуктов в казани</t>
  </si>
  <si>
    <t>магазин натуральных продуктов ферма</t>
  </si>
  <si>
    <t>магазин натуральных молочных продуктов</t>
  </si>
  <si>
    <t>магазин натуральных продуктов саратов</t>
  </si>
  <si>
    <t>магазин натуральные продукты приозерское шоссе</t>
  </si>
  <si>
    <t>роза ветров магазин натуральных продуктов</t>
  </si>
  <si>
    <t>магазин натуральных продуктов екатеринбург</t>
  </si>
  <si>
    <t>натуральные деревенские продукты интернет магазин</t>
  </si>
  <si>
    <t>краснодар магазин натуральных продуктов</t>
  </si>
  <si>
    <t>интернет магазин натуральных продуктов в москве</t>
  </si>
  <si>
    <t>магазин натуральных продуктов минск</t>
  </si>
  <si>
    <t>сеть магазинов натуральных продуктов в москве</t>
  </si>
  <si>
    <t>магазин натуральных продуктов челябинск</t>
  </si>
  <si>
    <t>совхоз ручьи магазин натуральные продукты</t>
  </si>
  <si>
    <t>магазин натуральных продуктов краснодар</t>
  </si>
  <si>
    <t>зеленый магазин натуральных продуктов</t>
  </si>
  <si>
    <t>адреса магазинов натуральных продуктов в москве</t>
  </si>
  <si>
    <t>магазин натуральных продуктов самара</t>
  </si>
  <si>
    <t>магазин натуральных продуктов нижний новгород</t>
  </si>
  <si>
    <t>География - вся Россия</t>
  </si>
  <si>
    <r>
      <t xml:space="preserve">                      </t>
    </r>
    <r>
      <rPr>
        <b/>
        <i/>
        <sz val="22"/>
        <color theme="1"/>
        <rFont val="Arial"/>
        <family val="2"/>
        <charset val="204"/>
      </rPr>
      <t>Total</t>
    </r>
  </si>
  <si>
    <t>Mall traffic</t>
  </si>
  <si>
    <t xml:space="preserve">            Total</t>
  </si>
  <si>
    <t>Near-target traffic</t>
  </si>
  <si>
    <t xml:space="preserve">          ALL</t>
  </si>
  <si>
    <r>
      <rPr>
        <b/>
        <sz val="14"/>
        <color theme="1"/>
        <rFont val="Calibri"/>
        <family val="2"/>
      </rPr>
      <t>Traffic Type 3:</t>
    </r>
    <r>
      <rPr>
        <sz val="14"/>
        <color theme="1"/>
        <rFont val="Calibri"/>
        <family val="2"/>
      </rPr>
      <t xml:space="preserve">  Near-target Traffic</t>
    </r>
  </si>
  <si>
    <r>
      <rPr>
        <b/>
        <sz val="14"/>
        <color theme="1"/>
        <rFont val="Calibri"/>
        <family val="2"/>
      </rPr>
      <t>Traffic Type 3:</t>
    </r>
    <r>
      <rPr>
        <sz val="14"/>
        <color theme="1"/>
        <rFont val="Calibri"/>
        <family val="2"/>
      </rPr>
      <t xml:space="preserve"> Near-target Traffic</t>
    </r>
  </si>
  <si>
    <t>Привидена фактическая рублевая стоимость, полученная iWENGO от маркетинговых сервисов, не требующих дополнительных вложений в интеграцию с платформой.</t>
  </si>
  <si>
    <t>PRODUCT Traffic</t>
  </si>
  <si>
    <t>Food</t>
  </si>
  <si>
    <t>Home</t>
  </si>
  <si>
    <t>Apparel</t>
  </si>
  <si>
    <t>Q-ty Repeated buyers from New</t>
  </si>
  <si>
    <t>Q-ty Repeated buyers from previous periods</t>
  </si>
  <si>
    <t xml:space="preserve"> Сancellation Rate</t>
  </si>
  <si>
    <t>Assortment Assumptions</t>
  </si>
  <si>
    <t>CRC: Customer Retention Cost  (% от AOV attributed) LOYALTY PROGRAM</t>
  </si>
  <si>
    <t>New orders   promo-budget</t>
  </si>
  <si>
    <t>Loyalty program budget</t>
  </si>
  <si>
    <t>Email-marketing budget, euro</t>
  </si>
  <si>
    <t>SMS -marketing, euro</t>
  </si>
  <si>
    <t>Marketing-tools, euro</t>
  </si>
  <si>
    <t>Media Marketing: SMM &amp; PR, euro</t>
  </si>
  <si>
    <t xml:space="preserve"> GMV (Gross Merchandise Value)  before Cancellation &amp; Returns</t>
  </si>
  <si>
    <t>Moscow orders</t>
  </si>
  <si>
    <t>Average cost Self Pick-up Point</t>
  </si>
  <si>
    <t>Cost of Federal  courier delivery</t>
  </si>
  <si>
    <t>Cost of Moscow courier delivery</t>
  </si>
  <si>
    <t>Cost of SPP (Moscow + Federal)</t>
  </si>
  <si>
    <t>COST OF DELIVERY</t>
  </si>
  <si>
    <t>Logistics Assumptions</t>
  </si>
  <si>
    <t>Q-ty of postings (=merchants per 1 order)</t>
  </si>
  <si>
    <t>Q-ty of Moscow postings</t>
  </si>
  <si>
    <t>Q-ty of Federal postings</t>
  </si>
  <si>
    <t xml:space="preserve">Beauty and health </t>
  </si>
  <si>
    <t>Books</t>
  </si>
  <si>
    <t>Цели по повторным покупкам и лояльным покупателям</t>
  </si>
  <si>
    <t>AOV food</t>
  </si>
  <si>
    <t>AOV nonfood</t>
  </si>
  <si>
    <t>Starter set of vendors and packing</t>
  </si>
  <si>
    <t>Продакт</t>
  </si>
  <si>
    <t>Frontend разработчик</t>
  </si>
  <si>
    <t>Fullstack разработчик</t>
  </si>
  <si>
    <t>Тестировщик</t>
  </si>
  <si>
    <t>DevOps-инженер</t>
  </si>
  <si>
    <t>Cost of Marketplace IT-team in-house</t>
  </si>
  <si>
    <t>Цели по привлечению трафика</t>
  </si>
  <si>
    <r>
      <rPr>
        <b/>
        <sz val="14"/>
        <color theme="1"/>
        <rFont val="Calibri"/>
        <family val="2"/>
      </rPr>
      <t>Traffic  Type 2:</t>
    </r>
    <r>
      <rPr>
        <sz val="14"/>
        <color theme="1"/>
        <rFont val="Calibri"/>
        <family val="2"/>
      </rPr>
      <t xml:space="preserve"> Retail Traffic</t>
    </r>
  </si>
  <si>
    <r>
      <rPr>
        <b/>
        <sz val="14"/>
        <color theme="1"/>
        <rFont val="Calibri"/>
        <family val="2"/>
      </rPr>
      <t xml:space="preserve">Traffic  Type 2: </t>
    </r>
    <r>
      <rPr>
        <sz val="14"/>
        <color theme="1"/>
        <rFont val="Calibri"/>
        <family val="2"/>
      </rPr>
      <t xml:space="preserve"> Retail Traffic</t>
    </r>
  </si>
  <si>
    <r>
      <rPr>
        <b/>
        <sz val="14"/>
        <color theme="1"/>
        <rFont val="Calibri"/>
        <family val="2"/>
      </rPr>
      <t>Traffic  Type 1</t>
    </r>
    <r>
      <rPr>
        <sz val="14"/>
        <color theme="1"/>
        <rFont val="Calibri"/>
        <family val="2"/>
      </rPr>
      <t>: Product Traffic</t>
    </r>
  </si>
  <si>
    <t>Отдел маркетинга</t>
  </si>
  <si>
    <t>Av Salary (net)</t>
  </si>
  <si>
    <t xml:space="preserve">Сomputers &amp;Equpment </t>
  </si>
  <si>
    <t>Soft per person (licencies)</t>
  </si>
  <si>
    <t xml:space="preserve"> Soft cost</t>
  </si>
  <si>
    <t>Head count</t>
  </si>
  <si>
    <t>ADMINISTRATION COST</t>
  </si>
  <si>
    <t>Cost of Digital (UX / UI) + Marketplace Design</t>
  </si>
  <si>
    <t>Office  rent</t>
  </si>
  <si>
    <t>IT-soft and services for Marketplace (SSL sertificate,domains, IT-tools: Upload Care, A/B test, CDN, DataLayer etc)</t>
  </si>
  <si>
    <t>Backend  разработчик</t>
  </si>
  <si>
    <t>Marketplace GMV</t>
  </si>
  <si>
    <t>MP Net Sales</t>
  </si>
  <si>
    <t>PNL</t>
  </si>
  <si>
    <t>EXECUTIVE SUMMARY</t>
  </si>
  <si>
    <t>Cost per PC</t>
  </si>
  <si>
    <t>Office facilities</t>
  </si>
  <si>
    <t>Percent of GMV</t>
  </si>
  <si>
    <t>Отдел продакшн (контента)</t>
  </si>
  <si>
    <t>Генеральный директор маркетплейса</t>
  </si>
  <si>
    <t>Ведущий контент-менеджер</t>
  </si>
  <si>
    <t>Контент-менеджер</t>
  </si>
  <si>
    <t>Копирайтер</t>
  </si>
  <si>
    <t>Верстальщик</t>
  </si>
  <si>
    <t>Бухгалтер</t>
  </si>
  <si>
    <t>Юрист</t>
  </si>
  <si>
    <t>Трафик-менеджер</t>
  </si>
  <si>
    <t>SMM-менеджер</t>
  </si>
  <si>
    <t>SEO-менеджер</t>
  </si>
  <si>
    <t xml:space="preserve">E-mail менеджер </t>
  </si>
  <si>
    <t>Аналитик базы данных</t>
  </si>
  <si>
    <r>
      <rPr>
        <b/>
        <i/>
        <sz val="12"/>
        <color theme="1"/>
        <rFont val="Calibri"/>
        <family val="2"/>
        <charset val="204"/>
        <scheme val="minor"/>
      </rPr>
      <t>Front-end</t>
    </r>
    <r>
      <rPr>
        <sz val="12"/>
        <color theme="1"/>
        <rFont val="Calibri"/>
        <family val="2"/>
        <scheme val="minor"/>
      </rPr>
      <t>: Веб-аналитик</t>
    </r>
  </si>
  <si>
    <r>
      <rPr>
        <b/>
        <i/>
        <sz val="12"/>
        <color theme="1"/>
        <rFont val="Calibri"/>
        <family val="2"/>
        <charset val="204"/>
        <scheme val="minor"/>
      </rPr>
      <t>Back-end:</t>
    </r>
    <r>
      <rPr>
        <sz val="12"/>
        <color theme="1"/>
        <rFont val="Calibri"/>
        <family val="2"/>
        <scheme val="minor"/>
      </rPr>
      <t xml:space="preserve"> Менеджер CRM и баз данных</t>
    </r>
  </si>
  <si>
    <t>Графический/Web дизайнер</t>
  </si>
  <si>
    <t>H1 2022</t>
  </si>
  <si>
    <t> H2 2023</t>
  </si>
  <si>
    <t>H2 2026</t>
  </si>
  <si>
    <t> H2 2026</t>
  </si>
  <si>
    <t>Investmens</t>
  </si>
  <si>
    <t>Investmens, euro</t>
  </si>
  <si>
    <t>GMV after Cancellation &amp; Returns</t>
  </si>
  <si>
    <t>Repeated orders</t>
  </si>
  <si>
    <t>BTL &amp; ATL менеджер</t>
  </si>
  <si>
    <t>PR менеджер</t>
  </si>
  <si>
    <t>Менеджер по работе с мерчантами</t>
  </si>
  <si>
    <t>Категорийный менеджер</t>
  </si>
  <si>
    <t>Менеджер по привлечению партнеров</t>
  </si>
  <si>
    <t>IN-HOUSE MARKETPLACE TEAM</t>
  </si>
  <si>
    <t>Курьер</t>
  </si>
  <si>
    <t>Average Cost per click (CPC) in the Advertising market, RUR</t>
  </si>
  <si>
    <t>Average Cost per millenium (CPM) in the Advertising market, RUR</t>
  </si>
  <si>
    <t>Average CPA, Cost per Action (CPA) in the Advertising market, RUR</t>
  </si>
  <si>
    <t>Рекомендованная команда маркетплейса</t>
  </si>
  <si>
    <t>Total  Headcount, euro</t>
  </si>
  <si>
    <r>
      <rPr>
        <b/>
        <i/>
        <sz val="12"/>
        <color theme="1"/>
        <rFont val="Calibri"/>
        <family val="2"/>
        <charset val="204"/>
        <scheme val="minor"/>
      </rPr>
      <t>Total Head count, team members</t>
    </r>
    <r>
      <rPr>
        <b/>
        <sz val="12"/>
        <color theme="1"/>
        <rFont val="Calibri"/>
        <family val="2"/>
        <charset val="204"/>
        <scheme val="minor"/>
      </rPr>
      <t xml:space="preserve"> </t>
    </r>
  </si>
  <si>
    <t>q-ty</t>
  </si>
  <si>
    <t>Отдел внутренней логистики</t>
  </si>
  <si>
    <t>Диспетчеры -логисты</t>
  </si>
  <si>
    <t xml:space="preserve">Team Lead </t>
  </si>
  <si>
    <t xml:space="preserve"> </t>
  </si>
  <si>
    <t>Junior контент-менеджер</t>
  </si>
  <si>
    <t>Руководитель отдела логистики</t>
  </si>
  <si>
    <t>Руководитель отдела продакш</t>
  </si>
  <si>
    <t>Менеджер Customer Service</t>
  </si>
  <si>
    <t>Менеджеры по контролю и сертификации</t>
  </si>
  <si>
    <t>Руководитель отдела маркетинга</t>
  </si>
  <si>
    <t>ИТ-отдел</t>
  </si>
  <si>
    <t>Cost of Marketplace IT-team in-house, euro</t>
  </si>
  <si>
    <t>Marketplace GMV per Head</t>
  </si>
  <si>
    <r>
      <rPr>
        <b/>
        <sz val="14"/>
        <color theme="1"/>
        <rFont val="Calibri"/>
        <family val="2"/>
      </rPr>
      <t>Traffic  Type 1</t>
    </r>
    <r>
      <rPr>
        <sz val="14"/>
        <color theme="1"/>
        <rFont val="Calibri"/>
        <family val="2"/>
      </rPr>
      <t>: Halal Traffic</t>
    </r>
  </si>
  <si>
    <r>
      <rPr>
        <b/>
        <sz val="14"/>
        <color theme="1"/>
        <rFont val="Calibri"/>
        <family val="2"/>
      </rPr>
      <t>Traffic  Type 1</t>
    </r>
    <r>
      <rPr>
        <sz val="14"/>
        <color theme="1"/>
        <rFont val="Calibri"/>
        <family val="2"/>
      </rPr>
      <t>: Halal  Traffic</t>
    </r>
  </si>
  <si>
    <t>MARKETPLACE MODEL учебный пример</t>
  </si>
  <si>
    <t>Взяты рыночные ставки,  без премий, без индексаций</t>
  </si>
  <si>
    <t>Total traffic, viisits on MARKET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</si>
</sst>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-* #,##0.00_-;\-* #,##0.00_-;_-* &quot;-&quot;??_-;_-@_-"/>
    <numFmt numFmtId="164" formatCode="_-* #,##0\ _₽_-;\-* #,##0\ _₽_-;_-* &quot;-&quot;\ _₽_-;_-@_-"/>
    <numFmt numFmtId="165" formatCode="_-* #,##0.00\ _₽_-;\-* #,##0.00\ _₽_-;_-* &quot;-&quot;??\ _₽_-;_-@_-"/>
    <numFmt numFmtId="166" formatCode="0.0%"/>
    <numFmt numFmtId="167" formatCode="_-* #,##0_р_._-;\-* #,##0_р_._-;_-* &quot;-&quot;??_р_._-;_-@"/>
    <numFmt numFmtId="168" formatCode="_-* #,##0.0_р_._-;\-* #,##0.0_р_._-;_-* &quot;-&quot;??_р_._-;_-@"/>
    <numFmt numFmtId="169" formatCode="_-* #,##0.00_р_._-;\-* #,##0.00_р_._-;_-* &quot;-&quot;??_р_._-;_-@"/>
    <numFmt numFmtId="170" formatCode="_-* #,##0.000_р_._-;\-* #,##0.000_р_._-;_-* &quot;-&quot;??_р_._-;_-@"/>
  </numFmts>
  <fonts count="8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i/>
      <sz val="12"/>
      <color theme="1"/>
      <name val="Arial"/>
      <family val="2"/>
    </font>
    <font>
      <b/>
      <sz val="12"/>
      <color theme="0"/>
      <name val="Calibri"/>
      <family val="2"/>
    </font>
    <font>
      <b/>
      <sz val="12"/>
      <color theme="1"/>
      <name val="Calibri"/>
      <family val="2"/>
    </font>
    <font>
      <b/>
      <sz val="18"/>
      <color theme="1"/>
      <name val="Calibri"/>
      <family val="2"/>
    </font>
    <font>
      <sz val="12"/>
      <color theme="1"/>
      <name val="Calibri"/>
      <family val="2"/>
    </font>
    <font>
      <sz val="14"/>
      <color theme="1"/>
      <name val="Calibri"/>
      <family val="2"/>
    </font>
    <font>
      <b/>
      <sz val="14"/>
      <color theme="1"/>
      <name val="Calibri"/>
      <family val="2"/>
    </font>
    <font>
      <i/>
      <sz val="14"/>
      <color rgb="FF000000"/>
      <name val="Calibri"/>
      <family val="2"/>
    </font>
    <font>
      <i/>
      <sz val="12"/>
      <color theme="1"/>
      <name val="Calibri"/>
      <family val="2"/>
    </font>
    <font>
      <b/>
      <i/>
      <sz val="12"/>
      <color theme="1"/>
      <name val="Calibri"/>
      <family val="2"/>
    </font>
    <font>
      <sz val="14"/>
      <color rgb="FF000000"/>
      <name val="Calibri"/>
      <family val="2"/>
    </font>
    <font>
      <b/>
      <sz val="16"/>
      <color theme="1"/>
      <name val="Calibri"/>
      <family val="2"/>
    </font>
    <font>
      <i/>
      <sz val="14"/>
      <color theme="1"/>
      <name val="Calibri"/>
      <family val="2"/>
    </font>
    <font>
      <b/>
      <sz val="14"/>
      <color rgb="FF000000"/>
      <name val="Calibri"/>
      <family val="2"/>
    </font>
    <font>
      <sz val="12"/>
      <color rgb="FF000000"/>
      <name val="Calibri"/>
      <family val="2"/>
    </font>
    <font>
      <sz val="12"/>
      <color rgb="FFFF0000"/>
      <name val="Calibri"/>
      <family val="2"/>
    </font>
    <font>
      <b/>
      <sz val="20"/>
      <color rgb="FF000000"/>
      <name val="Calibri"/>
      <family val="2"/>
    </font>
    <font>
      <b/>
      <sz val="22"/>
      <color theme="1"/>
      <name val="Arial"/>
      <family val="2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</font>
    <font>
      <sz val="14"/>
      <color theme="1"/>
      <name val="Calibri"/>
      <family val="2"/>
      <charset val="204"/>
    </font>
    <font>
      <sz val="12"/>
      <color theme="1"/>
      <name val="Arial"/>
      <family val="2"/>
      <charset val="204"/>
    </font>
    <font>
      <b/>
      <sz val="14"/>
      <color theme="1"/>
      <name val="Arial"/>
      <family val="2"/>
      <charset val="204"/>
    </font>
    <font>
      <sz val="14"/>
      <color theme="1"/>
      <name val="Arial"/>
      <family val="2"/>
      <charset val="204"/>
    </font>
    <font>
      <b/>
      <sz val="14"/>
      <color theme="1"/>
      <name val="Calibri"/>
      <family val="2"/>
      <charset val="204"/>
    </font>
    <font>
      <sz val="14"/>
      <color rgb="FFFF0000"/>
      <name val="Calibri"/>
      <family val="2"/>
      <charset val="204"/>
    </font>
    <font>
      <i/>
      <sz val="14"/>
      <color theme="1"/>
      <name val="Calibri"/>
      <family val="2"/>
      <charset val="204"/>
    </font>
    <font>
      <i/>
      <sz val="12"/>
      <color theme="1"/>
      <name val="Arial"/>
      <family val="2"/>
      <charset val="204"/>
    </font>
    <font>
      <b/>
      <sz val="16"/>
      <color rgb="FF000000"/>
      <name val="Calibri"/>
      <family val="2"/>
      <charset val="204"/>
    </font>
    <font>
      <sz val="16"/>
      <color theme="1"/>
      <name val="Arial"/>
      <family val="2"/>
    </font>
    <font>
      <sz val="14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  <font>
      <b/>
      <sz val="15"/>
      <color theme="1"/>
      <name val="Calibri"/>
      <family val="2"/>
    </font>
    <font>
      <b/>
      <sz val="15"/>
      <color rgb="FF000000"/>
      <name val="Calibri"/>
      <family val="2"/>
    </font>
    <font>
      <b/>
      <sz val="15"/>
      <color rgb="FFFF0000"/>
      <name val="Calibri"/>
      <family val="2"/>
    </font>
    <font>
      <i/>
      <sz val="12"/>
      <color theme="1"/>
      <name val="Calibri"/>
      <family val="2"/>
      <charset val="204"/>
    </font>
    <font>
      <sz val="12"/>
      <name val="Arial"/>
      <family val="2"/>
    </font>
    <font>
      <b/>
      <sz val="21"/>
      <color rgb="FF000000"/>
      <name val="Arial"/>
      <family val="2"/>
    </font>
    <font>
      <b/>
      <sz val="24"/>
      <color theme="1"/>
      <name val="Arial"/>
      <family val="2"/>
    </font>
    <font>
      <b/>
      <sz val="12"/>
      <color theme="1"/>
      <name val="Arial"/>
      <family val="2"/>
      <charset val="204"/>
    </font>
    <font>
      <i/>
      <sz val="12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charset val="204"/>
    </font>
    <font>
      <b/>
      <sz val="28"/>
      <color theme="1"/>
      <name val="Arial"/>
      <family val="2"/>
      <charset val="204"/>
    </font>
    <font>
      <sz val="22"/>
      <color theme="1"/>
      <name val="Arial"/>
      <family val="2"/>
    </font>
    <font>
      <sz val="24"/>
      <color theme="1"/>
      <name val="Arial"/>
      <family val="2"/>
    </font>
    <font>
      <sz val="11"/>
      <color indexed="8"/>
      <name val="Calibri"/>
      <family val="2"/>
      <charset val="204"/>
    </font>
    <font>
      <sz val="28"/>
      <color theme="1"/>
      <name val="Arial"/>
      <family val="2"/>
      <charset val="204"/>
    </font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color indexed="8"/>
      <name val="Calibri"/>
      <family val="2"/>
      <charset val="204"/>
    </font>
    <font>
      <b/>
      <i/>
      <sz val="12"/>
      <color theme="1"/>
      <name val="Arial"/>
      <family val="2"/>
      <charset val="204"/>
    </font>
    <font>
      <b/>
      <i/>
      <sz val="22"/>
      <color theme="1"/>
      <name val="Arial"/>
      <family val="2"/>
      <charset val="204"/>
    </font>
    <font>
      <sz val="9"/>
      <color rgb="FF000000"/>
      <name val="Arial"/>
      <family val="2"/>
      <charset val="204"/>
    </font>
    <font>
      <sz val="8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4"/>
      <color theme="1"/>
      <name val="Calibri"/>
      <family val="2"/>
      <charset val="204"/>
      <scheme val="minor"/>
    </font>
    <font>
      <b/>
      <i/>
      <sz val="14"/>
      <color theme="1"/>
      <name val="Calibri"/>
      <family val="2"/>
      <charset val="204"/>
    </font>
    <font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charset val="204"/>
      <scheme val="minor"/>
    </font>
    <font>
      <b/>
      <i/>
      <sz val="12"/>
      <name val="Calibri"/>
      <family val="2"/>
      <charset val="204"/>
    </font>
    <font>
      <b/>
      <i/>
      <sz val="12"/>
      <color theme="1"/>
      <name val="Calibri"/>
      <family val="2"/>
      <charset val="204"/>
    </font>
    <font>
      <sz val="12"/>
      <name val="Calibri"/>
      <family val="2"/>
      <charset val="204"/>
    </font>
    <font>
      <b/>
      <sz val="16"/>
      <color theme="1"/>
      <name val="Calibri"/>
      <family val="2"/>
      <charset val="204"/>
      <scheme val="minor"/>
    </font>
    <font>
      <b/>
      <i/>
      <sz val="12"/>
      <color theme="1"/>
      <name val="Calibri"/>
      <family val="2"/>
      <scheme val="minor"/>
    </font>
    <font>
      <b/>
      <sz val="9"/>
      <color rgb="FF000000"/>
      <name val="Tahoma"/>
      <family val="2"/>
      <charset val="204"/>
    </font>
    <font>
      <sz val="9"/>
      <color rgb="FF000000"/>
      <name val="Tahoma"/>
      <family val="2"/>
      <charset val="204"/>
    </font>
    <font>
      <sz val="12"/>
      <color theme="1"/>
      <name val="Calibri"/>
      <family val="2"/>
      <charset val="204"/>
    </font>
    <font>
      <sz val="12"/>
      <name val="Calibri"/>
      <family val="2"/>
      <charset val="204"/>
      <scheme val="minor"/>
    </font>
    <font>
      <i/>
      <sz val="12"/>
      <color theme="1"/>
      <name val="Calibri"/>
      <family val="2"/>
      <charset val="204"/>
      <scheme val="minor"/>
    </font>
    <font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0000"/>
        <bgColor rgb="FF000000"/>
      </patternFill>
    </fill>
    <fill>
      <patternFill patternType="solid">
        <fgColor theme="0"/>
        <bgColor theme="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theme="0"/>
      </patternFill>
    </fill>
    <fill>
      <patternFill patternType="solid">
        <fgColor theme="2" tint="-0.14993743705557422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rgb="FFD8D8D8"/>
        <bgColor rgb="FFD8D8D8"/>
      </patternFill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  <fill>
      <patternFill patternType="solid">
        <fgColor rgb="FFC5C2C2"/>
        <bgColor rgb="FFC5C2C2"/>
      </patternFill>
    </fill>
    <fill>
      <patternFill patternType="solid">
        <fgColor theme="0"/>
        <bgColor rgb="FF000000"/>
      </patternFill>
    </fill>
    <fill>
      <patternFill patternType="solid">
        <fgColor theme="0"/>
        <bgColor rgb="FFD8D8D8"/>
      </patternFill>
    </fill>
    <fill>
      <patternFill patternType="solid">
        <fgColor theme="0"/>
        <bgColor rgb="FFBFBFBF"/>
      </patternFill>
    </fill>
    <fill>
      <patternFill patternType="solid">
        <fgColor theme="0" tint="-0.249977111117893"/>
        <bgColor rgb="FFD8D8D8"/>
      </patternFill>
    </fill>
    <fill>
      <patternFill patternType="solid">
        <fgColor theme="1"/>
        <bgColor rgb="FF000000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theme="0"/>
      </patternFill>
    </fill>
    <fill>
      <patternFill patternType="solid">
        <fgColor theme="0" tint="-0.24994659260841701"/>
        <bgColor rgb="FFD8D8D8"/>
      </patternFill>
    </fill>
    <fill>
      <patternFill patternType="solid">
        <fgColor theme="0" tint="-0.24994659260841701"/>
        <bgColor theme="0"/>
      </patternFill>
    </fill>
    <fill>
      <patternFill patternType="solid">
        <fgColor theme="1"/>
        <bgColor indexed="64"/>
      </patternFill>
    </fill>
  </fills>
  <borders count="6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rgb="FF000000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20">
    <xf numFmtId="0" fontId="0" fillId="0" borderId="0"/>
    <xf numFmtId="9" fontId="2" fillId="0" borderId="0" applyFont="0" applyFill="0" applyBorder="0" applyAlignment="0" applyProtection="0"/>
    <xf numFmtId="0" fontId="3" fillId="0" borderId="0"/>
    <xf numFmtId="165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0" fontId="50" fillId="0" borderId="0"/>
    <xf numFmtId="0" fontId="56" fillId="0" borderId="0" applyFill="0" applyProtection="0"/>
  </cellStyleXfs>
  <cellXfs count="475">
    <xf numFmtId="0" fontId="0" fillId="0" borderId="0" xfId="0"/>
    <xf numFmtId="0" fontId="0" fillId="2" borderId="0" xfId="0" applyFill="1"/>
    <xf numFmtId="49" fontId="7" fillId="0" borderId="0" xfId="10" applyNumberFormat="1" applyAlignment="1">
      <alignment wrapText="1"/>
    </xf>
    <xf numFmtId="0" fontId="7" fillId="0" borderId="0" xfId="10" applyAlignment="1">
      <alignment horizontal="center"/>
    </xf>
    <xf numFmtId="0" fontId="7" fillId="0" borderId="0" xfId="10"/>
    <xf numFmtId="0" fontId="10" fillId="4" borderId="0" xfId="10" applyFont="1" applyFill="1" applyAlignment="1">
      <alignment horizontal="center"/>
    </xf>
    <xf numFmtId="0" fontId="7" fillId="0" borderId="0" xfId="10" applyAlignment="1">
      <alignment vertical="center"/>
    </xf>
    <xf numFmtId="167" fontId="13" fillId="0" borderId="0" xfId="10" applyNumberFormat="1" applyFont="1" applyAlignment="1">
      <alignment horizontal="center"/>
    </xf>
    <xf numFmtId="167" fontId="13" fillId="5" borderId="0" xfId="10" applyNumberFormat="1" applyFont="1" applyFill="1" applyAlignment="1">
      <alignment horizontal="center"/>
    </xf>
    <xf numFmtId="167" fontId="17" fillId="0" borderId="0" xfId="10" applyNumberFormat="1" applyFont="1" applyAlignment="1">
      <alignment horizontal="center"/>
    </xf>
    <xf numFmtId="49" fontId="14" fillId="0" borderId="25" xfId="10" applyNumberFormat="1" applyFont="1" applyBorder="1" applyAlignment="1">
      <alignment horizontal="right" vertical="center" wrapText="1"/>
    </xf>
    <xf numFmtId="0" fontId="7" fillId="0" borderId="0" xfId="10" applyAlignment="1">
      <alignment horizontal="right" vertical="top"/>
    </xf>
    <xf numFmtId="167" fontId="13" fillId="5" borderId="0" xfId="10" applyNumberFormat="1" applyFont="1" applyFill="1" applyAlignment="1">
      <alignment horizontal="right"/>
    </xf>
    <xf numFmtId="49" fontId="14" fillId="0" borderId="0" xfId="10" applyNumberFormat="1" applyFont="1" applyAlignment="1">
      <alignment horizontal="right" vertical="top" wrapText="1"/>
    </xf>
    <xf numFmtId="49" fontId="19" fillId="5" borderId="25" xfId="10" applyNumberFormat="1" applyFont="1" applyFill="1" applyBorder="1" applyAlignment="1">
      <alignment horizontal="right" vertical="center" wrapText="1"/>
    </xf>
    <xf numFmtId="49" fontId="14" fillId="5" borderId="25" xfId="10" applyNumberFormat="1" applyFont="1" applyFill="1" applyBorder="1" applyAlignment="1">
      <alignment wrapText="1"/>
    </xf>
    <xf numFmtId="0" fontId="13" fillId="5" borderId="0" xfId="10" applyFont="1" applyFill="1" applyAlignment="1">
      <alignment horizontal="center"/>
    </xf>
    <xf numFmtId="0" fontId="24" fillId="5" borderId="0" xfId="10" applyFont="1" applyFill="1" applyAlignment="1">
      <alignment horizontal="center"/>
    </xf>
    <xf numFmtId="0" fontId="7" fillId="2" borderId="1" xfId="13" applyFill="1" applyBorder="1"/>
    <xf numFmtId="0" fontId="7" fillId="2" borderId="1" xfId="13" applyFill="1" applyBorder="1" applyAlignment="1">
      <alignment horizontal="center"/>
    </xf>
    <xf numFmtId="0" fontId="7" fillId="2" borderId="0" xfId="14" applyFill="1"/>
    <xf numFmtId="0" fontId="7" fillId="2" borderId="0" xfId="14" applyFill="1" applyAlignment="1">
      <alignment vertical="center"/>
    </xf>
    <xf numFmtId="0" fontId="7" fillId="0" borderId="0" xfId="14"/>
    <xf numFmtId="167" fontId="29" fillId="5" borderId="0" xfId="14" applyNumberFormat="1" applyFont="1" applyFill="1" applyAlignment="1">
      <alignment horizontal="center"/>
    </xf>
    <xf numFmtId="167" fontId="35" fillId="5" borderId="0" xfId="14" applyNumberFormat="1" applyFont="1" applyFill="1" applyAlignment="1">
      <alignment horizontal="center"/>
    </xf>
    <xf numFmtId="49" fontId="19" fillId="2" borderId="28" xfId="14" applyNumberFormat="1" applyFont="1" applyFill="1" applyBorder="1" applyAlignment="1">
      <alignment horizontal="right" vertical="center" wrapText="1"/>
    </xf>
    <xf numFmtId="0" fontId="7" fillId="0" borderId="0" xfId="14" applyAlignment="1">
      <alignment vertical="center"/>
    </xf>
    <xf numFmtId="49" fontId="14" fillId="0" borderId="28" xfId="14" applyNumberFormat="1" applyFont="1" applyBorder="1" applyAlignment="1">
      <alignment horizontal="right" vertical="center" wrapText="1"/>
    </xf>
    <xf numFmtId="49" fontId="19" fillId="0" borderId="28" xfId="14" applyNumberFormat="1" applyFont="1" applyBorder="1" applyAlignment="1">
      <alignment horizontal="right" vertical="center" wrapText="1"/>
    </xf>
    <xf numFmtId="0" fontId="38" fillId="0" borderId="0" xfId="14" applyFont="1" applyAlignment="1">
      <alignment vertical="center"/>
    </xf>
    <xf numFmtId="167" fontId="29" fillId="2" borderId="0" xfId="14" applyNumberFormat="1" applyFont="1" applyFill="1" applyAlignment="1">
      <alignment horizontal="center"/>
    </xf>
    <xf numFmtId="167" fontId="39" fillId="5" borderId="0" xfId="14" applyNumberFormat="1" applyFont="1" applyFill="1" applyAlignment="1">
      <alignment horizontal="center" vertical="center"/>
    </xf>
    <xf numFmtId="167" fontId="39" fillId="5" borderId="0" xfId="14" applyNumberFormat="1" applyFont="1" applyFill="1" applyAlignment="1">
      <alignment horizontal="center"/>
    </xf>
    <xf numFmtId="167" fontId="34" fillId="5" borderId="0" xfId="14" applyNumberFormat="1" applyFont="1" applyFill="1" applyAlignment="1">
      <alignment horizontal="center"/>
    </xf>
    <xf numFmtId="49" fontId="37" fillId="5" borderId="28" xfId="14" applyNumberFormat="1" applyFont="1" applyFill="1" applyBorder="1" applyAlignment="1">
      <alignment horizontal="right" vertical="center" wrapText="1"/>
    </xf>
    <xf numFmtId="49" fontId="37" fillId="5" borderId="31" xfId="14" applyNumberFormat="1" applyFont="1" applyFill="1" applyBorder="1" applyAlignment="1">
      <alignment horizontal="right" vertical="center" wrapText="1"/>
    </xf>
    <xf numFmtId="167" fontId="43" fillId="5" borderId="23" xfId="14" applyNumberFormat="1" applyFont="1" applyFill="1" applyBorder="1" applyAlignment="1">
      <alignment horizontal="center" vertical="center"/>
    </xf>
    <xf numFmtId="167" fontId="41" fillId="5" borderId="23" xfId="14" applyNumberFormat="1" applyFont="1" applyFill="1" applyBorder="1" applyAlignment="1">
      <alignment horizontal="center" vertical="center"/>
    </xf>
    <xf numFmtId="167" fontId="22" fillId="5" borderId="0" xfId="14" applyNumberFormat="1" applyFont="1" applyFill="1" applyAlignment="1">
      <alignment horizontal="center" vertical="center"/>
    </xf>
    <xf numFmtId="49" fontId="19" fillId="5" borderId="33" xfId="10" applyNumberFormat="1" applyFont="1" applyFill="1" applyBorder="1" applyAlignment="1">
      <alignment horizontal="right" vertical="center" wrapText="1"/>
    </xf>
    <xf numFmtId="49" fontId="19" fillId="5" borderId="7" xfId="16" applyNumberFormat="1" applyFont="1" applyFill="1" applyBorder="1" applyAlignment="1">
      <alignment horizontal="right" vertical="center" wrapText="1"/>
    </xf>
    <xf numFmtId="49" fontId="37" fillId="5" borderId="34" xfId="14" applyNumberFormat="1" applyFont="1" applyFill="1" applyBorder="1" applyAlignment="1">
      <alignment horizontal="right" vertical="center" wrapText="1"/>
    </xf>
    <xf numFmtId="167" fontId="22" fillId="5" borderId="35" xfId="14" applyNumberFormat="1" applyFont="1" applyFill="1" applyBorder="1" applyAlignment="1">
      <alignment horizontal="center" vertical="center"/>
    </xf>
    <xf numFmtId="167" fontId="41" fillId="5" borderId="0" xfId="14" applyNumberFormat="1" applyFont="1" applyFill="1" applyAlignment="1">
      <alignment horizontal="center" vertical="center"/>
    </xf>
    <xf numFmtId="49" fontId="19" fillId="5" borderId="0" xfId="10" applyNumberFormat="1" applyFont="1" applyFill="1" applyAlignment="1">
      <alignment horizontal="right" vertical="center" wrapText="1"/>
    </xf>
    <xf numFmtId="49" fontId="15" fillId="12" borderId="19" xfId="10" applyNumberFormat="1" applyFont="1" applyFill="1" applyBorder="1" applyAlignment="1">
      <alignment horizontal="right" vertical="center" wrapText="1"/>
    </xf>
    <xf numFmtId="167" fontId="11" fillId="12" borderId="40" xfId="10" applyNumberFormat="1" applyFont="1" applyFill="1" applyBorder="1" applyAlignment="1">
      <alignment horizontal="center"/>
    </xf>
    <xf numFmtId="167" fontId="13" fillId="5" borderId="36" xfId="10" applyNumberFormat="1" applyFont="1" applyFill="1" applyBorder="1" applyAlignment="1">
      <alignment horizontal="center"/>
    </xf>
    <xf numFmtId="167" fontId="13" fillId="5" borderId="40" xfId="10" applyNumberFormat="1" applyFont="1" applyFill="1" applyBorder="1" applyAlignment="1">
      <alignment horizontal="center"/>
    </xf>
    <xf numFmtId="49" fontId="14" fillId="0" borderId="26" xfId="10" applyNumberFormat="1" applyFont="1" applyBorder="1" applyAlignment="1">
      <alignment horizontal="right" vertical="center" wrapText="1"/>
    </xf>
    <xf numFmtId="49" fontId="20" fillId="12" borderId="19" xfId="10" applyNumberFormat="1" applyFont="1" applyFill="1" applyBorder="1" applyAlignment="1">
      <alignment horizontal="right" vertical="center" wrapText="1"/>
    </xf>
    <xf numFmtId="49" fontId="14" fillId="5" borderId="25" xfId="10" applyNumberFormat="1" applyFont="1" applyFill="1" applyBorder="1" applyAlignment="1">
      <alignment horizontal="right" vertical="top" wrapText="1"/>
    </xf>
    <xf numFmtId="49" fontId="20" fillId="0" borderId="25" xfId="10" applyNumberFormat="1" applyFont="1" applyBorder="1" applyAlignment="1">
      <alignment horizontal="right" vertical="center" wrapText="1"/>
    </xf>
    <xf numFmtId="49" fontId="14" fillId="5" borderId="37" xfId="10" applyNumberFormat="1" applyFont="1" applyFill="1" applyBorder="1" applyAlignment="1">
      <alignment horizontal="right" vertical="center" wrapText="1"/>
    </xf>
    <xf numFmtId="49" fontId="14" fillId="5" borderId="41" xfId="10" applyNumberFormat="1" applyFont="1" applyFill="1" applyBorder="1" applyAlignment="1">
      <alignment horizontal="right" vertical="center" wrapText="1"/>
    </xf>
    <xf numFmtId="9" fontId="13" fillId="0" borderId="0" xfId="10" applyNumberFormat="1" applyFont="1" applyAlignment="1">
      <alignment horizontal="center"/>
    </xf>
    <xf numFmtId="9" fontId="13" fillId="0" borderId="40" xfId="10" applyNumberFormat="1" applyFont="1" applyBorder="1" applyAlignment="1">
      <alignment horizontal="center"/>
    </xf>
    <xf numFmtId="169" fontId="13" fillId="5" borderId="0" xfId="10" applyNumberFormat="1" applyFont="1" applyFill="1" applyAlignment="1">
      <alignment horizontal="center"/>
    </xf>
    <xf numFmtId="49" fontId="19" fillId="0" borderId="37" xfId="10" applyNumberFormat="1" applyFont="1" applyBorder="1" applyAlignment="1">
      <alignment horizontal="right" vertical="center" wrapText="1"/>
    </xf>
    <xf numFmtId="167" fontId="11" fillId="5" borderId="38" xfId="10" applyNumberFormat="1" applyFont="1" applyFill="1" applyBorder="1" applyAlignment="1">
      <alignment horizontal="center"/>
    </xf>
    <xf numFmtId="49" fontId="20" fillId="11" borderId="39" xfId="10" applyNumberFormat="1" applyFont="1" applyFill="1" applyBorder="1" applyAlignment="1">
      <alignment horizontal="right" vertical="center" wrapText="1"/>
    </xf>
    <xf numFmtId="49" fontId="25" fillId="11" borderId="43" xfId="10" applyNumberFormat="1" applyFont="1" applyFill="1" applyBorder="1" applyAlignment="1">
      <alignment horizontal="right" vertical="center" wrapText="1"/>
    </xf>
    <xf numFmtId="49" fontId="21" fillId="0" borderId="37" xfId="10" applyNumberFormat="1" applyFont="1" applyBorder="1" applyAlignment="1">
      <alignment horizontal="right" vertical="center" wrapText="1"/>
    </xf>
    <xf numFmtId="167" fontId="13" fillId="11" borderId="0" xfId="10" applyNumberFormat="1" applyFont="1" applyFill="1" applyAlignment="1">
      <alignment horizontal="center"/>
    </xf>
    <xf numFmtId="0" fontId="7" fillId="0" borderId="40" xfId="10" applyBorder="1" applyAlignment="1">
      <alignment horizontal="center"/>
    </xf>
    <xf numFmtId="49" fontId="15" fillId="14" borderId="19" xfId="10" applyNumberFormat="1" applyFont="1" applyFill="1" applyBorder="1" applyAlignment="1">
      <alignment horizontal="right" vertical="center" wrapText="1"/>
    </xf>
    <xf numFmtId="166" fontId="23" fillId="0" borderId="0" xfId="10" applyNumberFormat="1" applyFont="1" applyAlignment="1">
      <alignment horizontal="center"/>
    </xf>
    <xf numFmtId="49" fontId="14" fillId="5" borderId="25" xfId="10" applyNumberFormat="1" applyFont="1" applyFill="1" applyBorder="1" applyAlignment="1">
      <alignment horizontal="right" vertical="center" wrapText="1"/>
    </xf>
    <xf numFmtId="49" fontId="15" fillId="5" borderId="25" xfId="10" applyNumberFormat="1" applyFont="1" applyFill="1" applyBorder="1" applyAlignment="1">
      <alignment horizontal="right" vertical="center" wrapText="1"/>
    </xf>
    <xf numFmtId="49" fontId="28" fillId="11" borderId="19" xfId="10" applyNumberFormat="1" applyFont="1" applyFill="1" applyBorder="1" applyAlignment="1">
      <alignment horizontal="right" vertical="center" wrapText="1"/>
    </xf>
    <xf numFmtId="0" fontId="46" fillId="0" borderId="0" xfId="10" applyFont="1" applyAlignment="1">
      <alignment horizontal="center"/>
    </xf>
    <xf numFmtId="0" fontId="26" fillId="9" borderId="1" xfId="13" applyFont="1" applyFill="1" applyBorder="1"/>
    <xf numFmtId="166" fontId="29" fillId="5" borderId="0" xfId="15" applyNumberFormat="1" applyFont="1" applyFill="1" applyBorder="1" applyAlignment="1">
      <alignment horizontal="center"/>
    </xf>
    <xf numFmtId="0" fontId="9" fillId="0" borderId="0" xfId="10" applyFont="1"/>
    <xf numFmtId="0" fontId="7" fillId="2" borderId="0" xfId="10" applyFill="1"/>
    <xf numFmtId="0" fontId="7" fillId="2" borderId="0" xfId="13" applyFill="1"/>
    <xf numFmtId="49" fontId="19" fillId="5" borderId="15" xfId="10" applyNumberFormat="1" applyFont="1" applyFill="1" applyBorder="1" applyAlignment="1">
      <alignment horizontal="right" vertical="center" wrapText="1"/>
    </xf>
    <xf numFmtId="49" fontId="16" fillId="0" borderId="15" xfId="10" applyNumberFormat="1" applyFont="1" applyBorder="1" applyAlignment="1">
      <alignment horizontal="right" vertical="center" wrapText="1"/>
    </xf>
    <xf numFmtId="49" fontId="14" fillId="0" borderId="16" xfId="10" applyNumberFormat="1" applyFont="1" applyBorder="1" applyAlignment="1">
      <alignment horizontal="right" vertical="center" wrapText="1"/>
    </xf>
    <xf numFmtId="49" fontId="14" fillId="0" borderId="15" xfId="10" applyNumberFormat="1" applyFont="1" applyBorder="1" applyAlignment="1">
      <alignment horizontal="right" vertical="center" wrapText="1"/>
    </xf>
    <xf numFmtId="0" fontId="7" fillId="0" borderId="0" xfId="13"/>
    <xf numFmtId="0" fontId="7" fillId="2" borderId="0" xfId="13" applyFill="1" applyAlignment="1">
      <alignment vertical="center"/>
    </xf>
    <xf numFmtId="0" fontId="7" fillId="2" borderId="11" xfId="13" applyFill="1" applyBorder="1"/>
    <xf numFmtId="0" fontId="7" fillId="2" borderId="15" xfId="13" applyFill="1" applyBorder="1"/>
    <xf numFmtId="0" fontId="7" fillId="2" borderId="8" xfId="13" applyFill="1" applyBorder="1" applyAlignment="1">
      <alignment horizontal="center"/>
    </xf>
    <xf numFmtId="167" fontId="17" fillId="5" borderId="0" xfId="10" applyNumberFormat="1" applyFont="1" applyFill="1" applyAlignment="1">
      <alignment horizontal="center"/>
    </xf>
    <xf numFmtId="49" fontId="22" fillId="13" borderId="12" xfId="10" applyNumberFormat="1" applyFont="1" applyFill="1" applyBorder="1" applyAlignment="1">
      <alignment horizontal="right" vertical="center" wrapText="1"/>
    </xf>
    <xf numFmtId="167" fontId="13" fillId="5" borderId="13" xfId="10" applyNumberFormat="1" applyFont="1" applyFill="1" applyBorder="1" applyAlignment="1">
      <alignment horizontal="center"/>
    </xf>
    <xf numFmtId="49" fontId="16" fillId="0" borderId="16" xfId="10" applyNumberFormat="1" applyFont="1" applyBorder="1" applyAlignment="1">
      <alignment horizontal="right" vertical="center" wrapText="1"/>
    </xf>
    <xf numFmtId="167" fontId="17" fillId="5" borderId="3" xfId="10" applyNumberFormat="1" applyFont="1" applyFill="1" applyBorder="1" applyAlignment="1">
      <alignment horizontal="center"/>
    </xf>
    <xf numFmtId="0" fontId="7" fillId="0" borderId="13" xfId="10" applyBorder="1"/>
    <xf numFmtId="166" fontId="13" fillId="0" borderId="0" xfId="10" applyNumberFormat="1" applyFont="1" applyAlignment="1">
      <alignment horizontal="center"/>
    </xf>
    <xf numFmtId="167" fontId="13" fillId="5" borderId="12" xfId="10" applyNumberFormat="1" applyFont="1" applyFill="1" applyBorder="1" applyAlignment="1">
      <alignment horizontal="center"/>
    </xf>
    <xf numFmtId="167" fontId="13" fillId="5" borderId="15" xfId="10" applyNumberFormat="1" applyFont="1" applyFill="1" applyBorder="1" applyAlignment="1">
      <alignment horizontal="center"/>
    </xf>
    <xf numFmtId="166" fontId="13" fillId="0" borderId="16" xfId="10" applyNumberFormat="1" applyFont="1" applyBorder="1" applyAlignment="1">
      <alignment horizontal="center"/>
    </xf>
    <xf numFmtId="166" fontId="13" fillId="0" borderId="3" xfId="10" applyNumberFormat="1" applyFont="1" applyBorder="1" applyAlignment="1">
      <alignment horizontal="center"/>
    </xf>
    <xf numFmtId="166" fontId="13" fillId="5" borderId="0" xfId="10" applyNumberFormat="1" applyFont="1" applyFill="1" applyAlignment="1">
      <alignment horizontal="center"/>
    </xf>
    <xf numFmtId="167" fontId="13" fillId="5" borderId="3" xfId="10" applyNumberFormat="1" applyFont="1" applyFill="1" applyBorder="1" applyAlignment="1">
      <alignment horizontal="center"/>
    </xf>
    <xf numFmtId="9" fontId="23" fillId="5" borderId="15" xfId="10" applyNumberFormat="1" applyFont="1" applyFill="1" applyBorder="1" applyAlignment="1">
      <alignment vertical="center"/>
    </xf>
    <xf numFmtId="9" fontId="13" fillId="5" borderId="0" xfId="10" applyNumberFormat="1" applyFont="1" applyFill="1" applyAlignment="1">
      <alignment vertical="center"/>
    </xf>
    <xf numFmtId="9" fontId="13" fillId="0" borderId="15" xfId="10" applyNumberFormat="1" applyFont="1" applyBorder="1" applyAlignment="1">
      <alignment vertical="center"/>
    </xf>
    <xf numFmtId="9" fontId="13" fillId="0" borderId="0" xfId="10" applyNumberFormat="1" applyFont="1" applyAlignment="1">
      <alignment vertical="center"/>
    </xf>
    <xf numFmtId="49" fontId="15" fillId="16" borderId="15" xfId="10" applyNumberFormat="1" applyFont="1" applyFill="1" applyBorder="1" applyAlignment="1">
      <alignment horizontal="right" vertical="center" wrapText="1"/>
    </xf>
    <xf numFmtId="0" fontId="7" fillId="0" borderId="3" xfId="10" applyBorder="1"/>
    <xf numFmtId="167" fontId="15" fillId="11" borderId="4" xfId="10" applyNumberFormat="1" applyFont="1" applyFill="1" applyBorder="1" applyAlignment="1">
      <alignment horizontal="right" vertical="center"/>
    </xf>
    <xf numFmtId="0" fontId="7" fillId="0" borderId="4" xfId="10" applyBorder="1"/>
    <xf numFmtId="0" fontId="9" fillId="2" borderId="0" xfId="10" applyFont="1" applyFill="1"/>
    <xf numFmtId="49" fontId="35" fillId="16" borderId="37" xfId="10" applyNumberFormat="1" applyFont="1" applyFill="1" applyBorder="1" applyAlignment="1">
      <alignment horizontal="right" vertical="center" wrapText="1"/>
    </xf>
    <xf numFmtId="0" fontId="36" fillId="16" borderId="0" xfId="10" applyFont="1" applyFill="1" applyAlignment="1">
      <alignment horizontal="right" vertical="center"/>
    </xf>
    <xf numFmtId="166" fontId="44" fillId="5" borderId="0" xfId="10" applyNumberFormat="1" applyFont="1" applyFill="1" applyAlignment="1">
      <alignment horizontal="right" vertical="center"/>
    </xf>
    <xf numFmtId="0" fontId="36" fillId="2" borderId="0" xfId="10" applyFont="1" applyFill="1" applyAlignment="1">
      <alignment vertical="center"/>
    </xf>
    <xf numFmtId="167" fontId="12" fillId="0" borderId="36" xfId="10" applyNumberFormat="1" applyFont="1" applyBorder="1" applyAlignment="1">
      <alignment horizontal="center"/>
    </xf>
    <xf numFmtId="0" fontId="0" fillId="2" borderId="15" xfId="0" applyFill="1" applyBorder="1" applyAlignment="1">
      <alignment horizontal="right"/>
    </xf>
    <xf numFmtId="167" fontId="29" fillId="0" borderId="0" xfId="14" applyNumberFormat="1" applyFont="1" applyAlignment="1">
      <alignment horizontal="center"/>
    </xf>
    <xf numFmtId="168" fontId="29" fillId="5" borderId="5" xfId="14" applyNumberFormat="1" applyFont="1" applyFill="1" applyBorder="1" applyAlignment="1">
      <alignment horizontal="right"/>
    </xf>
    <xf numFmtId="0" fontId="7" fillId="0" borderId="5" xfId="14" applyBorder="1" applyAlignment="1">
      <alignment horizontal="right"/>
    </xf>
    <xf numFmtId="49" fontId="19" fillId="2" borderId="21" xfId="14" applyNumberFormat="1" applyFont="1" applyFill="1" applyBorder="1" applyAlignment="1">
      <alignment horizontal="right" wrapText="1"/>
    </xf>
    <xf numFmtId="9" fontId="29" fillId="5" borderId="0" xfId="15" applyFont="1" applyFill="1" applyBorder="1" applyAlignment="1">
      <alignment horizontal="center"/>
    </xf>
    <xf numFmtId="49" fontId="19" fillId="2" borderId="22" xfId="14" applyNumberFormat="1" applyFont="1" applyFill="1" applyBorder="1" applyAlignment="1">
      <alignment horizontal="right" wrapText="1"/>
    </xf>
    <xf numFmtId="166" fontId="29" fillId="5" borderId="23" xfId="15" applyNumberFormat="1" applyFont="1" applyFill="1" applyBorder="1" applyAlignment="1">
      <alignment horizontal="center"/>
    </xf>
    <xf numFmtId="0" fontId="7" fillId="2" borderId="23" xfId="14" applyFill="1" applyBorder="1"/>
    <xf numFmtId="167" fontId="14" fillId="2" borderId="0" xfId="10" applyNumberFormat="1" applyFont="1" applyFill="1" applyAlignment="1">
      <alignment horizontal="center"/>
    </xf>
    <xf numFmtId="49" fontId="16" fillId="2" borderId="28" xfId="14" applyNumberFormat="1" applyFont="1" applyFill="1" applyBorder="1" applyAlignment="1">
      <alignment horizontal="right" vertical="center" wrapText="1"/>
    </xf>
    <xf numFmtId="169" fontId="29" fillId="5" borderId="0" xfId="14" applyNumberFormat="1" applyFont="1" applyFill="1" applyAlignment="1">
      <alignment horizontal="center" vertical="center"/>
    </xf>
    <xf numFmtId="167" fontId="13" fillId="5" borderId="16" xfId="10" applyNumberFormat="1" applyFont="1" applyFill="1" applyBorder="1" applyAlignment="1">
      <alignment horizontal="center"/>
    </xf>
    <xf numFmtId="49" fontId="28" fillId="11" borderId="44" xfId="10" applyNumberFormat="1" applyFont="1" applyFill="1" applyBorder="1" applyAlignment="1">
      <alignment horizontal="right" vertical="center" wrapText="1"/>
    </xf>
    <xf numFmtId="167" fontId="15" fillId="11" borderId="42" xfId="10" applyNumberFormat="1" applyFont="1" applyFill="1" applyBorder="1" applyAlignment="1">
      <alignment horizontal="center" vertical="center"/>
    </xf>
    <xf numFmtId="49" fontId="20" fillId="12" borderId="12" xfId="10" applyNumberFormat="1" applyFont="1" applyFill="1" applyBorder="1" applyAlignment="1">
      <alignment horizontal="right" vertical="center" wrapText="1"/>
    </xf>
    <xf numFmtId="167" fontId="11" fillId="12" borderId="13" xfId="10" applyNumberFormat="1" applyFont="1" applyFill="1" applyBorder="1" applyAlignment="1">
      <alignment horizontal="center"/>
    </xf>
    <xf numFmtId="49" fontId="14" fillId="0" borderId="25" xfId="10" applyNumberFormat="1" applyFont="1" applyBorder="1" applyAlignment="1">
      <alignment horizontal="right" vertical="top" wrapText="1"/>
    </xf>
    <xf numFmtId="167" fontId="13" fillId="5" borderId="0" xfId="10" applyNumberFormat="1" applyFont="1" applyFill="1" applyAlignment="1">
      <alignment horizontal="right" vertical="center"/>
    </xf>
    <xf numFmtId="49" fontId="14" fillId="0" borderId="15" xfId="10" applyNumberFormat="1" applyFont="1" applyBorder="1" applyAlignment="1">
      <alignment horizontal="right" vertical="top" wrapText="1"/>
    </xf>
    <xf numFmtId="170" fontId="13" fillId="5" borderId="0" xfId="10" applyNumberFormat="1" applyFont="1" applyFill="1" applyAlignment="1">
      <alignment horizontal="right"/>
    </xf>
    <xf numFmtId="49" fontId="14" fillId="0" borderId="16" xfId="10" applyNumberFormat="1" applyFont="1" applyBorder="1" applyAlignment="1">
      <alignment horizontal="right" vertical="top" wrapText="1"/>
    </xf>
    <xf numFmtId="167" fontId="13" fillId="5" borderId="3" xfId="10" applyNumberFormat="1" applyFont="1" applyFill="1" applyBorder="1" applyAlignment="1">
      <alignment horizontal="right"/>
    </xf>
    <xf numFmtId="49" fontId="19" fillId="2" borderId="0" xfId="14" applyNumberFormat="1" applyFont="1" applyFill="1" applyAlignment="1">
      <alignment horizontal="right" vertical="center" wrapText="1"/>
    </xf>
    <xf numFmtId="0" fontId="49" fillId="2" borderId="0" xfId="0" applyFont="1" applyFill="1" applyAlignment="1">
      <alignment horizontal="right"/>
    </xf>
    <xf numFmtId="0" fontId="51" fillId="2" borderId="0" xfId="0" applyFont="1" applyFill="1"/>
    <xf numFmtId="167" fontId="13" fillId="5" borderId="36" xfId="10" applyNumberFormat="1" applyFont="1" applyFill="1" applyBorder="1" applyAlignment="1">
      <alignment horizontal="right" vertical="top"/>
    </xf>
    <xf numFmtId="167" fontId="13" fillId="5" borderId="0" xfId="10" applyNumberFormat="1" applyFont="1" applyFill="1" applyAlignment="1">
      <alignment horizontal="right" vertical="top"/>
    </xf>
    <xf numFmtId="49" fontId="19" fillId="5" borderId="2" xfId="10" applyNumberFormat="1" applyFont="1" applyFill="1" applyBorder="1" applyAlignment="1">
      <alignment horizontal="right" vertical="center" wrapText="1"/>
    </xf>
    <xf numFmtId="167" fontId="33" fillId="10" borderId="13" xfId="14" applyNumberFormat="1" applyFont="1" applyFill="1" applyBorder="1" applyAlignment="1">
      <alignment horizontal="right" vertical="center"/>
    </xf>
    <xf numFmtId="167" fontId="13" fillId="0" borderId="13" xfId="10" applyNumberFormat="1" applyFont="1" applyBorder="1" applyAlignment="1">
      <alignment horizontal="center"/>
    </xf>
    <xf numFmtId="166" fontId="35" fillId="5" borderId="13" xfId="15" applyNumberFormat="1" applyFont="1" applyFill="1" applyBorder="1" applyAlignment="1">
      <alignment horizontal="center"/>
    </xf>
    <xf numFmtId="49" fontId="19" fillId="2" borderId="33" xfId="14" applyNumberFormat="1" applyFont="1" applyFill="1" applyBorder="1" applyAlignment="1">
      <alignment horizontal="right" vertical="center" wrapText="1"/>
    </xf>
    <xf numFmtId="49" fontId="19" fillId="2" borderId="7" xfId="14" applyNumberFormat="1" applyFont="1" applyFill="1" applyBorder="1" applyAlignment="1">
      <alignment horizontal="right" vertical="center" wrapText="1"/>
    </xf>
    <xf numFmtId="49" fontId="19" fillId="2" borderId="16" xfId="14" applyNumberFormat="1" applyFont="1" applyFill="1" applyBorder="1" applyAlignment="1">
      <alignment horizontal="right" vertical="center" wrapText="1"/>
    </xf>
    <xf numFmtId="167" fontId="13" fillId="0" borderId="3" xfId="10" applyNumberFormat="1" applyFont="1" applyBorder="1" applyAlignment="1">
      <alignment horizontal="center"/>
    </xf>
    <xf numFmtId="49" fontId="19" fillId="2" borderId="12" xfId="14" applyNumberFormat="1" applyFont="1" applyFill="1" applyBorder="1" applyAlignment="1">
      <alignment horizontal="right" vertical="center" wrapText="1"/>
    </xf>
    <xf numFmtId="49" fontId="19" fillId="2" borderId="15" xfId="14" applyNumberFormat="1" applyFont="1" applyFill="1" applyBorder="1" applyAlignment="1">
      <alignment horizontal="right" vertical="center" wrapText="1"/>
    </xf>
    <xf numFmtId="0" fontId="30" fillId="0" borderId="0" xfId="14" applyFont="1"/>
    <xf numFmtId="49" fontId="25" fillId="16" borderId="0" xfId="10" applyNumberFormat="1" applyFont="1" applyFill="1" applyAlignment="1">
      <alignment horizontal="right" vertical="center" wrapText="1"/>
    </xf>
    <xf numFmtId="9" fontId="35" fillId="5" borderId="0" xfId="14" applyNumberFormat="1" applyFont="1" applyFill="1" applyAlignment="1">
      <alignment horizontal="center"/>
    </xf>
    <xf numFmtId="49" fontId="22" fillId="2" borderId="9" xfId="14" applyNumberFormat="1" applyFont="1" applyFill="1" applyBorder="1" applyAlignment="1">
      <alignment horizontal="right" vertical="center" wrapText="1"/>
    </xf>
    <xf numFmtId="0" fontId="32" fillId="2" borderId="13" xfId="14" applyFont="1" applyFill="1" applyBorder="1"/>
    <xf numFmtId="9" fontId="35" fillId="5" borderId="3" xfId="14" applyNumberFormat="1" applyFont="1" applyFill="1" applyBorder="1" applyAlignment="1">
      <alignment horizontal="center"/>
    </xf>
    <xf numFmtId="169" fontId="29" fillId="2" borderId="0" xfId="14" applyNumberFormat="1" applyFont="1" applyFill="1" applyAlignment="1">
      <alignment horizontal="center"/>
    </xf>
    <xf numFmtId="168" fontId="29" fillId="5" borderId="0" xfId="14" applyNumberFormat="1" applyFont="1" applyFill="1" applyAlignment="1">
      <alignment horizontal="center"/>
    </xf>
    <xf numFmtId="49" fontId="22" fillId="2" borderId="33" xfId="14" applyNumberFormat="1" applyFont="1" applyFill="1" applyBorder="1" applyAlignment="1">
      <alignment horizontal="right" vertical="center" wrapText="1"/>
    </xf>
    <xf numFmtId="49" fontId="19" fillId="0" borderId="15" xfId="14" applyNumberFormat="1" applyFont="1" applyBorder="1" applyAlignment="1">
      <alignment horizontal="right" vertical="center" wrapText="1"/>
    </xf>
    <xf numFmtId="49" fontId="28" fillId="11" borderId="25" xfId="10" applyNumberFormat="1" applyFont="1" applyFill="1" applyBorder="1" applyAlignment="1">
      <alignment horizontal="right" vertical="center" wrapText="1"/>
    </xf>
    <xf numFmtId="167" fontId="33" fillId="10" borderId="3" xfId="14" applyNumberFormat="1" applyFont="1" applyFill="1" applyBorder="1" applyAlignment="1">
      <alignment horizontal="right" vertical="center"/>
    </xf>
    <xf numFmtId="10" fontId="13" fillId="5" borderId="3" xfId="16" applyNumberFormat="1" applyFont="1" applyFill="1" applyBorder="1" applyAlignment="1">
      <alignment horizontal="center"/>
    </xf>
    <xf numFmtId="10" fontId="24" fillId="5" borderId="3" xfId="16" applyNumberFormat="1" applyFont="1" applyFill="1" applyBorder="1" applyAlignment="1">
      <alignment horizontal="center"/>
    </xf>
    <xf numFmtId="49" fontId="52" fillId="11" borderId="12" xfId="10" applyNumberFormat="1" applyFont="1" applyFill="1" applyBorder="1" applyAlignment="1">
      <alignment horizontal="right" vertical="center" wrapText="1"/>
    </xf>
    <xf numFmtId="0" fontId="30" fillId="0" borderId="0" xfId="14" applyFont="1" applyAlignment="1">
      <alignment vertical="center"/>
    </xf>
    <xf numFmtId="49" fontId="19" fillId="5" borderId="7" xfId="10" applyNumberFormat="1" applyFont="1" applyFill="1" applyBorder="1" applyAlignment="1">
      <alignment horizontal="right" vertical="center" wrapText="1"/>
    </xf>
    <xf numFmtId="166" fontId="14" fillId="5" borderId="3" xfId="10" applyNumberFormat="1" applyFont="1" applyFill="1" applyBorder="1" applyAlignment="1">
      <alignment horizontal="center"/>
    </xf>
    <xf numFmtId="0" fontId="32" fillId="2" borderId="0" xfId="10" applyFont="1" applyFill="1" applyAlignment="1">
      <alignment vertical="center"/>
    </xf>
    <xf numFmtId="49" fontId="14" fillId="2" borderId="9" xfId="10" applyNumberFormat="1" applyFont="1" applyFill="1" applyBorder="1" applyAlignment="1">
      <alignment horizontal="right" vertical="center" wrapText="1"/>
    </xf>
    <xf numFmtId="167" fontId="14" fillId="5" borderId="13" xfId="10" applyNumberFormat="1" applyFont="1" applyFill="1" applyBorder="1" applyAlignment="1">
      <alignment horizontal="center" vertical="center"/>
    </xf>
    <xf numFmtId="167" fontId="33" fillId="2" borderId="0" xfId="14" applyNumberFormat="1" applyFont="1" applyFill="1" applyAlignment="1">
      <alignment horizontal="right" vertical="center"/>
    </xf>
    <xf numFmtId="0" fontId="7" fillId="2" borderId="24" xfId="14" applyFill="1" applyBorder="1"/>
    <xf numFmtId="49" fontId="28" fillId="18" borderId="11" xfId="10" applyNumberFormat="1" applyFont="1" applyFill="1" applyBorder="1" applyAlignment="1">
      <alignment horizontal="right" vertical="center" wrapText="1"/>
    </xf>
    <xf numFmtId="167" fontId="29" fillId="8" borderId="24" xfId="14" applyNumberFormat="1" applyFont="1" applyFill="1" applyBorder="1" applyAlignment="1">
      <alignment horizontal="center"/>
    </xf>
    <xf numFmtId="49" fontId="28" fillId="18" borderId="1" xfId="10" applyNumberFormat="1" applyFont="1" applyFill="1" applyBorder="1" applyAlignment="1">
      <alignment horizontal="right" vertical="center" wrapText="1"/>
    </xf>
    <xf numFmtId="167" fontId="33" fillId="7" borderId="24" xfId="14" applyNumberFormat="1" applyFont="1" applyFill="1" applyBorder="1" applyAlignment="1">
      <alignment horizontal="right" vertical="center"/>
    </xf>
    <xf numFmtId="0" fontId="7" fillId="7" borderId="0" xfId="14" applyFill="1" applyAlignment="1">
      <alignment vertical="center"/>
    </xf>
    <xf numFmtId="0" fontId="7" fillId="0" borderId="24" xfId="14" applyBorder="1" applyAlignment="1">
      <alignment vertical="center"/>
    </xf>
    <xf numFmtId="49" fontId="19" fillId="2" borderId="12" xfId="14" applyNumberFormat="1" applyFont="1" applyFill="1" applyBorder="1" applyAlignment="1">
      <alignment horizontal="right" wrapText="1"/>
    </xf>
    <xf numFmtId="166" fontId="29" fillId="5" borderId="13" xfId="15" applyNumberFormat="1" applyFont="1" applyFill="1" applyBorder="1" applyAlignment="1">
      <alignment horizontal="center"/>
    </xf>
    <xf numFmtId="0" fontId="7" fillId="2" borderId="13" xfId="14" applyFill="1" applyBorder="1"/>
    <xf numFmtId="49" fontId="19" fillId="2" borderId="16" xfId="14" applyNumberFormat="1" applyFont="1" applyFill="1" applyBorder="1" applyAlignment="1">
      <alignment horizontal="right" wrapText="1"/>
    </xf>
    <xf numFmtId="0" fontId="7" fillId="2" borderId="3" xfId="14" applyFill="1" applyBorder="1"/>
    <xf numFmtId="0" fontId="7" fillId="2" borderId="4" xfId="14" applyFill="1" applyBorder="1"/>
    <xf numFmtId="49" fontId="25" fillId="11" borderId="22" xfId="10" applyNumberFormat="1" applyFont="1" applyFill="1" applyBorder="1" applyAlignment="1">
      <alignment horizontal="right" vertical="center" wrapText="1"/>
    </xf>
    <xf numFmtId="167" fontId="15" fillId="11" borderId="23" xfId="10" applyNumberFormat="1" applyFont="1" applyFill="1" applyBorder="1" applyAlignment="1">
      <alignment horizontal="center" vertical="center"/>
    </xf>
    <xf numFmtId="49" fontId="28" fillId="11" borderId="20" xfId="10" applyNumberFormat="1" applyFont="1" applyFill="1" applyBorder="1" applyAlignment="1">
      <alignment horizontal="right" vertical="center" wrapText="1"/>
    </xf>
    <xf numFmtId="49" fontId="28" fillId="16" borderId="11" xfId="10" applyNumberFormat="1" applyFont="1" applyFill="1" applyBorder="1" applyAlignment="1">
      <alignment horizontal="right" vertical="center" wrapText="1"/>
    </xf>
    <xf numFmtId="167" fontId="29" fillId="5" borderId="24" xfId="14" applyNumberFormat="1" applyFont="1" applyFill="1" applyBorder="1" applyAlignment="1">
      <alignment horizontal="center"/>
    </xf>
    <xf numFmtId="9" fontId="22" fillId="5" borderId="0" xfId="1" applyFont="1" applyFill="1" applyBorder="1" applyAlignment="1">
      <alignment horizontal="center" vertical="center"/>
    </xf>
    <xf numFmtId="0" fontId="8" fillId="5" borderId="27" xfId="10" applyFont="1" applyFill="1" applyBorder="1" applyAlignment="1">
      <alignment horizontal="center"/>
    </xf>
    <xf numFmtId="0" fontId="8" fillId="5" borderId="28" xfId="10" applyFont="1" applyFill="1" applyBorder="1" applyAlignment="1">
      <alignment horizontal="center"/>
    </xf>
    <xf numFmtId="167" fontId="11" fillId="5" borderId="28" xfId="10" applyNumberFormat="1" applyFont="1" applyFill="1" applyBorder="1" applyAlignment="1">
      <alignment horizontal="center"/>
    </xf>
    <xf numFmtId="167" fontId="11" fillId="5" borderId="30" xfId="10" applyNumberFormat="1" applyFont="1" applyFill="1" applyBorder="1" applyAlignment="1">
      <alignment horizontal="center"/>
    </xf>
    <xf numFmtId="167" fontId="18" fillId="5" borderId="28" xfId="10" applyNumberFormat="1" applyFont="1" applyFill="1" applyBorder="1" applyAlignment="1">
      <alignment horizontal="center"/>
    </xf>
    <xf numFmtId="167" fontId="18" fillId="5" borderId="32" xfId="10" applyNumberFormat="1" applyFont="1" applyFill="1" applyBorder="1" applyAlignment="1">
      <alignment horizontal="center"/>
    </xf>
    <xf numFmtId="9" fontId="11" fillId="5" borderId="28" xfId="10" applyNumberFormat="1" applyFont="1" applyFill="1" applyBorder="1" applyAlignment="1">
      <alignment horizontal="center"/>
    </xf>
    <xf numFmtId="167" fontId="11" fillId="11" borderId="45" xfId="10" applyNumberFormat="1" applyFont="1" applyFill="1" applyBorder="1" applyAlignment="1">
      <alignment horizontal="center"/>
    </xf>
    <xf numFmtId="167" fontId="15" fillId="11" borderId="46" xfId="10" applyNumberFormat="1" applyFont="1" applyFill="1" applyBorder="1" applyAlignment="1">
      <alignment horizontal="center" vertical="center"/>
    </xf>
    <xf numFmtId="167" fontId="11" fillId="11" borderId="47" xfId="10" applyNumberFormat="1" applyFont="1" applyFill="1" applyBorder="1" applyAlignment="1">
      <alignment horizontal="center" vertical="center"/>
    </xf>
    <xf numFmtId="167" fontId="33" fillId="5" borderId="27" xfId="14" applyNumberFormat="1" applyFont="1" applyFill="1" applyBorder="1" applyAlignment="1">
      <alignment horizontal="right"/>
    </xf>
    <xf numFmtId="167" fontId="33" fillId="5" borderId="28" xfId="14" applyNumberFormat="1" applyFont="1" applyFill="1" applyBorder="1" applyAlignment="1">
      <alignment horizontal="center"/>
    </xf>
    <xf numFmtId="167" fontId="33" fillId="5" borderId="31" xfId="14" applyNumberFormat="1" applyFont="1" applyFill="1" applyBorder="1" applyAlignment="1">
      <alignment horizontal="center"/>
    </xf>
    <xf numFmtId="167" fontId="15" fillId="11" borderId="6" xfId="10" applyNumberFormat="1" applyFont="1" applyFill="1" applyBorder="1" applyAlignment="1">
      <alignment horizontal="center" vertical="center"/>
    </xf>
    <xf numFmtId="167" fontId="11" fillId="11" borderId="6" xfId="10" applyNumberFormat="1" applyFont="1" applyFill="1" applyBorder="1" applyAlignment="1">
      <alignment horizontal="right" vertical="center"/>
    </xf>
    <xf numFmtId="167" fontId="44" fillId="16" borderId="28" xfId="10" applyNumberFormat="1" applyFont="1" applyFill="1" applyBorder="1" applyAlignment="1">
      <alignment horizontal="right" vertical="center"/>
    </xf>
    <xf numFmtId="9" fontId="11" fillId="5" borderId="28" xfId="10" applyNumberFormat="1" applyFont="1" applyFill="1" applyBorder="1" applyAlignment="1">
      <alignment horizontal="right" vertical="top"/>
    </xf>
    <xf numFmtId="167" fontId="11" fillId="12" borderId="45" xfId="10" applyNumberFormat="1" applyFont="1" applyFill="1" applyBorder="1" applyAlignment="1">
      <alignment horizontal="center"/>
    </xf>
    <xf numFmtId="167" fontId="13" fillId="5" borderId="28" xfId="10" applyNumberFormat="1" applyFont="1" applyFill="1" applyBorder="1" applyAlignment="1">
      <alignment horizontal="center"/>
    </xf>
    <xf numFmtId="167" fontId="11" fillId="5" borderId="48" xfId="10" applyNumberFormat="1" applyFont="1" applyFill="1" applyBorder="1" applyAlignment="1">
      <alignment horizontal="center" vertical="center"/>
    </xf>
    <xf numFmtId="167" fontId="11" fillId="12" borderId="28" xfId="10" applyNumberFormat="1" applyFont="1" applyFill="1" applyBorder="1" applyAlignment="1">
      <alignment horizontal="center"/>
    </xf>
    <xf numFmtId="167" fontId="11" fillId="5" borderId="48" xfId="10" applyNumberFormat="1" applyFont="1" applyFill="1" applyBorder="1" applyAlignment="1">
      <alignment horizontal="center"/>
    </xf>
    <xf numFmtId="10" fontId="11" fillId="5" borderId="28" xfId="10" applyNumberFormat="1" applyFont="1" applyFill="1" applyBorder="1" applyAlignment="1">
      <alignment horizontal="center"/>
    </xf>
    <xf numFmtId="167" fontId="33" fillId="10" borderId="29" xfId="14" applyNumberFormat="1" applyFont="1" applyFill="1" applyBorder="1" applyAlignment="1">
      <alignment horizontal="center" vertical="center"/>
    </xf>
    <xf numFmtId="0" fontId="7" fillId="2" borderId="28" xfId="14" applyFill="1" applyBorder="1"/>
    <xf numFmtId="167" fontId="33" fillId="5" borderId="32" xfId="14" applyNumberFormat="1" applyFont="1" applyFill="1" applyBorder="1" applyAlignment="1">
      <alignment horizontal="center"/>
    </xf>
    <xf numFmtId="167" fontId="33" fillId="10" borderId="29" xfId="14" applyNumberFormat="1" applyFont="1" applyFill="1" applyBorder="1" applyAlignment="1">
      <alignment horizontal="right" vertical="center"/>
    </xf>
    <xf numFmtId="0" fontId="31" fillId="5" borderId="28" xfId="14" applyFont="1" applyFill="1" applyBorder="1" applyAlignment="1">
      <alignment horizontal="center"/>
    </xf>
    <xf numFmtId="0" fontId="48" fillId="5" borderId="28" xfId="14" applyFont="1" applyFill="1" applyBorder="1" applyAlignment="1">
      <alignment horizontal="center"/>
    </xf>
    <xf numFmtId="167" fontId="33" fillId="5" borderId="30" xfId="14" applyNumberFormat="1" applyFont="1" applyFill="1" applyBorder="1" applyAlignment="1">
      <alignment horizontal="center"/>
    </xf>
    <xf numFmtId="167" fontId="33" fillId="2" borderId="28" xfId="14" applyNumberFormat="1" applyFont="1" applyFill="1" applyBorder="1" applyAlignment="1">
      <alignment horizontal="center" vertical="center"/>
    </xf>
    <xf numFmtId="167" fontId="33" fillId="5" borderId="30" xfId="10" applyNumberFormat="1" applyFont="1" applyFill="1" applyBorder="1" applyAlignment="1">
      <alignment horizontal="center" vertical="center"/>
    </xf>
    <xf numFmtId="0" fontId="7" fillId="2" borderId="28" xfId="10" applyFill="1" applyBorder="1"/>
    <xf numFmtId="167" fontId="33" fillId="7" borderId="29" xfId="14" applyNumberFormat="1" applyFont="1" applyFill="1" applyBorder="1" applyAlignment="1">
      <alignment horizontal="right" vertical="center"/>
    </xf>
    <xf numFmtId="167" fontId="33" fillId="2" borderId="28" xfId="14" applyNumberFormat="1" applyFont="1" applyFill="1" applyBorder="1" applyAlignment="1">
      <alignment horizontal="right" vertical="center"/>
    </xf>
    <xf numFmtId="0" fontId="7" fillId="2" borderId="28" xfId="14" applyFill="1" applyBorder="1" applyAlignment="1">
      <alignment vertical="center"/>
    </xf>
    <xf numFmtId="167" fontId="33" fillId="8" borderId="29" xfId="14" applyNumberFormat="1" applyFont="1" applyFill="1" applyBorder="1" applyAlignment="1">
      <alignment horizontal="center"/>
    </xf>
    <xf numFmtId="167" fontId="33" fillId="5" borderId="29" xfId="14" applyNumberFormat="1" applyFont="1" applyFill="1" applyBorder="1" applyAlignment="1">
      <alignment horizontal="center"/>
    </xf>
    <xf numFmtId="167" fontId="40" fillId="5" borderId="34" xfId="14" applyNumberFormat="1" applyFont="1" applyFill="1" applyBorder="1" applyAlignment="1">
      <alignment horizontal="center" vertical="center"/>
    </xf>
    <xf numFmtId="167" fontId="40" fillId="5" borderId="28" xfId="14" applyNumberFormat="1" applyFont="1" applyFill="1" applyBorder="1" applyAlignment="1">
      <alignment horizontal="center" vertical="center"/>
    </xf>
    <xf numFmtId="167" fontId="42" fillId="5" borderId="28" xfId="14" applyNumberFormat="1" applyFont="1" applyFill="1" applyBorder="1" applyAlignment="1">
      <alignment horizontal="center" vertical="center"/>
    </xf>
    <xf numFmtId="167" fontId="41" fillId="5" borderId="31" xfId="14" applyNumberFormat="1" applyFont="1" applyFill="1" applyBorder="1" applyAlignment="1">
      <alignment horizontal="center" vertical="center"/>
    </xf>
    <xf numFmtId="0" fontId="7" fillId="0" borderId="28" xfId="10" applyBorder="1"/>
    <xf numFmtId="0" fontId="7" fillId="2" borderId="0" xfId="10" applyFill="1" applyAlignment="1">
      <alignment vertical="center"/>
    </xf>
    <xf numFmtId="0" fontId="7" fillId="5" borderId="0" xfId="10" applyFill="1"/>
    <xf numFmtId="0" fontId="7" fillId="2" borderId="0" xfId="10" applyFill="1" applyAlignment="1">
      <alignment horizontal="right"/>
    </xf>
    <xf numFmtId="0" fontId="7" fillId="16" borderId="0" xfId="10" applyFill="1"/>
    <xf numFmtId="0" fontId="7" fillId="16" borderId="0" xfId="10" applyFill="1" applyAlignment="1">
      <alignment vertical="center"/>
    </xf>
    <xf numFmtId="0" fontId="7" fillId="2" borderId="0" xfId="14" applyFill="1" applyAlignment="1">
      <alignment horizontal="right"/>
    </xf>
    <xf numFmtId="0" fontId="7" fillId="0" borderId="0" xfId="14" applyAlignment="1">
      <alignment horizontal="right"/>
    </xf>
    <xf numFmtId="0" fontId="7" fillId="16" borderId="0" xfId="10" applyFill="1" applyAlignment="1">
      <alignment horizontal="right" vertical="center"/>
    </xf>
    <xf numFmtId="0" fontId="7" fillId="5" borderId="0" xfId="10" applyFill="1" applyAlignment="1">
      <alignment horizontal="right" vertical="top"/>
    </xf>
    <xf numFmtId="0" fontId="7" fillId="2" borderId="0" xfId="10" applyFill="1" applyAlignment="1">
      <alignment horizontal="right" vertical="top"/>
    </xf>
    <xf numFmtId="0" fontId="7" fillId="17" borderId="0" xfId="10" applyFill="1"/>
    <xf numFmtId="0" fontId="7" fillId="2" borderId="0" xfId="10" applyFill="1" applyAlignment="1">
      <alignment horizontal="right" vertical="center"/>
    </xf>
    <xf numFmtId="0" fontId="7" fillId="17" borderId="0" xfId="10" applyFill="1" applyAlignment="1">
      <alignment horizontal="right" vertical="top"/>
    </xf>
    <xf numFmtId="0" fontId="30" fillId="2" borderId="0" xfId="14" applyFont="1" applyFill="1" applyAlignment="1">
      <alignment vertical="center"/>
    </xf>
    <xf numFmtId="0" fontId="30" fillId="2" borderId="0" xfId="14" applyFont="1" applyFill="1"/>
    <xf numFmtId="0" fontId="38" fillId="2" borderId="0" xfId="14" applyFont="1" applyFill="1" applyAlignment="1">
      <alignment vertical="center"/>
    </xf>
    <xf numFmtId="0" fontId="7" fillId="0" borderId="0" xfId="10" applyAlignment="1">
      <alignment horizontal="right"/>
    </xf>
    <xf numFmtId="0" fontId="7" fillId="0" borderId="0" xfId="10" applyAlignment="1">
      <alignment horizontal="right" vertical="center"/>
    </xf>
    <xf numFmtId="0" fontId="36" fillId="0" borderId="0" xfId="10" applyFont="1" applyAlignment="1">
      <alignment horizontal="right" vertical="center"/>
    </xf>
    <xf numFmtId="0" fontId="36" fillId="0" borderId="0" xfId="10" applyFont="1" applyAlignment="1">
      <alignment vertical="center"/>
    </xf>
    <xf numFmtId="0" fontId="32" fillId="0" borderId="0" xfId="10" applyFont="1" applyAlignment="1">
      <alignment vertical="center"/>
    </xf>
    <xf numFmtId="49" fontId="14" fillId="5" borderId="0" xfId="10" applyNumberFormat="1" applyFont="1" applyFill="1" applyAlignment="1">
      <alignment wrapText="1"/>
    </xf>
    <xf numFmtId="0" fontId="11" fillId="5" borderId="0" xfId="10" applyFont="1" applyFill="1" applyAlignment="1">
      <alignment horizontal="center"/>
    </xf>
    <xf numFmtId="49" fontId="14" fillId="0" borderId="0" xfId="10" applyNumberFormat="1" applyFont="1" applyAlignment="1">
      <alignment wrapText="1"/>
    </xf>
    <xf numFmtId="0" fontId="13" fillId="0" borderId="0" xfId="10" applyFont="1" applyAlignment="1">
      <alignment horizontal="center"/>
    </xf>
    <xf numFmtId="0" fontId="24" fillId="0" borderId="0" xfId="10" applyFont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53" fillId="6" borderId="11" xfId="13" applyFont="1" applyFill="1" applyBorder="1"/>
    <xf numFmtId="0" fontId="56" fillId="0" borderId="1" xfId="19" applyFill="1" applyBorder="1" applyProtection="1"/>
    <xf numFmtId="0" fontId="56" fillId="0" borderId="1" xfId="0" applyFont="1" applyBorder="1"/>
    <xf numFmtId="0" fontId="7" fillId="6" borderId="1" xfId="13" applyFill="1" applyBorder="1"/>
    <xf numFmtId="49" fontId="39" fillId="0" borderId="15" xfId="14" applyNumberFormat="1" applyFont="1" applyBorder="1" applyAlignment="1">
      <alignment horizontal="right" vertical="center" wrapText="1"/>
    </xf>
    <xf numFmtId="0" fontId="59" fillId="2" borderId="11" xfId="0" applyFont="1" applyFill="1" applyBorder="1" applyAlignment="1">
      <alignment horizontal="right"/>
    </xf>
    <xf numFmtId="0" fontId="60" fillId="0" borderId="1" xfId="0" applyFont="1" applyBorder="1"/>
    <xf numFmtId="1" fontId="0" fillId="0" borderId="1" xfId="0" applyNumberFormat="1" applyBorder="1"/>
    <xf numFmtId="0" fontId="7" fillId="2" borderId="8" xfId="13" applyFill="1" applyBorder="1"/>
    <xf numFmtId="0" fontId="61" fillId="2" borderId="1" xfId="13" applyFont="1" applyFill="1" applyBorder="1"/>
    <xf numFmtId="1" fontId="54" fillId="2" borderId="1" xfId="13" applyNumberFormat="1" applyFont="1" applyFill="1" applyBorder="1"/>
    <xf numFmtId="0" fontId="7" fillId="21" borderId="1" xfId="13" applyFill="1" applyBorder="1"/>
    <xf numFmtId="0" fontId="62" fillId="2" borderId="1" xfId="13" applyFont="1" applyFill="1" applyBorder="1"/>
    <xf numFmtId="0" fontId="56" fillId="0" borderId="1" xfId="19" applyFill="1" applyBorder="1" applyAlignment="1" applyProtection="1">
      <alignment horizontal="center" vertical="center"/>
    </xf>
    <xf numFmtId="0" fontId="63" fillId="0" borderId="1" xfId="0" applyFont="1" applyBorder="1"/>
    <xf numFmtId="3" fontId="0" fillId="0" borderId="1" xfId="0" applyNumberFormat="1" applyBorder="1" applyAlignment="1">
      <alignment horizontal="center" vertical="center"/>
    </xf>
    <xf numFmtId="0" fontId="57" fillId="2" borderId="1" xfId="13" applyFont="1" applyFill="1" applyBorder="1"/>
    <xf numFmtId="1" fontId="55" fillId="2" borderId="1" xfId="13" applyNumberFormat="1" applyFont="1" applyFill="1" applyBorder="1"/>
    <xf numFmtId="49" fontId="16" fillId="5" borderId="0" xfId="10" applyNumberFormat="1" applyFont="1" applyFill="1" applyAlignment="1">
      <alignment horizontal="right" vertical="center" wrapText="1"/>
    </xf>
    <xf numFmtId="0" fontId="9" fillId="2" borderId="0" xfId="10" applyFont="1" applyFill="1" applyAlignment="1">
      <alignment vertical="center"/>
    </xf>
    <xf numFmtId="0" fontId="9" fillId="0" borderId="0" xfId="10" applyFont="1" applyAlignment="1">
      <alignment vertical="center"/>
    </xf>
    <xf numFmtId="9" fontId="17" fillId="5" borderId="0" xfId="1" applyFont="1" applyFill="1" applyBorder="1" applyAlignment="1">
      <alignment horizontal="right"/>
    </xf>
    <xf numFmtId="167" fontId="13" fillId="0" borderId="0" xfId="10" applyNumberFormat="1" applyFont="1" applyAlignment="1">
      <alignment horizontal="right" vertical="center"/>
    </xf>
    <xf numFmtId="167" fontId="11" fillId="5" borderId="28" xfId="10" applyNumberFormat="1" applyFont="1" applyFill="1" applyBorder="1" applyAlignment="1">
      <alignment horizontal="right" vertical="center"/>
    </xf>
    <xf numFmtId="49" fontId="14" fillId="5" borderId="12" xfId="10" applyNumberFormat="1" applyFont="1" applyFill="1" applyBorder="1" applyAlignment="1">
      <alignment horizontal="right" vertical="center" wrapText="1"/>
    </xf>
    <xf numFmtId="49" fontId="21" fillId="2" borderId="15" xfId="10" applyNumberFormat="1" applyFont="1" applyFill="1" applyBorder="1" applyAlignment="1">
      <alignment horizontal="right" vertical="center" wrapText="1"/>
    </xf>
    <xf numFmtId="49" fontId="21" fillId="2" borderId="16" xfId="10" applyNumberFormat="1" applyFont="1" applyFill="1" applyBorder="1" applyAlignment="1">
      <alignment horizontal="right" wrapText="1"/>
    </xf>
    <xf numFmtId="167" fontId="17" fillId="2" borderId="3" xfId="10" applyNumberFormat="1" applyFont="1" applyFill="1" applyBorder="1" applyAlignment="1">
      <alignment horizontal="center"/>
    </xf>
    <xf numFmtId="49" fontId="19" fillId="0" borderId="16" xfId="10" applyNumberFormat="1" applyFont="1" applyBorder="1" applyAlignment="1">
      <alignment horizontal="right" vertical="center" wrapText="1"/>
    </xf>
    <xf numFmtId="168" fontId="13" fillId="0" borderId="16" xfId="10" applyNumberFormat="1" applyFont="1" applyBorder="1" applyAlignment="1">
      <alignment vertical="center"/>
    </xf>
    <xf numFmtId="168" fontId="13" fillId="0" borderId="3" xfId="10" applyNumberFormat="1" applyFont="1" applyBorder="1" applyAlignment="1">
      <alignment vertical="center"/>
    </xf>
    <xf numFmtId="49" fontId="20" fillId="12" borderId="20" xfId="10" applyNumberFormat="1" applyFont="1" applyFill="1" applyBorder="1" applyAlignment="1">
      <alignment horizontal="right" vertical="center" wrapText="1"/>
    </xf>
    <xf numFmtId="167" fontId="11" fillId="12" borderId="5" xfId="10" applyNumberFormat="1" applyFont="1" applyFill="1" applyBorder="1" applyAlignment="1">
      <alignment horizontal="center"/>
    </xf>
    <xf numFmtId="167" fontId="11" fillId="12" borderId="27" xfId="10" applyNumberFormat="1" applyFont="1" applyFill="1" applyBorder="1" applyAlignment="1">
      <alignment horizontal="center"/>
    </xf>
    <xf numFmtId="49" fontId="19" fillId="0" borderId="21" xfId="10" applyNumberFormat="1" applyFont="1" applyBorder="1" applyAlignment="1">
      <alignment horizontal="right" vertical="center" wrapText="1"/>
    </xf>
    <xf numFmtId="49" fontId="14" fillId="0" borderId="22" xfId="10" applyNumberFormat="1" applyFont="1" applyBorder="1" applyAlignment="1">
      <alignment horizontal="right" vertical="center" wrapText="1"/>
    </xf>
    <xf numFmtId="167" fontId="13" fillId="0" borderId="23" xfId="10" applyNumberFormat="1" applyFont="1" applyBorder="1" applyAlignment="1">
      <alignment horizontal="center"/>
    </xf>
    <xf numFmtId="167" fontId="13" fillId="5" borderId="31" xfId="10" applyNumberFormat="1" applyFont="1" applyFill="1" applyBorder="1" applyAlignment="1">
      <alignment horizontal="center"/>
    </xf>
    <xf numFmtId="9" fontId="17" fillId="5" borderId="0" xfId="10" applyNumberFormat="1" applyFont="1" applyFill="1" applyAlignment="1">
      <alignment horizontal="center"/>
    </xf>
    <xf numFmtId="49" fontId="14" fillId="0" borderId="21" xfId="10" applyNumberFormat="1" applyFont="1" applyBorder="1" applyAlignment="1">
      <alignment horizontal="right" vertical="center" wrapText="1"/>
    </xf>
    <xf numFmtId="9" fontId="17" fillId="5" borderId="23" xfId="10" applyNumberFormat="1" applyFont="1" applyFill="1" applyBorder="1" applyAlignment="1">
      <alignment horizontal="center" vertical="center"/>
    </xf>
    <xf numFmtId="9" fontId="11" fillId="5" borderId="27" xfId="10" applyNumberFormat="1" applyFont="1" applyFill="1" applyBorder="1" applyAlignment="1">
      <alignment horizontal="center"/>
    </xf>
    <xf numFmtId="0" fontId="7" fillId="0" borderId="31" xfId="10" applyBorder="1"/>
    <xf numFmtId="49" fontId="14" fillId="5" borderId="15" xfId="10" applyNumberFormat="1" applyFont="1" applyFill="1" applyBorder="1" applyAlignment="1">
      <alignment horizontal="right" vertical="center" wrapText="1"/>
    </xf>
    <xf numFmtId="167" fontId="13" fillId="5" borderId="23" xfId="10" applyNumberFormat="1" applyFont="1" applyFill="1" applyBorder="1" applyAlignment="1">
      <alignment horizontal="center"/>
    </xf>
    <xf numFmtId="167" fontId="11" fillId="20" borderId="5" xfId="10" applyNumberFormat="1" applyFont="1" applyFill="1" applyBorder="1" applyAlignment="1">
      <alignment horizontal="center"/>
    </xf>
    <xf numFmtId="49" fontId="19" fillId="22" borderId="15" xfId="14" applyNumberFormat="1" applyFont="1" applyFill="1" applyBorder="1" applyAlignment="1">
      <alignment horizontal="right" vertical="center" wrapText="1"/>
    </xf>
    <xf numFmtId="9" fontId="44" fillId="23" borderId="0" xfId="14" applyNumberFormat="1" applyFont="1" applyFill="1" applyAlignment="1">
      <alignment horizontal="center"/>
    </xf>
    <xf numFmtId="167" fontId="13" fillId="22" borderId="0" xfId="10" applyNumberFormat="1" applyFont="1" applyFill="1" applyAlignment="1">
      <alignment horizontal="center"/>
    </xf>
    <xf numFmtId="167" fontId="13" fillId="22" borderId="3" xfId="10" applyNumberFormat="1" applyFont="1" applyFill="1" applyBorder="1" applyAlignment="1">
      <alignment horizontal="center"/>
    </xf>
    <xf numFmtId="49" fontId="22" fillId="0" borderId="15" xfId="14" applyNumberFormat="1" applyFont="1" applyBorder="1" applyAlignment="1">
      <alignment horizontal="right" vertical="center" wrapText="1"/>
    </xf>
    <xf numFmtId="49" fontId="22" fillId="2" borderId="20" xfId="14" applyNumberFormat="1" applyFont="1" applyFill="1" applyBorder="1" applyAlignment="1">
      <alignment horizontal="right" vertical="center" wrapText="1"/>
    </xf>
    <xf numFmtId="9" fontId="35" fillId="5" borderId="5" xfId="14" applyNumberFormat="1" applyFont="1" applyFill="1" applyBorder="1" applyAlignment="1">
      <alignment horizontal="center"/>
    </xf>
    <xf numFmtId="49" fontId="19" fillId="2" borderId="21" xfId="14" applyNumberFormat="1" applyFont="1" applyFill="1" applyBorder="1" applyAlignment="1">
      <alignment horizontal="right" vertical="center" wrapText="1"/>
    </xf>
    <xf numFmtId="49" fontId="19" fillId="2" borderId="22" xfId="14" applyNumberFormat="1" applyFont="1" applyFill="1" applyBorder="1" applyAlignment="1">
      <alignment horizontal="right" vertical="center" wrapText="1"/>
    </xf>
    <xf numFmtId="167" fontId="29" fillId="2" borderId="23" xfId="14" applyNumberFormat="1" applyFont="1" applyFill="1" applyBorder="1" applyAlignment="1">
      <alignment horizontal="center"/>
    </xf>
    <xf numFmtId="49" fontId="52" fillId="11" borderId="15" xfId="10" applyNumberFormat="1" applyFont="1" applyFill="1" applyBorder="1" applyAlignment="1">
      <alignment horizontal="right" vertical="center" wrapText="1"/>
    </xf>
    <xf numFmtId="167" fontId="33" fillId="10" borderId="0" xfId="14" applyNumberFormat="1" applyFont="1" applyFill="1" applyAlignment="1">
      <alignment horizontal="right" vertical="center"/>
    </xf>
    <xf numFmtId="167" fontId="33" fillId="10" borderId="28" xfId="14" applyNumberFormat="1" applyFont="1" applyFill="1" applyBorder="1" applyAlignment="1">
      <alignment horizontal="right" vertical="center"/>
    </xf>
    <xf numFmtId="9" fontId="44" fillId="5" borderId="0" xfId="1" applyFont="1" applyFill="1" applyBorder="1" applyAlignment="1">
      <alignment horizontal="right"/>
    </xf>
    <xf numFmtId="9" fontId="44" fillId="5" borderId="0" xfId="4" applyFont="1" applyFill="1" applyBorder="1" applyAlignment="1">
      <alignment horizontal="right"/>
    </xf>
    <xf numFmtId="167" fontId="58" fillId="2" borderId="0" xfId="14" applyNumberFormat="1" applyFont="1" applyFill="1"/>
    <xf numFmtId="167" fontId="13" fillId="2" borderId="0" xfId="10" applyNumberFormat="1" applyFont="1" applyFill="1" applyAlignment="1">
      <alignment horizontal="center"/>
    </xf>
    <xf numFmtId="49" fontId="19" fillId="2" borderId="54" xfId="14" applyNumberFormat="1" applyFont="1" applyFill="1" applyBorder="1" applyAlignment="1">
      <alignment horizontal="right" vertical="center" wrapText="1"/>
    </xf>
    <xf numFmtId="0" fontId="67" fillId="0" borderId="17" xfId="14" applyFont="1" applyBorder="1" applyAlignment="1">
      <alignment horizontal="right"/>
    </xf>
    <xf numFmtId="0" fontId="0" fillId="2" borderId="16" xfId="0" applyFill="1" applyBorder="1" applyAlignment="1">
      <alignment horizontal="right"/>
    </xf>
    <xf numFmtId="0" fontId="0" fillId="2" borderId="0" xfId="0" applyFill="1" applyAlignment="1">
      <alignment horizontal="center"/>
    </xf>
    <xf numFmtId="0" fontId="51" fillId="2" borderId="0" xfId="0" applyFont="1" applyFill="1" applyAlignment="1">
      <alignment horizontal="center"/>
    </xf>
    <xf numFmtId="0" fontId="49" fillId="2" borderId="0" xfId="0" applyFont="1" applyFill="1" applyAlignment="1">
      <alignment horizontal="center"/>
    </xf>
    <xf numFmtId="167" fontId="29" fillId="5" borderId="0" xfId="14" applyNumberFormat="1" applyFont="1" applyFill="1" applyAlignment="1">
      <alignment horizontal="center" vertical="center"/>
    </xf>
    <xf numFmtId="167" fontId="33" fillId="5" borderId="28" xfId="14" applyNumberFormat="1" applyFont="1" applyFill="1" applyBorder="1" applyAlignment="1">
      <alignment horizontal="center" vertical="center"/>
    </xf>
    <xf numFmtId="167" fontId="13" fillId="0" borderId="3" xfId="10" applyNumberFormat="1" applyFont="1" applyBorder="1" applyAlignment="1">
      <alignment horizontal="center" vertical="center"/>
    </xf>
    <xf numFmtId="167" fontId="33" fillId="5" borderId="32" xfId="14" applyNumberFormat="1" applyFont="1" applyFill="1" applyBorder="1" applyAlignment="1">
      <alignment horizontal="center" vertical="center"/>
    </xf>
    <xf numFmtId="0" fontId="0" fillId="2" borderId="15" xfId="0" applyFill="1" applyBorder="1" applyAlignment="1">
      <alignment horizontal="right" vertical="center"/>
    </xf>
    <xf numFmtId="0" fontId="8" fillId="5" borderId="0" xfId="10" applyFont="1" applyFill="1" applyAlignment="1">
      <alignment horizontal="center"/>
    </xf>
    <xf numFmtId="0" fontId="18" fillId="5" borderId="0" xfId="10" applyFont="1" applyFill="1" applyAlignment="1">
      <alignment horizontal="center"/>
    </xf>
    <xf numFmtId="167" fontId="11" fillId="5" borderId="0" xfId="10" applyNumberFormat="1" applyFont="1" applyFill="1" applyAlignment="1">
      <alignment horizontal="center"/>
    </xf>
    <xf numFmtId="167" fontId="18" fillId="5" borderId="0" xfId="10" applyNumberFormat="1" applyFont="1" applyFill="1" applyAlignment="1">
      <alignment horizontal="center"/>
    </xf>
    <xf numFmtId="9" fontId="11" fillId="5" borderId="0" xfId="10" applyNumberFormat="1" applyFont="1" applyFill="1" applyAlignment="1">
      <alignment horizontal="center"/>
    </xf>
    <xf numFmtId="167" fontId="11" fillId="5" borderId="0" xfId="10" applyNumberFormat="1" applyFont="1" applyFill="1" applyAlignment="1">
      <alignment horizontal="right"/>
    </xf>
    <xf numFmtId="167" fontId="11" fillId="5" borderId="0" xfId="10" applyNumberFormat="1" applyFont="1" applyFill="1" applyAlignment="1">
      <alignment horizontal="right" vertical="center"/>
    </xf>
    <xf numFmtId="167" fontId="33" fillId="5" borderId="0" xfId="14" applyNumberFormat="1" applyFont="1" applyFill="1" applyAlignment="1">
      <alignment horizontal="right"/>
    </xf>
    <xf numFmtId="167" fontId="33" fillId="5" borderId="0" xfId="14" applyNumberFormat="1" applyFont="1" applyFill="1" applyAlignment="1">
      <alignment horizontal="center"/>
    </xf>
    <xf numFmtId="167" fontId="44" fillId="16" borderId="0" xfId="10" applyNumberFormat="1" applyFont="1" applyFill="1" applyAlignment="1">
      <alignment horizontal="right" vertical="center"/>
    </xf>
    <xf numFmtId="9" fontId="11" fillId="5" borderId="0" xfId="10" applyNumberFormat="1" applyFont="1" applyFill="1" applyAlignment="1">
      <alignment horizontal="right" vertical="top"/>
    </xf>
    <xf numFmtId="167" fontId="11" fillId="5" borderId="0" xfId="10" applyNumberFormat="1" applyFont="1" applyFill="1" applyAlignment="1">
      <alignment horizontal="center" vertical="center"/>
    </xf>
    <xf numFmtId="10" fontId="11" fillId="5" borderId="0" xfId="10" applyNumberFormat="1" applyFont="1" applyFill="1" applyAlignment="1">
      <alignment horizontal="center"/>
    </xf>
    <xf numFmtId="167" fontId="33" fillId="5" borderId="0" xfId="14" applyNumberFormat="1" applyFont="1" applyFill="1" applyAlignment="1">
      <alignment horizontal="center" vertical="center"/>
    </xf>
    <xf numFmtId="0" fontId="31" fillId="5" borderId="0" xfId="14" applyFont="1" applyFill="1" applyAlignment="1">
      <alignment horizontal="center"/>
    </xf>
    <xf numFmtId="0" fontId="48" fillId="5" borderId="0" xfId="14" applyFont="1" applyFill="1" applyAlignment="1">
      <alignment horizontal="center"/>
    </xf>
    <xf numFmtId="167" fontId="33" fillId="2" borderId="0" xfId="14" applyNumberFormat="1" applyFont="1" applyFill="1" applyAlignment="1">
      <alignment horizontal="center" vertical="center"/>
    </xf>
    <xf numFmtId="167" fontId="33" fillId="5" borderId="0" xfId="10" applyNumberFormat="1" applyFont="1" applyFill="1" applyAlignment="1">
      <alignment horizontal="center" vertical="center"/>
    </xf>
    <xf numFmtId="167" fontId="40" fillId="5" borderId="0" xfId="14" applyNumberFormat="1" applyFont="1" applyFill="1" applyAlignment="1">
      <alignment horizontal="center" vertical="center"/>
    </xf>
    <xf numFmtId="167" fontId="42" fillId="5" borderId="0" xfId="14" applyNumberFormat="1" applyFont="1" applyFill="1" applyAlignment="1">
      <alignment horizontal="center" vertical="center"/>
    </xf>
    <xf numFmtId="0" fontId="11" fillId="16" borderId="0" xfId="10" applyFont="1" applyFill="1" applyAlignment="1">
      <alignment horizontal="center"/>
    </xf>
    <xf numFmtId="167" fontId="11" fillId="2" borderId="0" xfId="10" applyNumberFormat="1" applyFont="1" applyFill="1" applyAlignment="1">
      <alignment horizontal="right"/>
    </xf>
    <xf numFmtId="167" fontId="11" fillId="16" borderId="0" xfId="10" applyNumberFormat="1" applyFont="1" applyFill="1" applyAlignment="1">
      <alignment horizontal="center"/>
    </xf>
    <xf numFmtId="167" fontId="15" fillId="16" borderId="0" xfId="10" applyNumberFormat="1" applyFont="1" applyFill="1" applyAlignment="1">
      <alignment horizontal="center" vertical="center"/>
    </xf>
    <xf numFmtId="167" fontId="11" fillId="16" borderId="0" xfId="10" applyNumberFormat="1" applyFont="1" applyFill="1" applyAlignment="1">
      <alignment horizontal="center" vertical="center"/>
    </xf>
    <xf numFmtId="167" fontId="11" fillId="17" borderId="0" xfId="10" applyNumberFormat="1" applyFont="1" applyFill="1" applyAlignment="1">
      <alignment horizontal="center"/>
    </xf>
    <xf numFmtId="0" fontId="10" fillId="19" borderId="28" xfId="10" applyFont="1" applyFill="1" applyBorder="1" applyAlignment="1">
      <alignment horizontal="center" vertical="center"/>
    </xf>
    <xf numFmtId="167" fontId="11" fillId="5" borderId="28" xfId="10" applyNumberFormat="1" applyFont="1" applyFill="1" applyBorder="1" applyAlignment="1">
      <alignment horizontal="right"/>
    </xf>
    <xf numFmtId="167" fontId="11" fillId="0" borderId="28" xfId="10" applyNumberFormat="1" applyFont="1" applyBorder="1" applyAlignment="1">
      <alignment horizontal="right"/>
    </xf>
    <xf numFmtId="0" fontId="7" fillId="0" borderId="27" xfId="10" applyBorder="1"/>
    <xf numFmtId="0" fontId="11" fillId="5" borderId="28" xfId="10" applyFont="1" applyFill="1" applyBorder="1" applyAlignment="1">
      <alignment horizontal="center"/>
    </xf>
    <xf numFmtId="0" fontId="9" fillId="0" borderId="28" xfId="10" applyFont="1" applyBorder="1"/>
    <xf numFmtId="0" fontId="69" fillId="2" borderId="0" xfId="0" applyFont="1" applyFill="1"/>
    <xf numFmtId="0" fontId="70" fillId="2" borderId="0" xfId="0" applyFont="1" applyFill="1"/>
    <xf numFmtId="49" fontId="28" fillId="24" borderId="55" xfId="10" applyNumberFormat="1" applyFont="1" applyFill="1" applyBorder="1" applyAlignment="1">
      <alignment horizontal="right" vertical="center" wrapText="1"/>
    </xf>
    <xf numFmtId="167" fontId="29" fillId="25" borderId="56" xfId="14" applyNumberFormat="1" applyFont="1" applyFill="1" applyBorder="1" applyAlignment="1">
      <alignment horizontal="center"/>
    </xf>
    <xf numFmtId="167" fontId="33" fillId="25" borderId="57" xfId="14" applyNumberFormat="1" applyFont="1" applyFill="1" applyBorder="1" applyAlignment="1">
      <alignment horizontal="center"/>
    </xf>
    <xf numFmtId="49" fontId="28" fillId="24" borderId="11" xfId="10" applyNumberFormat="1" applyFont="1" applyFill="1" applyBorder="1" applyAlignment="1">
      <alignment horizontal="right" vertical="center" wrapText="1"/>
    </xf>
    <xf numFmtId="167" fontId="14" fillId="20" borderId="24" xfId="14" applyNumberFormat="1" applyFont="1" applyFill="1" applyBorder="1" applyAlignment="1">
      <alignment horizontal="right" vertical="center"/>
    </xf>
    <xf numFmtId="167" fontId="33" fillId="20" borderId="24" xfId="14" applyNumberFormat="1" applyFont="1" applyFill="1" applyBorder="1" applyAlignment="1">
      <alignment horizontal="right" vertical="center"/>
    </xf>
    <xf numFmtId="167" fontId="33" fillId="20" borderId="29" xfId="14" applyNumberFormat="1" applyFont="1" applyFill="1" applyBorder="1" applyAlignment="1">
      <alignment horizontal="right" vertical="center"/>
    </xf>
    <xf numFmtId="0" fontId="58" fillId="2" borderId="15" xfId="0" applyFont="1" applyFill="1" applyBorder="1" applyAlignment="1">
      <alignment horizontal="right"/>
    </xf>
    <xf numFmtId="0" fontId="59" fillId="2" borderId="15" xfId="0" applyFont="1" applyFill="1" applyBorder="1" applyAlignment="1">
      <alignment horizontal="right"/>
    </xf>
    <xf numFmtId="0" fontId="0" fillId="2" borderId="2" xfId="0" applyFill="1" applyBorder="1" applyAlignment="1">
      <alignment horizontal="center"/>
    </xf>
    <xf numFmtId="0" fontId="72" fillId="15" borderId="0" xfId="10" applyFont="1" applyFill="1" applyAlignment="1">
      <alignment horizontal="center" vertical="center"/>
    </xf>
    <xf numFmtId="9" fontId="73" fillId="16" borderId="0" xfId="1" applyFont="1" applyFill="1" applyBorder="1" applyAlignment="1">
      <alignment horizontal="center" vertical="center"/>
    </xf>
    <xf numFmtId="9" fontId="73" fillId="2" borderId="0" xfId="15" applyFont="1" applyFill="1" applyBorder="1" applyAlignment="1">
      <alignment horizontal="center" vertical="center"/>
    </xf>
    <xf numFmtId="9" fontId="73" fillId="5" borderId="0" xfId="15" applyFont="1" applyFill="1" applyBorder="1" applyAlignment="1">
      <alignment horizontal="center"/>
    </xf>
    <xf numFmtId="0" fontId="59" fillId="2" borderId="16" xfId="0" applyFont="1" applyFill="1" applyBorder="1" applyAlignment="1">
      <alignment horizontal="right"/>
    </xf>
    <xf numFmtId="0" fontId="59" fillId="2" borderId="12" xfId="0" applyFont="1" applyFill="1" applyBorder="1" applyAlignment="1">
      <alignment horizontal="right"/>
    </xf>
    <xf numFmtId="0" fontId="4" fillId="3" borderId="18" xfId="0" applyFont="1" applyFill="1" applyBorder="1" applyAlignment="1">
      <alignment horizontal="center"/>
    </xf>
    <xf numFmtId="0" fontId="71" fillId="2" borderId="15" xfId="0" applyFont="1" applyFill="1" applyBorder="1" applyAlignment="1">
      <alignment horizontal="right"/>
    </xf>
    <xf numFmtId="0" fontId="27" fillId="3" borderId="12" xfId="0" applyFont="1" applyFill="1" applyBorder="1" applyAlignment="1">
      <alignment horizontal="center"/>
    </xf>
    <xf numFmtId="0" fontId="0" fillId="2" borderId="58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164" fontId="69" fillId="2" borderId="0" xfId="0" applyNumberFormat="1" applyFont="1" applyFill="1"/>
    <xf numFmtId="164" fontId="75" fillId="2" borderId="0" xfId="0" applyNumberFormat="1" applyFont="1" applyFill="1"/>
    <xf numFmtId="166" fontId="73" fillId="5" borderId="0" xfId="15" applyNumberFormat="1" applyFont="1" applyFill="1" applyBorder="1" applyAlignment="1">
      <alignment horizontal="center"/>
    </xf>
    <xf numFmtId="166" fontId="73" fillId="2" borderId="0" xfId="15" applyNumberFormat="1" applyFont="1" applyFill="1" applyBorder="1" applyAlignment="1">
      <alignment horizontal="center" vertical="center"/>
    </xf>
    <xf numFmtId="0" fontId="0" fillId="2" borderId="27" xfId="0" applyFill="1" applyBorder="1"/>
    <xf numFmtId="164" fontId="0" fillId="2" borderId="5" xfId="0" applyNumberFormat="1" applyFill="1" applyBorder="1"/>
    <xf numFmtId="164" fontId="0" fillId="2" borderId="53" xfId="0" applyNumberFormat="1" applyFill="1" applyBorder="1"/>
    <xf numFmtId="0" fontId="0" fillId="2" borderId="28" xfId="0" applyFill="1" applyBorder="1"/>
    <xf numFmtId="164" fontId="0" fillId="2" borderId="0" xfId="0" applyNumberFormat="1" applyFill="1"/>
    <xf numFmtId="164" fontId="0" fillId="2" borderId="49" xfId="0" applyNumberFormat="1" applyFill="1" applyBorder="1"/>
    <xf numFmtId="0" fontId="0" fillId="2" borderId="31" xfId="0" applyFill="1" applyBorder="1"/>
    <xf numFmtId="164" fontId="0" fillId="2" borderId="23" xfId="0" applyNumberFormat="1" applyFill="1" applyBorder="1"/>
    <xf numFmtId="164" fontId="4" fillId="2" borderId="23" xfId="0" applyNumberFormat="1" applyFont="1" applyFill="1" applyBorder="1"/>
    <xf numFmtId="164" fontId="4" fillId="2" borderId="52" xfId="0" applyNumberFormat="1" applyFont="1" applyFill="1" applyBorder="1"/>
    <xf numFmtId="0" fontId="76" fillId="2" borderId="27" xfId="0" applyFont="1" applyFill="1" applyBorder="1"/>
    <xf numFmtId="164" fontId="4" fillId="2" borderId="5" xfId="0" applyNumberFormat="1" applyFont="1" applyFill="1" applyBorder="1"/>
    <xf numFmtId="164" fontId="4" fillId="2" borderId="53" xfId="0" applyNumberFormat="1" applyFont="1" applyFill="1" applyBorder="1"/>
    <xf numFmtId="0" fontId="76" fillId="2" borderId="27" xfId="0" applyFont="1" applyFill="1" applyBorder="1" applyAlignment="1">
      <alignment horizontal="center"/>
    </xf>
    <xf numFmtId="164" fontId="0" fillId="2" borderId="31" xfId="0" applyNumberFormat="1" applyFill="1" applyBorder="1"/>
    <xf numFmtId="0" fontId="69" fillId="26" borderId="44" xfId="0" applyFont="1" applyFill="1" applyBorder="1"/>
    <xf numFmtId="0" fontId="10" fillId="4" borderId="44" xfId="10" applyFont="1" applyFill="1" applyBorder="1" applyAlignment="1">
      <alignment horizontal="center"/>
    </xf>
    <xf numFmtId="0" fontId="10" fillId="4" borderId="4" xfId="10" applyFont="1" applyFill="1" applyBorder="1" applyAlignment="1">
      <alignment horizontal="center"/>
    </xf>
    <xf numFmtId="0" fontId="10" fillId="4" borderId="59" xfId="10" applyFont="1" applyFill="1" applyBorder="1" applyAlignment="1">
      <alignment horizontal="center"/>
    </xf>
    <xf numFmtId="0" fontId="59" fillId="22" borderId="11" xfId="0" applyFont="1" applyFill="1" applyBorder="1" applyAlignment="1">
      <alignment horizontal="right"/>
    </xf>
    <xf numFmtId="166" fontId="13" fillId="2" borderId="0" xfId="10" applyNumberFormat="1" applyFont="1" applyFill="1" applyAlignment="1">
      <alignment horizontal="center"/>
    </xf>
    <xf numFmtId="166" fontId="23" fillId="2" borderId="0" xfId="10" applyNumberFormat="1" applyFont="1" applyFill="1" applyAlignment="1">
      <alignment horizontal="center"/>
    </xf>
    <xf numFmtId="0" fontId="7" fillId="2" borderId="40" xfId="10" applyFill="1" applyBorder="1" applyAlignment="1">
      <alignment horizontal="center"/>
    </xf>
    <xf numFmtId="166" fontId="13" fillId="2" borderId="40" xfId="10" applyNumberFormat="1" applyFont="1" applyFill="1" applyBorder="1" applyAlignment="1">
      <alignment horizontal="center"/>
    </xf>
    <xf numFmtId="49" fontId="68" fillId="16" borderId="15" xfId="10" applyNumberFormat="1" applyFont="1" applyFill="1" applyBorder="1" applyAlignment="1">
      <alignment horizontal="right" vertical="center" wrapText="1"/>
    </xf>
    <xf numFmtId="49" fontId="16" fillId="0" borderId="37" xfId="10" applyNumberFormat="1" applyFont="1" applyBorder="1" applyAlignment="1">
      <alignment horizontal="right" vertical="center" wrapText="1"/>
    </xf>
    <xf numFmtId="3" fontId="0" fillId="2" borderId="0" xfId="0" applyNumberFormat="1" applyFill="1" applyAlignment="1">
      <alignment horizontal="center"/>
    </xf>
    <xf numFmtId="3" fontId="10" fillId="4" borderId="15" xfId="10" applyNumberFormat="1" applyFont="1" applyFill="1" applyBorder="1" applyAlignment="1">
      <alignment horizontal="center"/>
    </xf>
    <xf numFmtId="3" fontId="10" fillId="4" borderId="0" xfId="10" applyNumberFormat="1" applyFont="1" applyFill="1" applyAlignment="1">
      <alignment horizontal="center"/>
    </xf>
    <xf numFmtId="3" fontId="10" fillId="4" borderId="8" xfId="10" applyNumberFormat="1" applyFont="1" applyFill="1" applyBorder="1" applyAlignment="1">
      <alignment horizontal="center"/>
    </xf>
    <xf numFmtId="3" fontId="0" fillId="2" borderId="8" xfId="0" applyNumberFormat="1" applyFill="1" applyBorder="1" applyAlignment="1">
      <alignment horizontal="center"/>
    </xf>
    <xf numFmtId="3" fontId="0" fillId="2" borderId="13" xfId="0" applyNumberFormat="1" applyFill="1" applyBorder="1" applyAlignment="1">
      <alignment horizontal="center"/>
    </xf>
    <xf numFmtId="3" fontId="0" fillId="2" borderId="14" xfId="0" applyNumberFormat="1" applyFill="1" applyBorder="1" applyAlignment="1">
      <alignment horizontal="center"/>
    </xf>
    <xf numFmtId="3" fontId="0" fillId="2" borderId="3" xfId="0" applyNumberFormat="1" applyFill="1" applyBorder="1" applyAlignment="1">
      <alignment horizontal="center"/>
    </xf>
    <xf numFmtId="3" fontId="0" fillId="2" borderId="17" xfId="0" applyNumberFormat="1" applyFill="1" applyBorder="1" applyAlignment="1">
      <alignment horizontal="center"/>
    </xf>
    <xf numFmtId="3" fontId="0" fillId="2" borderId="0" xfId="0" applyNumberFormat="1" applyFill="1"/>
    <xf numFmtId="3" fontId="0" fillId="2" borderId="0" xfId="0" applyNumberFormat="1" applyFill="1" applyAlignment="1">
      <alignment horizontal="center" vertical="center"/>
    </xf>
    <xf numFmtId="3" fontId="71" fillId="2" borderId="24" xfId="0" applyNumberFormat="1" applyFont="1" applyFill="1" applyBorder="1" applyAlignment="1">
      <alignment horizontal="center"/>
    </xf>
    <xf numFmtId="3" fontId="71" fillId="2" borderId="10" xfId="0" applyNumberFormat="1" applyFont="1" applyFill="1" applyBorder="1" applyAlignment="1">
      <alignment horizontal="center"/>
    </xf>
    <xf numFmtId="3" fontId="59" fillId="22" borderId="24" xfId="0" applyNumberFormat="1" applyFont="1" applyFill="1" applyBorder="1" applyAlignment="1">
      <alignment horizontal="center"/>
    </xf>
    <xf numFmtId="3" fontId="59" fillId="22" borderId="10" xfId="0" applyNumberFormat="1" applyFont="1" applyFill="1" applyBorder="1" applyAlignment="1">
      <alignment horizontal="center"/>
    </xf>
    <xf numFmtId="3" fontId="74" fillId="0" borderId="0" xfId="10" applyNumberFormat="1" applyFont="1" applyAlignment="1">
      <alignment horizontal="center"/>
    </xf>
    <xf numFmtId="3" fontId="74" fillId="0" borderId="8" xfId="10" applyNumberFormat="1" applyFont="1" applyBorder="1" applyAlignment="1">
      <alignment horizontal="center"/>
    </xf>
    <xf numFmtId="167" fontId="79" fillId="5" borderId="0" xfId="10" applyNumberFormat="1" applyFont="1" applyFill="1" applyAlignment="1">
      <alignment horizontal="center"/>
    </xf>
    <xf numFmtId="3" fontId="74" fillId="0" borderId="3" xfId="10" applyNumberFormat="1" applyFont="1" applyBorder="1" applyAlignment="1">
      <alignment horizontal="center"/>
    </xf>
    <xf numFmtId="3" fontId="74" fillId="0" borderId="17" xfId="10" applyNumberFormat="1" applyFont="1" applyBorder="1" applyAlignment="1">
      <alignment horizontal="center"/>
    </xf>
    <xf numFmtId="0" fontId="80" fillId="0" borderId="2" xfId="0" applyFont="1" applyBorder="1" applyAlignment="1">
      <alignment horizontal="center"/>
    </xf>
    <xf numFmtId="0" fontId="80" fillId="0" borderId="58" xfId="0" applyFont="1" applyBorder="1" applyAlignment="1">
      <alignment horizontal="center"/>
    </xf>
    <xf numFmtId="0" fontId="4" fillId="2" borderId="18" xfId="0" applyFont="1" applyFill="1" applyBorder="1" applyAlignment="1">
      <alignment horizontal="center"/>
    </xf>
    <xf numFmtId="0" fontId="81" fillId="2" borderId="15" xfId="0" applyFont="1" applyFill="1" applyBorder="1" applyAlignment="1">
      <alignment horizontal="right"/>
    </xf>
    <xf numFmtId="3" fontId="10" fillId="15" borderId="13" xfId="10" applyNumberFormat="1" applyFont="1" applyFill="1" applyBorder="1" applyAlignment="1">
      <alignment horizontal="center"/>
    </xf>
    <xf numFmtId="3" fontId="10" fillId="15" borderId="14" xfId="10" applyNumberFormat="1" applyFont="1" applyFill="1" applyBorder="1" applyAlignment="1">
      <alignment horizontal="center"/>
    </xf>
    <xf numFmtId="3" fontId="0" fillId="2" borderId="13" xfId="0" applyNumberFormat="1" applyFill="1" applyBorder="1"/>
    <xf numFmtId="3" fontId="0" fillId="2" borderId="14" xfId="0" applyNumberFormat="1" applyFill="1" applyBorder="1"/>
    <xf numFmtId="1" fontId="0" fillId="2" borderId="2" xfId="0" applyNumberFormat="1" applyFill="1" applyBorder="1" applyAlignment="1">
      <alignment horizontal="center"/>
    </xf>
    <xf numFmtId="0" fontId="0" fillId="2" borderId="15" xfId="0" applyFill="1" applyBorder="1"/>
    <xf numFmtId="0" fontId="81" fillId="2" borderId="16" xfId="0" applyFont="1" applyFill="1" applyBorder="1" applyAlignment="1">
      <alignment horizontal="right"/>
    </xf>
    <xf numFmtId="0" fontId="59" fillId="2" borderId="1" xfId="0" applyFont="1" applyFill="1" applyBorder="1" applyAlignment="1">
      <alignment horizontal="center"/>
    </xf>
    <xf numFmtId="0" fontId="59" fillId="22" borderId="1" xfId="0" applyFont="1" applyFill="1" applyBorder="1" applyAlignment="1">
      <alignment horizontal="center"/>
    </xf>
    <xf numFmtId="0" fontId="58" fillId="2" borderId="16" xfId="0" applyFont="1" applyFill="1" applyBorder="1" applyAlignment="1">
      <alignment horizontal="right"/>
    </xf>
    <xf numFmtId="3" fontId="0" fillId="2" borderId="2" xfId="0" applyNumberFormat="1" applyFill="1" applyBorder="1" applyAlignment="1">
      <alignment horizontal="center"/>
    </xf>
    <xf numFmtId="164" fontId="0" fillId="2" borderId="28" xfId="0" applyNumberFormat="1" applyFill="1" applyBorder="1"/>
    <xf numFmtId="0" fontId="69" fillId="2" borderId="28" xfId="0" applyFont="1" applyFill="1" applyBorder="1"/>
    <xf numFmtId="0" fontId="69" fillId="2" borderId="0" xfId="0" applyFont="1" applyFill="1" applyAlignment="1">
      <alignment horizontal="center"/>
    </xf>
    <xf numFmtId="164" fontId="0" fillId="2" borderId="5" xfId="0" applyNumberFormat="1" applyFill="1" applyBorder="1" applyAlignment="1">
      <alignment horizontal="center"/>
    </xf>
    <xf numFmtId="164" fontId="0" fillId="2" borderId="0" xfId="0" applyNumberFormat="1" applyFill="1" applyAlignment="1">
      <alignment horizontal="center"/>
    </xf>
    <xf numFmtId="164" fontId="0" fillId="2" borderId="23" xfId="0" applyNumberFormat="1" applyFill="1" applyBorder="1" applyAlignment="1">
      <alignment horizontal="center"/>
    </xf>
    <xf numFmtId="164" fontId="69" fillId="2" borderId="0" xfId="0" applyNumberFormat="1" applyFont="1" applyFill="1" applyAlignment="1">
      <alignment horizontal="center"/>
    </xf>
    <xf numFmtId="0" fontId="11" fillId="5" borderId="27" xfId="10" applyFont="1" applyFill="1" applyBorder="1" applyAlignment="1">
      <alignment horizontal="center"/>
    </xf>
    <xf numFmtId="0" fontId="18" fillId="5" borderId="28" xfId="10" applyFont="1" applyFill="1" applyBorder="1" applyAlignment="1">
      <alignment horizontal="center"/>
    </xf>
    <xf numFmtId="0" fontId="11" fillId="11" borderId="31" xfId="10" applyFont="1" applyFill="1" applyBorder="1" applyAlignment="1">
      <alignment horizontal="center"/>
    </xf>
    <xf numFmtId="1" fontId="0" fillId="2" borderId="58" xfId="0" applyNumberFormat="1" applyFill="1" applyBorder="1" applyAlignment="1">
      <alignment horizontal="center"/>
    </xf>
    <xf numFmtId="164" fontId="82" fillId="2" borderId="23" xfId="0" applyNumberFormat="1" applyFont="1" applyFill="1" applyBorder="1"/>
    <xf numFmtId="164" fontId="82" fillId="2" borderId="23" xfId="0" applyNumberFormat="1" applyFont="1" applyFill="1" applyBorder="1" applyAlignment="1">
      <alignment horizontal="center"/>
    </xf>
    <xf numFmtId="164" fontId="83" fillId="2" borderId="23" xfId="0" applyNumberFormat="1" applyFont="1" applyFill="1" applyBorder="1"/>
    <xf numFmtId="49" fontId="15" fillId="11" borderId="50" xfId="10" applyNumberFormat="1" applyFont="1" applyFill="1" applyBorder="1" applyAlignment="1">
      <alignment horizontal="center" vertical="center" wrapText="1"/>
    </xf>
    <xf numFmtId="0" fontId="45" fillId="0" borderId="51" xfId="10" applyFont="1" applyBorder="1"/>
    <xf numFmtId="0" fontId="47" fillId="2" borderId="12" xfId="13" applyFont="1" applyFill="1" applyBorder="1" applyAlignment="1">
      <alignment horizontal="center"/>
    </xf>
    <xf numFmtId="0" fontId="47" fillId="2" borderId="13" xfId="13" applyFont="1" applyFill="1" applyBorder="1" applyAlignment="1">
      <alignment horizontal="center"/>
    </xf>
    <xf numFmtId="0" fontId="47" fillId="2" borderId="14" xfId="13" applyFont="1" applyFill="1" applyBorder="1" applyAlignment="1">
      <alignment horizontal="center"/>
    </xf>
  </cellXfs>
  <cellStyles count="20">
    <cellStyle name="Comma 2" xfId="12" xr:uid="{00000000-0005-0000-0000-000000000000}"/>
    <cellStyle name="Followed Hyperlink" xfId="7" builtinId="9" hidden="1"/>
    <cellStyle name="Followed Hyperlink" xfId="9" builtinId="9" hidden="1"/>
    <cellStyle name="Hyperlink" xfId="6" builtinId="8" hidden="1"/>
    <cellStyle name="Hyperlink" xfId="8" builtinId="8" hidden="1"/>
    <cellStyle name="Normal" xfId="0" builtinId="0"/>
    <cellStyle name="Normal 2" xfId="10" xr:uid="{00000000-0005-0000-0000-000001000000}"/>
    <cellStyle name="Normal 2 2" xfId="16" xr:uid="{00000000-0005-0000-0000-000002000000}"/>
    <cellStyle name="Normal 3" xfId="13" xr:uid="{00000000-0005-0000-0000-000003000000}"/>
    <cellStyle name="Normal 4" xfId="18" xr:uid="{00000000-0005-0000-0000-000004000000}"/>
    <cellStyle name="Per cent" xfId="1" builtinId="5"/>
    <cellStyle name="Percent 2" xfId="11" xr:uid="{00000000-0005-0000-0000-000005000000}"/>
    <cellStyle name="Обычный 2" xfId="2" xr:uid="{00000000-0005-0000-0000-000009000000}"/>
    <cellStyle name="Обычный 2 2" xfId="19" xr:uid="{00000000-0005-0000-0000-00000A000000}"/>
    <cellStyle name="Обычный 3" xfId="14" xr:uid="{00000000-0005-0000-0000-00000B000000}"/>
    <cellStyle name="Процентный 2" xfId="4" xr:uid="{00000000-0005-0000-0000-00000F000000}"/>
    <cellStyle name="Процентный 3" xfId="5" xr:uid="{00000000-0005-0000-0000-000010000000}"/>
    <cellStyle name="Процентный 4" xfId="15" xr:uid="{00000000-0005-0000-0000-000011000000}"/>
    <cellStyle name="Финансовый 2" xfId="3" xr:uid="{00000000-0005-0000-0000-000012000000}"/>
    <cellStyle name="Финансовый 3" xfId="17" xr:uid="{00000000-0005-0000-0000-000013000000}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ar/folders/1r/ch7ht9j13p1dzct9h4f974gw0000gn/T/com.microsoft.Outlook/Outlook%20Temp/&#1059;&#1063;&#1045;&#1058;&#1053;&#1067;&#1045;%20&#1057;&#1048;&#1057;&#1058;&#1045;&#1052;&#1067;%20&#1050;&#1040;%20NEW%20(2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ordon/iWENGO%20Dropbox/&#1042;&#1045;&#1041;&#1048;&#1053;&#1040;&#1056;&#1067;,%20&#1042;&#1067;&#1057;&#1058;&#1059;&#1055;&#1051;&#1045;&#1053;&#1048;&#1071;,%20&#1042;&#1054;&#1056;&#1050;&#1064;&#1054;&#1055;&#1067;/COOPER%20VISION/Marketplace%20CVI/&#1059;&#1063;&#1045;&#1058;&#1053;&#1067;&#1045;%20&#1057;&#1048;&#1057;&#1058;&#1045;&#1052;&#1067;%20&#1050;&#1040;%20NEW%20(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5"/>
      <sheetName val="Список частных марок"/>
      <sheetName val="Учетные системы"/>
    </sheetNames>
    <sheetDataSet>
      <sheetData sheetId="0"/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5"/>
      <sheetName val="Список частных марок"/>
      <sheetName val="Учетные системы"/>
    </sheetNames>
    <sheetDataSet>
      <sheetData sheetId="0">
        <row r="3">
          <cell r="E3" t="str">
            <v>Row Labels</v>
          </cell>
          <cell r="F3" t="str">
            <v>Sum of Sum of 2nd Level Packs</v>
          </cell>
          <cell r="G3" t="str">
            <v>Rate</v>
          </cell>
        </row>
        <row r="4">
          <cell r="E4" t="str">
            <v>Корд ООО (Казань г.)</v>
          </cell>
          <cell r="F4">
            <v>96906</v>
          </cell>
          <cell r="G4">
            <v>1</v>
          </cell>
        </row>
        <row r="5">
          <cell r="E5" t="str">
            <v>Линзмастер ООО (Москва г.)</v>
          </cell>
          <cell r="F5">
            <v>80135</v>
          </cell>
          <cell r="G5">
            <v>2</v>
          </cell>
        </row>
        <row r="6">
          <cell r="E6" t="str">
            <v>Счастливый Взгляд ООО (Санкт-Петербург г.)</v>
          </cell>
          <cell r="F6">
            <v>72196</v>
          </cell>
          <cell r="G6">
            <v>2</v>
          </cell>
        </row>
        <row r="7">
          <cell r="E7" t="str">
            <v>Оптик Сити ООО (Москва г.)</v>
          </cell>
          <cell r="F7">
            <v>39682</v>
          </cell>
          <cell r="G7">
            <v>1</v>
          </cell>
        </row>
        <row r="8">
          <cell r="E8" t="str">
            <v>Кронос ООО (Нижний Новгород г.)</v>
          </cell>
          <cell r="F8">
            <v>26972</v>
          </cell>
          <cell r="G8">
            <v>2</v>
          </cell>
        </row>
        <row r="9">
          <cell r="E9" t="str">
            <v>Зайди-Увидишь ООО (Санкт-Петербург г.)</v>
          </cell>
          <cell r="F9">
            <v>24193</v>
          </cell>
          <cell r="G9">
            <v>2</v>
          </cell>
        </row>
        <row r="10">
          <cell r="E10" t="str">
            <v>Кочкина А.В. ИП (Киров г.)</v>
          </cell>
          <cell r="F10">
            <v>22917</v>
          </cell>
          <cell r="G10">
            <v>3</v>
          </cell>
        </row>
        <row r="11">
          <cell r="E11" t="str">
            <v>Оптимист Оптика ООО (Москва г.)</v>
          </cell>
          <cell r="F11">
            <v>21587</v>
          </cell>
          <cell r="G11">
            <v>2</v>
          </cell>
        </row>
        <row r="12">
          <cell r="E12" t="str">
            <v>Линз-Очки ООО (Санкт-Петербург г.)</v>
          </cell>
          <cell r="F12">
            <v>18348</v>
          </cell>
          <cell r="G12">
            <v>0</v>
          </cell>
        </row>
        <row r="13">
          <cell r="E13" t="str">
            <v>Оптика ТПП ООО (Казань г.)</v>
          </cell>
          <cell r="F13">
            <v>14589</v>
          </cell>
          <cell r="G13">
            <v>5</v>
          </cell>
        </row>
        <row r="14">
          <cell r="E14" t="str">
            <v>Федорова О.В. ИП (Набережные Челны г.)</v>
          </cell>
          <cell r="F14">
            <v>14585</v>
          </cell>
          <cell r="G14">
            <v>3</v>
          </cell>
        </row>
        <row r="15">
          <cell r="E15" t="str">
            <v>Оптик-Центр ООО (Челябинск г.)</v>
          </cell>
          <cell r="F15">
            <v>14190</v>
          </cell>
          <cell r="G15">
            <v>3</v>
          </cell>
        </row>
        <row r="16">
          <cell r="E16" t="str">
            <v>ЦККЗ ООО (Москва г.)</v>
          </cell>
          <cell r="F16">
            <v>11359</v>
          </cell>
          <cell r="G16">
            <v>5</v>
          </cell>
        </row>
        <row r="17">
          <cell r="E17" t="str">
            <v>Хасанов А.И. ИП (Оренбург г.)</v>
          </cell>
          <cell r="F17">
            <v>10780</v>
          </cell>
          <cell r="G17">
            <v>5</v>
          </cell>
        </row>
        <row r="18">
          <cell r="E18" t="str">
            <v>Очки Для Вас ООО (Екатеринбург)</v>
          </cell>
          <cell r="F18">
            <v>10075</v>
          </cell>
          <cell r="G18">
            <v>3</v>
          </cell>
        </row>
        <row r="19">
          <cell r="E19" t="str">
            <v>Точка Зрения ООО (Воронеж г.)</v>
          </cell>
          <cell r="F19">
            <v>10018</v>
          </cell>
          <cell r="G19">
            <v>4</v>
          </cell>
        </row>
        <row r="20">
          <cell r="E20" t="str">
            <v>Фирма Ликонт ООО (Волгоград г.)</v>
          </cell>
          <cell r="F20">
            <v>8855</v>
          </cell>
          <cell r="G20">
            <v>4</v>
          </cell>
        </row>
        <row r="21">
          <cell r="E21" t="str">
            <v>Зуева Л.Я. ИП (Оренбург г.)</v>
          </cell>
          <cell r="F21">
            <v>7743</v>
          </cell>
          <cell r="G21">
            <v>4</v>
          </cell>
        </row>
        <row r="22">
          <cell r="E22" t="str">
            <v>ВижуВсё ООО (Подольск г.)</v>
          </cell>
          <cell r="F22">
            <v>7691</v>
          </cell>
          <cell r="G22">
            <v>1</v>
          </cell>
        </row>
        <row r="23">
          <cell r="E23" t="str">
            <v>Оптика Точка Зрения ООО (Пермь г.)</v>
          </cell>
          <cell r="F23">
            <v>6969</v>
          </cell>
          <cell r="G23">
            <v>3</v>
          </cell>
        </row>
        <row r="24">
          <cell r="E24" t="str">
            <v>Европа ООО (Воронеж г.)</v>
          </cell>
          <cell r="F24">
            <v>6586</v>
          </cell>
          <cell r="G24">
            <v>5</v>
          </cell>
        </row>
        <row r="25">
          <cell r="E25" t="str">
            <v>Бизнес-Центр Оптикстайл ООО (Владимир г.)</v>
          </cell>
          <cell r="F25">
            <v>5590</v>
          </cell>
          <cell r="G25">
            <v>5</v>
          </cell>
        </row>
        <row r="26">
          <cell r="E26" t="str">
            <v>Энвис ООО (Ульяновск г.)</v>
          </cell>
          <cell r="F26">
            <v>5222</v>
          </cell>
          <cell r="G26">
            <v>5</v>
          </cell>
        </row>
        <row r="27">
          <cell r="E27" t="str">
            <v>Прозрение ООО (Тольятти г.)</v>
          </cell>
          <cell r="F27">
            <v>4650</v>
          </cell>
          <cell r="G27">
            <v>4</v>
          </cell>
        </row>
        <row r="28">
          <cell r="E28" t="str">
            <v>Засеев Т.Г. ИП (Владикавказ г.)</v>
          </cell>
          <cell r="F28">
            <v>4108</v>
          </cell>
          <cell r="G28">
            <v>4</v>
          </cell>
        </row>
        <row r="29">
          <cell r="E29" t="str">
            <v>Оптика Три-З ООО (Краснодар г.)</v>
          </cell>
          <cell r="F29">
            <v>4077</v>
          </cell>
          <cell r="G29">
            <v>4</v>
          </cell>
        </row>
        <row r="30">
          <cell r="E30" t="str">
            <v>ЛинзОчки ООО (Ижевск г.)</v>
          </cell>
          <cell r="F30">
            <v>4042</v>
          </cell>
          <cell r="G30">
            <v>5</v>
          </cell>
        </row>
        <row r="31">
          <cell r="E31" t="str">
            <v>Доктор Линз ООО (Самара г.)</v>
          </cell>
          <cell r="F31">
            <v>3960</v>
          </cell>
          <cell r="G31">
            <v>5</v>
          </cell>
        </row>
        <row r="32">
          <cell r="E32" t="str">
            <v>Оптика Оптима ООО (Нижний Новгород г.)</v>
          </cell>
          <cell r="F32">
            <v>2586</v>
          </cell>
          <cell r="G32">
            <v>5</v>
          </cell>
        </row>
        <row r="33">
          <cell r="E33" t="str">
            <v>Тюменский Оптический Дом ООО (Тюмень г.)</v>
          </cell>
          <cell r="F33">
            <v>2486</v>
          </cell>
          <cell r="G33">
            <v>5</v>
          </cell>
        </row>
        <row r="34">
          <cell r="E34" t="str">
            <v>Офтамед ООО (Самара г.)</v>
          </cell>
          <cell r="F34">
            <v>2423</v>
          </cell>
          <cell r="G34">
            <v>5</v>
          </cell>
        </row>
        <row r="35">
          <cell r="E35" t="str">
            <v>Харченко А.И. ИП (Краснодар г.)</v>
          </cell>
          <cell r="F35">
            <v>2255</v>
          </cell>
          <cell r="G35">
            <v>4</v>
          </cell>
        </row>
        <row r="36">
          <cell r="E36" t="str">
            <v>Селин С.С. ИП (Краснодар г.)</v>
          </cell>
          <cell r="F36">
            <v>1077</v>
          </cell>
          <cell r="G36">
            <v>1</v>
          </cell>
        </row>
        <row r="37">
          <cell r="E37" t="str">
            <v>Grand Total</v>
          </cell>
          <cell r="F37">
            <v>568852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V7075"/>
  <sheetViews>
    <sheetView zoomScale="140" zoomScaleNormal="140" workbookViewId="0">
      <selection activeCell="A2716" sqref="A2716:XFD2716"/>
    </sheetView>
  </sheetViews>
  <sheetFormatPr baseColWidth="10" defaultColWidth="12.5" defaultRowHeight="16" outlineLevelRow="1" x14ac:dyDescent="0.2"/>
  <cols>
    <col min="1" max="1" width="35.1640625" style="82" customWidth="1"/>
    <col min="2" max="2" width="22.33203125" style="18" customWidth="1"/>
    <col min="3" max="3" width="21" style="18" customWidth="1"/>
    <col min="4" max="4" width="20.5" style="19" customWidth="1"/>
    <col min="5" max="5" width="97.1640625" style="75" customWidth="1"/>
    <col min="6" max="16384" width="12.5" style="75"/>
  </cols>
  <sheetData>
    <row r="1" spans="1:4" ht="47" customHeight="1" x14ac:dyDescent="0.3">
      <c r="A1" s="472" t="s">
        <v>96</v>
      </c>
      <c r="B1" s="473"/>
      <c r="C1" s="474"/>
      <c r="D1" s="75"/>
    </row>
    <row r="2" spans="1:4" x14ac:dyDescent="0.2">
      <c r="A2" s="83"/>
      <c r="B2" s="75"/>
      <c r="C2" s="84"/>
      <c r="D2" s="75"/>
    </row>
    <row r="3" spans="1:4" x14ac:dyDescent="0.2">
      <c r="A3" s="75"/>
      <c r="B3" s="75" t="s">
        <v>3545</v>
      </c>
      <c r="C3" s="270"/>
      <c r="D3" s="75"/>
    </row>
    <row r="4" spans="1:4" ht="34" customHeight="1" x14ac:dyDescent="0.35">
      <c r="A4" s="262" t="s">
        <v>3554</v>
      </c>
      <c r="B4" s="71"/>
      <c r="D4" s="75"/>
    </row>
    <row r="5" spans="1:4" outlineLevel="1" x14ac:dyDescent="0.2">
      <c r="A5" s="268" t="s">
        <v>146</v>
      </c>
      <c r="B5" s="268" t="s">
        <v>0</v>
      </c>
      <c r="C5" s="268" t="s">
        <v>3401</v>
      </c>
      <c r="D5" s="75"/>
    </row>
    <row r="6" spans="1:4" outlineLevel="1" x14ac:dyDescent="0.2">
      <c r="A6" s="260" t="s">
        <v>1810</v>
      </c>
      <c r="B6" s="260">
        <v>46185</v>
      </c>
      <c r="C6" s="269">
        <f>B6*100/60</f>
        <v>76975</v>
      </c>
      <c r="D6" s="75"/>
    </row>
    <row r="7" spans="1:4" outlineLevel="1" x14ac:dyDescent="0.2">
      <c r="A7" s="260" t="s">
        <v>1811</v>
      </c>
      <c r="B7" s="260">
        <v>4480</v>
      </c>
      <c r="C7" s="269">
        <f t="shared" ref="C7:C70" si="0">B7*100/60</f>
        <v>7466.666666666667</v>
      </c>
      <c r="D7" s="75"/>
    </row>
    <row r="8" spans="1:4" outlineLevel="1" x14ac:dyDescent="0.2">
      <c r="A8" s="260" t="s">
        <v>1812</v>
      </c>
      <c r="B8" s="260">
        <v>2849</v>
      </c>
      <c r="C8" s="269">
        <f t="shared" si="0"/>
        <v>4748.333333333333</v>
      </c>
      <c r="D8" s="75"/>
    </row>
    <row r="9" spans="1:4" outlineLevel="1" x14ac:dyDescent="0.2">
      <c r="A9" s="260" t="s">
        <v>1813</v>
      </c>
      <c r="B9" s="260">
        <v>2849</v>
      </c>
      <c r="C9" s="269">
        <f t="shared" si="0"/>
        <v>4748.333333333333</v>
      </c>
      <c r="D9" s="75"/>
    </row>
    <row r="10" spans="1:4" outlineLevel="1" x14ac:dyDescent="0.2">
      <c r="A10" s="260" t="s">
        <v>1814</v>
      </c>
      <c r="B10" s="260">
        <v>2343</v>
      </c>
      <c r="C10" s="269">
        <f t="shared" si="0"/>
        <v>3905</v>
      </c>
      <c r="D10" s="75"/>
    </row>
    <row r="11" spans="1:4" outlineLevel="1" x14ac:dyDescent="0.2">
      <c r="A11" s="260" t="s">
        <v>1031</v>
      </c>
      <c r="B11" s="260">
        <v>1539</v>
      </c>
      <c r="C11" s="269">
        <f t="shared" si="0"/>
        <v>2565</v>
      </c>
      <c r="D11" s="75"/>
    </row>
    <row r="12" spans="1:4" outlineLevel="1" x14ac:dyDescent="0.2">
      <c r="A12" s="260" t="s">
        <v>1033</v>
      </c>
      <c r="B12" s="260">
        <v>1515</v>
      </c>
      <c r="C12" s="269">
        <f t="shared" si="0"/>
        <v>2525</v>
      </c>
      <c r="D12" s="75"/>
    </row>
    <row r="13" spans="1:4" outlineLevel="1" x14ac:dyDescent="0.2">
      <c r="A13" s="260" t="s">
        <v>1029</v>
      </c>
      <c r="B13" s="260">
        <v>1515</v>
      </c>
      <c r="C13" s="269">
        <f t="shared" si="0"/>
        <v>2525</v>
      </c>
      <c r="D13" s="75"/>
    </row>
    <row r="14" spans="1:4" outlineLevel="1" x14ac:dyDescent="0.2">
      <c r="A14" s="260" t="s">
        <v>1034</v>
      </c>
      <c r="B14" s="260">
        <v>1515</v>
      </c>
      <c r="C14" s="269">
        <f t="shared" si="0"/>
        <v>2525</v>
      </c>
      <c r="D14" s="75"/>
    </row>
    <row r="15" spans="1:4" outlineLevel="1" x14ac:dyDescent="0.2">
      <c r="A15" s="260" t="s">
        <v>1456</v>
      </c>
      <c r="B15" s="260">
        <v>1515</v>
      </c>
      <c r="C15" s="269">
        <f t="shared" si="0"/>
        <v>2525</v>
      </c>
      <c r="D15" s="75"/>
    </row>
    <row r="16" spans="1:4" outlineLevel="1" x14ac:dyDescent="0.2">
      <c r="A16" s="260" t="s">
        <v>1815</v>
      </c>
      <c r="B16" s="260">
        <v>1488</v>
      </c>
      <c r="C16" s="269">
        <f t="shared" si="0"/>
        <v>2480</v>
      </c>
      <c r="D16" s="75"/>
    </row>
    <row r="17" spans="1:4" outlineLevel="1" x14ac:dyDescent="0.2">
      <c r="A17" s="260" t="s">
        <v>1816</v>
      </c>
      <c r="B17" s="260">
        <v>1488</v>
      </c>
      <c r="C17" s="269">
        <f t="shared" si="0"/>
        <v>2480</v>
      </c>
      <c r="D17" s="75"/>
    </row>
    <row r="18" spans="1:4" outlineLevel="1" x14ac:dyDescent="0.2">
      <c r="A18" s="260" t="s">
        <v>1817</v>
      </c>
      <c r="B18" s="260">
        <v>1478</v>
      </c>
      <c r="C18" s="269">
        <f t="shared" si="0"/>
        <v>2463.3333333333335</v>
      </c>
      <c r="D18" s="75"/>
    </row>
    <row r="19" spans="1:4" outlineLevel="1" x14ac:dyDescent="0.2">
      <c r="A19" s="260" t="s">
        <v>1818</v>
      </c>
      <c r="B19" s="260">
        <v>1448</v>
      </c>
      <c r="C19" s="269">
        <f t="shared" si="0"/>
        <v>2413.3333333333335</v>
      </c>
      <c r="D19" s="75"/>
    </row>
    <row r="20" spans="1:4" ht="18" customHeight="1" outlineLevel="1" x14ac:dyDescent="0.2">
      <c r="A20" s="260" t="s">
        <v>1819</v>
      </c>
      <c r="B20" s="260">
        <v>1328</v>
      </c>
      <c r="C20" s="269">
        <f t="shared" si="0"/>
        <v>2213.3333333333335</v>
      </c>
      <c r="D20" s="75"/>
    </row>
    <row r="21" spans="1:4" ht="18" customHeight="1" outlineLevel="1" x14ac:dyDescent="0.2">
      <c r="A21" s="260" t="s">
        <v>1820</v>
      </c>
      <c r="B21" s="260">
        <v>1325</v>
      </c>
      <c r="C21" s="269">
        <f t="shared" si="0"/>
        <v>2208.3333333333335</v>
      </c>
      <c r="D21" s="75"/>
    </row>
    <row r="22" spans="1:4" ht="18" customHeight="1" outlineLevel="1" x14ac:dyDescent="0.2">
      <c r="A22" s="260" t="s">
        <v>1821</v>
      </c>
      <c r="B22" s="260">
        <v>1318</v>
      </c>
      <c r="C22" s="269">
        <f t="shared" si="0"/>
        <v>2196.6666666666665</v>
      </c>
      <c r="D22" s="75"/>
    </row>
    <row r="23" spans="1:4" ht="18" customHeight="1" outlineLevel="1" x14ac:dyDescent="0.2">
      <c r="A23" s="260" t="s">
        <v>1822</v>
      </c>
      <c r="B23" s="260">
        <v>1305</v>
      </c>
      <c r="C23" s="269">
        <f t="shared" si="0"/>
        <v>2175</v>
      </c>
      <c r="D23" s="75"/>
    </row>
    <row r="24" spans="1:4" ht="18" customHeight="1" outlineLevel="1" x14ac:dyDescent="0.2">
      <c r="A24" s="260" t="s">
        <v>1823</v>
      </c>
      <c r="B24" s="260">
        <v>1305</v>
      </c>
      <c r="C24" s="269">
        <f t="shared" si="0"/>
        <v>2175</v>
      </c>
      <c r="D24" s="75"/>
    </row>
    <row r="25" spans="1:4" ht="18" customHeight="1" outlineLevel="1" x14ac:dyDescent="0.2">
      <c r="A25" s="260" t="s">
        <v>1824</v>
      </c>
      <c r="B25" s="260">
        <v>1287</v>
      </c>
      <c r="C25" s="269">
        <f t="shared" si="0"/>
        <v>2145</v>
      </c>
      <c r="D25" s="75"/>
    </row>
    <row r="26" spans="1:4" ht="18" customHeight="1" outlineLevel="1" x14ac:dyDescent="0.2">
      <c r="A26" s="260" t="s">
        <v>1825</v>
      </c>
      <c r="B26" s="260">
        <v>957</v>
      </c>
      <c r="C26" s="269">
        <f t="shared" si="0"/>
        <v>1595</v>
      </c>
      <c r="D26" s="75"/>
    </row>
    <row r="27" spans="1:4" ht="18" customHeight="1" outlineLevel="1" x14ac:dyDescent="0.2">
      <c r="A27" s="260" t="s">
        <v>1826</v>
      </c>
      <c r="B27" s="260">
        <v>957</v>
      </c>
      <c r="C27" s="269">
        <f t="shared" si="0"/>
        <v>1595</v>
      </c>
      <c r="D27" s="75"/>
    </row>
    <row r="28" spans="1:4" ht="18" customHeight="1" outlineLevel="1" x14ac:dyDescent="0.2">
      <c r="A28" s="260" t="s">
        <v>1827</v>
      </c>
      <c r="B28" s="260">
        <v>897</v>
      </c>
      <c r="C28" s="269">
        <f t="shared" si="0"/>
        <v>1495</v>
      </c>
      <c r="D28" s="75"/>
    </row>
    <row r="29" spans="1:4" ht="18" customHeight="1" outlineLevel="1" x14ac:dyDescent="0.2">
      <c r="A29" s="260" t="s">
        <v>1828</v>
      </c>
      <c r="B29" s="260">
        <v>897</v>
      </c>
      <c r="C29" s="269">
        <f t="shared" si="0"/>
        <v>1495</v>
      </c>
      <c r="D29" s="75"/>
    </row>
    <row r="30" spans="1:4" ht="17" customHeight="1" outlineLevel="1" x14ac:dyDescent="0.2">
      <c r="A30" s="260" t="s">
        <v>1132</v>
      </c>
      <c r="B30" s="260">
        <v>807</v>
      </c>
      <c r="C30" s="269">
        <f t="shared" si="0"/>
        <v>1345</v>
      </c>
      <c r="D30" s="75"/>
    </row>
    <row r="31" spans="1:4" ht="18" customHeight="1" outlineLevel="1" x14ac:dyDescent="0.2">
      <c r="A31" s="260" t="s">
        <v>1130</v>
      </c>
      <c r="B31" s="260">
        <v>807</v>
      </c>
      <c r="C31" s="269">
        <f t="shared" si="0"/>
        <v>1345</v>
      </c>
      <c r="D31" s="75"/>
    </row>
    <row r="32" spans="1:4" ht="18" customHeight="1" outlineLevel="1" x14ac:dyDescent="0.2">
      <c r="A32" s="260" t="s">
        <v>1829</v>
      </c>
      <c r="B32" s="260">
        <v>803</v>
      </c>
      <c r="C32" s="269">
        <f t="shared" si="0"/>
        <v>1338.3333333333333</v>
      </c>
      <c r="D32" s="75"/>
    </row>
    <row r="33" spans="1:4" ht="18" customHeight="1" outlineLevel="1" x14ac:dyDescent="0.2">
      <c r="A33" s="260" t="s">
        <v>1458</v>
      </c>
      <c r="B33" s="260">
        <v>736</v>
      </c>
      <c r="C33" s="269">
        <f t="shared" si="0"/>
        <v>1226.6666666666667</v>
      </c>
      <c r="D33" s="75"/>
    </row>
    <row r="34" spans="1:4" ht="18" customHeight="1" outlineLevel="1" x14ac:dyDescent="0.2">
      <c r="A34" s="260" t="s">
        <v>1830</v>
      </c>
      <c r="B34" s="260">
        <v>733</v>
      </c>
      <c r="C34" s="269">
        <f t="shared" si="0"/>
        <v>1221.6666666666667</v>
      </c>
      <c r="D34" s="75"/>
    </row>
    <row r="35" spans="1:4" ht="18" customHeight="1" outlineLevel="1" x14ac:dyDescent="0.2">
      <c r="A35" s="260" t="s">
        <v>1338</v>
      </c>
      <c r="B35" s="260">
        <v>642</v>
      </c>
      <c r="C35" s="269">
        <f t="shared" si="0"/>
        <v>1070</v>
      </c>
      <c r="D35" s="75"/>
    </row>
    <row r="36" spans="1:4" ht="18" customHeight="1" outlineLevel="1" x14ac:dyDescent="0.2">
      <c r="A36" s="260" t="s">
        <v>1831</v>
      </c>
      <c r="B36" s="260">
        <v>616</v>
      </c>
      <c r="C36" s="269">
        <f t="shared" si="0"/>
        <v>1026.6666666666667</v>
      </c>
      <c r="D36" s="75"/>
    </row>
    <row r="37" spans="1:4" ht="18" customHeight="1" outlineLevel="1" x14ac:dyDescent="0.2">
      <c r="A37" s="260" t="s">
        <v>1832</v>
      </c>
      <c r="B37" s="260">
        <v>616</v>
      </c>
      <c r="C37" s="269">
        <f t="shared" si="0"/>
        <v>1026.6666666666667</v>
      </c>
      <c r="D37" s="75"/>
    </row>
    <row r="38" spans="1:4" ht="18" customHeight="1" outlineLevel="1" x14ac:dyDescent="0.2">
      <c r="A38" s="260" t="s">
        <v>1833</v>
      </c>
      <c r="B38" s="260">
        <v>614</v>
      </c>
      <c r="C38" s="269">
        <f t="shared" si="0"/>
        <v>1023.3333333333334</v>
      </c>
      <c r="D38" s="75"/>
    </row>
    <row r="39" spans="1:4" ht="18" customHeight="1" outlineLevel="1" x14ac:dyDescent="0.2">
      <c r="A39" s="260" t="s">
        <v>1834</v>
      </c>
      <c r="B39" s="260">
        <v>589</v>
      </c>
      <c r="C39" s="269">
        <f t="shared" si="0"/>
        <v>981.66666666666663</v>
      </c>
      <c r="D39" s="75"/>
    </row>
    <row r="40" spans="1:4" ht="18" customHeight="1" outlineLevel="1" x14ac:dyDescent="0.2">
      <c r="A40" s="260" t="s">
        <v>1835</v>
      </c>
      <c r="B40" s="260">
        <v>569</v>
      </c>
      <c r="C40" s="269">
        <f t="shared" si="0"/>
        <v>948.33333333333337</v>
      </c>
      <c r="D40" s="75"/>
    </row>
    <row r="41" spans="1:4" ht="18" customHeight="1" outlineLevel="1" x14ac:dyDescent="0.2">
      <c r="A41" s="260" t="s">
        <v>1836</v>
      </c>
      <c r="B41" s="260">
        <v>566</v>
      </c>
      <c r="C41" s="269">
        <f t="shared" si="0"/>
        <v>943.33333333333337</v>
      </c>
      <c r="D41" s="75"/>
    </row>
    <row r="42" spans="1:4" ht="18" customHeight="1" outlineLevel="1" x14ac:dyDescent="0.2">
      <c r="A42" s="260" t="s">
        <v>1263</v>
      </c>
      <c r="B42" s="260">
        <v>559</v>
      </c>
      <c r="C42" s="269">
        <f t="shared" si="0"/>
        <v>931.66666666666663</v>
      </c>
      <c r="D42" s="75"/>
    </row>
    <row r="43" spans="1:4" ht="18" customHeight="1" outlineLevel="1" x14ac:dyDescent="0.2">
      <c r="A43" s="260" t="s">
        <v>1837</v>
      </c>
      <c r="B43" s="260">
        <v>540</v>
      </c>
      <c r="C43" s="269">
        <f t="shared" si="0"/>
        <v>900</v>
      </c>
      <c r="D43" s="75"/>
    </row>
    <row r="44" spans="1:4" ht="18" customHeight="1" outlineLevel="1" x14ac:dyDescent="0.2">
      <c r="A44" s="260" t="s">
        <v>1838</v>
      </c>
      <c r="B44" s="260">
        <v>525</v>
      </c>
      <c r="C44" s="269">
        <f t="shared" si="0"/>
        <v>875</v>
      </c>
      <c r="D44" s="75"/>
    </row>
    <row r="45" spans="1:4" ht="18" customHeight="1" outlineLevel="1" x14ac:dyDescent="0.2">
      <c r="A45" s="260" t="s">
        <v>1839</v>
      </c>
      <c r="B45" s="260">
        <v>510</v>
      </c>
      <c r="C45" s="269">
        <f t="shared" si="0"/>
        <v>850</v>
      </c>
      <c r="D45" s="75"/>
    </row>
    <row r="46" spans="1:4" ht="18" customHeight="1" outlineLevel="1" x14ac:dyDescent="0.2">
      <c r="A46" s="260" t="s">
        <v>1840</v>
      </c>
      <c r="B46" s="260">
        <v>509</v>
      </c>
      <c r="C46" s="269">
        <f t="shared" si="0"/>
        <v>848.33333333333337</v>
      </c>
      <c r="D46" s="75"/>
    </row>
    <row r="47" spans="1:4" ht="18" customHeight="1" outlineLevel="1" x14ac:dyDescent="0.2">
      <c r="A47" s="260" t="s">
        <v>1841</v>
      </c>
      <c r="B47" s="260">
        <v>504</v>
      </c>
      <c r="C47" s="269">
        <f t="shared" si="0"/>
        <v>840</v>
      </c>
      <c r="D47" s="75"/>
    </row>
    <row r="48" spans="1:4" ht="18" customHeight="1" outlineLevel="1" x14ac:dyDescent="0.2">
      <c r="A48" s="260" t="s">
        <v>1842</v>
      </c>
      <c r="B48" s="260">
        <v>503</v>
      </c>
      <c r="C48" s="269">
        <f t="shared" si="0"/>
        <v>838.33333333333337</v>
      </c>
      <c r="D48" s="75"/>
    </row>
    <row r="49" spans="1:4" ht="18" customHeight="1" outlineLevel="1" x14ac:dyDescent="0.2">
      <c r="A49" s="260" t="s">
        <v>1843</v>
      </c>
      <c r="B49" s="260">
        <v>501</v>
      </c>
      <c r="C49" s="269">
        <f t="shared" si="0"/>
        <v>835</v>
      </c>
      <c r="D49" s="75"/>
    </row>
    <row r="50" spans="1:4" ht="18" customHeight="1" outlineLevel="1" x14ac:dyDescent="0.2">
      <c r="A50" s="260" t="s">
        <v>1438</v>
      </c>
      <c r="B50" s="260">
        <v>467</v>
      </c>
      <c r="C50" s="269">
        <f t="shared" si="0"/>
        <v>778.33333333333337</v>
      </c>
      <c r="D50" s="75"/>
    </row>
    <row r="51" spans="1:4" ht="18" customHeight="1" outlineLevel="1" x14ac:dyDescent="0.2">
      <c r="A51" s="260" t="s">
        <v>1414</v>
      </c>
      <c r="B51" s="260">
        <v>451</v>
      </c>
      <c r="C51" s="269">
        <f t="shared" si="0"/>
        <v>751.66666666666663</v>
      </c>
      <c r="D51" s="75"/>
    </row>
    <row r="52" spans="1:4" ht="18" customHeight="1" outlineLevel="1" x14ac:dyDescent="0.2">
      <c r="A52" s="260" t="s">
        <v>1844</v>
      </c>
      <c r="B52" s="260">
        <v>450</v>
      </c>
      <c r="C52" s="269">
        <f t="shared" si="0"/>
        <v>750</v>
      </c>
      <c r="D52" s="75"/>
    </row>
    <row r="53" spans="1:4" ht="18" customHeight="1" outlineLevel="1" x14ac:dyDescent="0.2">
      <c r="A53" s="260" t="s">
        <v>1349</v>
      </c>
      <c r="B53" s="260">
        <v>438</v>
      </c>
      <c r="C53" s="269">
        <f t="shared" si="0"/>
        <v>730</v>
      </c>
      <c r="D53" s="75"/>
    </row>
    <row r="54" spans="1:4" ht="18" customHeight="1" outlineLevel="1" x14ac:dyDescent="0.2">
      <c r="A54" s="260" t="s">
        <v>1326</v>
      </c>
      <c r="B54" s="260">
        <v>436</v>
      </c>
      <c r="C54" s="269">
        <f t="shared" si="0"/>
        <v>726.66666666666663</v>
      </c>
      <c r="D54" s="75"/>
    </row>
    <row r="55" spans="1:4" ht="18" customHeight="1" outlineLevel="1" x14ac:dyDescent="0.2">
      <c r="A55" s="260" t="s">
        <v>1384</v>
      </c>
      <c r="B55" s="260">
        <v>436</v>
      </c>
      <c r="C55" s="269">
        <f t="shared" si="0"/>
        <v>726.66666666666663</v>
      </c>
      <c r="D55" s="75"/>
    </row>
    <row r="56" spans="1:4" ht="18" customHeight="1" outlineLevel="1" x14ac:dyDescent="0.2">
      <c r="A56" s="260" t="s">
        <v>1318</v>
      </c>
      <c r="B56" s="260">
        <v>436</v>
      </c>
      <c r="C56" s="269">
        <f t="shared" si="0"/>
        <v>726.66666666666663</v>
      </c>
      <c r="D56" s="75"/>
    </row>
    <row r="57" spans="1:4" ht="18" customHeight="1" outlineLevel="1" x14ac:dyDescent="0.2">
      <c r="A57" s="260" t="s">
        <v>1277</v>
      </c>
      <c r="B57" s="260">
        <v>436</v>
      </c>
      <c r="C57" s="269">
        <f t="shared" si="0"/>
        <v>726.66666666666663</v>
      </c>
      <c r="D57" s="75"/>
    </row>
    <row r="58" spans="1:4" ht="18" customHeight="1" outlineLevel="1" x14ac:dyDescent="0.2">
      <c r="A58" s="260" t="s">
        <v>1124</v>
      </c>
      <c r="B58" s="260">
        <v>436</v>
      </c>
      <c r="C58" s="269">
        <f t="shared" si="0"/>
        <v>726.66666666666663</v>
      </c>
      <c r="D58" s="75"/>
    </row>
    <row r="59" spans="1:4" ht="18" customHeight="1" outlineLevel="1" x14ac:dyDescent="0.2">
      <c r="A59" s="260" t="s">
        <v>1321</v>
      </c>
      <c r="B59" s="260">
        <v>436</v>
      </c>
      <c r="C59" s="269">
        <f t="shared" si="0"/>
        <v>726.66666666666663</v>
      </c>
      <c r="D59" s="75"/>
    </row>
    <row r="60" spans="1:4" ht="18" customHeight="1" outlineLevel="1" x14ac:dyDescent="0.2">
      <c r="A60" s="260" t="s">
        <v>1286</v>
      </c>
      <c r="B60" s="260">
        <v>413</v>
      </c>
      <c r="C60" s="269">
        <f t="shared" si="0"/>
        <v>688.33333333333337</v>
      </c>
      <c r="D60" s="75"/>
    </row>
    <row r="61" spans="1:4" ht="18" customHeight="1" outlineLevel="1" x14ac:dyDescent="0.2">
      <c r="A61" s="260" t="s">
        <v>1327</v>
      </c>
      <c r="B61" s="260">
        <v>413</v>
      </c>
      <c r="C61" s="269">
        <f t="shared" si="0"/>
        <v>688.33333333333337</v>
      </c>
      <c r="D61" s="75"/>
    </row>
    <row r="62" spans="1:4" ht="18" customHeight="1" outlineLevel="1" x14ac:dyDescent="0.2">
      <c r="A62" s="260" t="s">
        <v>1424</v>
      </c>
      <c r="B62" s="260">
        <v>413</v>
      </c>
      <c r="C62" s="269">
        <f t="shared" si="0"/>
        <v>688.33333333333337</v>
      </c>
      <c r="D62" s="75"/>
    </row>
    <row r="63" spans="1:4" ht="18" customHeight="1" outlineLevel="1" x14ac:dyDescent="0.2">
      <c r="A63" s="260" t="s">
        <v>1351</v>
      </c>
      <c r="B63" s="260">
        <v>412</v>
      </c>
      <c r="C63" s="269">
        <f t="shared" si="0"/>
        <v>686.66666666666663</v>
      </c>
      <c r="D63" s="75"/>
    </row>
    <row r="64" spans="1:4" ht="18" customHeight="1" outlineLevel="1" x14ac:dyDescent="0.2">
      <c r="A64" s="260" t="s">
        <v>1359</v>
      </c>
      <c r="B64" s="260">
        <v>412</v>
      </c>
      <c r="C64" s="269">
        <f t="shared" si="0"/>
        <v>686.66666666666663</v>
      </c>
      <c r="D64" s="75"/>
    </row>
    <row r="65" spans="1:4" ht="18" customHeight="1" outlineLevel="1" x14ac:dyDescent="0.2">
      <c r="A65" s="260" t="s">
        <v>1128</v>
      </c>
      <c r="B65" s="260">
        <v>395</v>
      </c>
      <c r="C65" s="269">
        <f t="shared" si="0"/>
        <v>658.33333333333337</v>
      </c>
      <c r="D65" s="75"/>
    </row>
    <row r="66" spans="1:4" ht="18" customHeight="1" outlineLevel="1" x14ac:dyDescent="0.2">
      <c r="A66" s="260" t="s">
        <v>1341</v>
      </c>
      <c r="B66" s="260">
        <v>384</v>
      </c>
      <c r="C66" s="269">
        <f t="shared" si="0"/>
        <v>640</v>
      </c>
      <c r="D66" s="75"/>
    </row>
    <row r="67" spans="1:4" ht="18" customHeight="1" outlineLevel="1" x14ac:dyDescent="0.2">
      <c r="A67" s="260" t="s">
        <v>1845</v>
      </c>
      <c r="B67" s="260">
        <v>384</v>
      </c>
      <c r="C67" s="269">
        <f t="shared" si="0"/>
        <v>640</v>
      </c>
      <c r="D67" s="75"/>
    </row>
    <row r="68" spans="1:4" ht="18" customHeight="1" outlineLevel="1" x14ac:dyDescent="0.2">
      <c r="A68" s="260" t="s">
        <v>1846</v>
      </c>
      <c r="B68" s="260">
        <v>382</v>
      </c>
      <c r="C68" s="269">
        <f t="shared" si="0"/>
        <v>636.66666666666663</v>
      </c>
      <c r="D68" s="75"/>
    </row>
    <row r="69" spans="1:4" ht="18" customHeight="1" outlineLevel="1" x14ac:dyDescent="0.2">
      <c r="A69" s="260" t="s">
        <v>1339</v>
      </c>
      <c r="B69" s="260">
        <v>380</v>
      </c>
      <c r="C69" s="269">
        <f t="shared" si="0"/>
        <v>633.33333333333337</v>
      </c>
      <c r="D69" s="75"/>
    </row>
    <row r="70" spans="1:4" ht="18" customHeight="1" outlineLevel="1" x14ac:dyDescent="0.2">
      <c r="A70" s="260" t="s">
        <v>1332</v>
      </c>
      <c r="B70" s="260">
        <v>379</v>
      </c>
      <c r="C70" s="269">
        <f t="shared" si="0"/>
        <v>631.66666666666663</v>
      </c>
      <c r="D70" s="75"/>
    </row>
    <row r="71" spans="1:4" ht="18" customHeight="1" outlineLevel="1" x14ac:dyDescent="0.2">
      <c r="A71" s="260" t="s">
        <v>1847</v>
      </c>
      <c r="B71" s="260">
        <v>370</v>
      </c>
      <c r="C71" s="269">
        <f t="shared" ref="C71:C134" si="1">B71*100/60</f>
        <v>616.66666666666663</v>
      </c>
      <c r="D71" s="75"/>
    </row>
    <row r="72" spans="1:4" ht="18" customHeight="1" outlineLevel="1" x14ac:dyDescent="0.2">
      <c r="A72" s="260" t="s">
        <v>1848</v>
      </c>
      <c r="B72" s="260">
        <v>370</v>
      </c>
      <c r="C72" s="269">
        <f t="shared" si="1"/>
        <v>616.66666666666663</v>
      </c>
      <c r="D72" s="75"/>
    </row>
    <row r="73" spans="1:4" ht="18" customHeight="1" outlineLevel="1" x14ac:dyDescent="0.2">
      <c r="A73" s="260" t="s">
        <v>1308</v>
      </c>
      <c r="B73" s="260">
        <v>366</v>
      </c>
      <c r="C73" s="269">
        <f t="shared" si="1"/>
        <v>610</v>
      </c>
      <c r="D73" s="75"/>
    </row>
    <row r="74" spans="1:4" ht="18" customHeight="1" outlineLevel="1" x14ac:dyDescent="0.2">
      <c r="A74" s="260" t="s">
        <v>1407</v>
      </c>
      <c r="B74" s="260">
        <v>364</v>
      </c>
      <c r="C74" s="269">
        <f t="shared" si="1"/>
        <v>606.66666666666663</v>
      </c>
      <c r="D74" s="75"/>
    </row>
    <row r="75" spans="1:4" ht="18" customHeight="1" outlineLevel="1" x14ac:dyDescent="0.2">
      <c r="A75" s="260" t="s">
        <v>1156</v>
      </c>
      <c r="B75" s="260">
        <v>340</v>
      </c>
      <c r="C75" s="269">
        <f t="shared" si="1"/>
        <v>566.66666666666663</v>
      </c>
      <c r="D75" s="75"/>
    </row>
    <row r="76" spans="1:4" ht="18" customHeight="1" outlineLevel="1" x14ac:dyDescent="0.2">
      <c r="A76" s="260" t="s">
        <v>1849</v>
      </c>
      <c r="B76" s="260">
        <v>338</v>
      </c>
      <c r="C76" s="269">
        <f t="shared" si="1"/>
        <v>563.33333333333337</v>
      </c>
      <c r="D76" s="75"/>
    </row>
    <row r="77" spans="1:4" ht="18" customHeight="1" outlineLevel="1" x14ac:dyDescent="0.2">
      <c r="A77" s="260" t="s">
        <v>1850</v>
      </c>
      <c r="B77" s="260">
        <v>333</v>
      </c>
      <c r="C77" s="269">
        <f t="shared" si="1"/>
        <v>555</v>
      </c>
      <c r="D77" s="75"/>
    </row>
    <row r="78" spans="1:4" ht="18" customHeight="1" outlineLevel="1" x14ac:dyDescent="0.2">
      <c r="A78" s="260" t="s">
        <v>1851</v>
      </c>
      <c r="B78" s="260">
        <v>313</v>
      </c>
      <c r="C78" s="269">
        <f t="shared" si="1"/>
        <v>521.66666666666663</v>
      </c>
      <c r="D78" s="75"/>
    </row>
    <row r="79" spans="1:4" ht="18" customHeight="1" outlineLevel="1" x14ac:dyDescent="0.2">
      <c r="A79" s="260" t="s">
        <v>1449</v>
      </c>
      <c r="B79" s="260">
        <v>311</v>
      </c>
      <c r="C79" s="269">
        <f t="shared" si="1"/>
        <v>518.33333333333337</v>
      </c>
      <c r="D79" s="75"/>
    </row>
    <row r="80" spans="1:4" ht="18" customHeight="1" outlineLevel="1" x14ac:dyDescent="0.2">
      <c r="A80" s="260" t="s">
        <v>1852</v>
      </c>
      <c r="B80" s="260">
        <v>303</v>
      </c>
      <c r="C80" s="269">
        <f t="shared" si="1"/>
        <v>505</v>
      </c>
      <c r="D80" s="75"/>
    </row>
    <row r="81" spans="1:4" ht="18" customHeight="1" outlineLevel="1" x14ac:dyDescent="0.2">
      <c r="A81" s="260" t="s">
        <v>1129</v>
      </c>
      <c r="B81" s="260">
        <v>293</v>
      </c>
      <c r="C81" s="269">
        <f t="shared" si="1"/>
        <v>488.33333333333331</v>
      </c>
      <c r="D81" s="75"/>
    </row>
    <row r="82" spans="1:4" ht="18" customHeight="1" outlineLevel="1" x14ac:dyDescent="0.2">
      <c r="A82" s="260" t="s">
        <v>1853</v>
      </c>
      <c r="B82" s="260">
        <v>292</v>
      </c>
      <c r="C82" s="269">
        <f t="shared" si="1"/>
        <v>486.66666666666669</v>
      </c>
      <c r="D82" s="75"/>
    </row>
    <row r="83" spans="1:4" ht="18" customHeight="1" outlineLevel="1" x14ac:dyDescent="0.2">
      <c r="A83" s="260" t="s">
        <v>1854</v>
      </c>
      <c r="B83" s="260">
        <v>290</v>
      </c>
      <c r="C83" s="269">
        <f t="shared" si="1"/>
        <v>483.33333333333331</v>
      </c>
      <c r="D83" s="75"/>
    </row>
    <row r="84" spans="1:4" ht="18" customHeight="1" outlineLevel="1" x14ac:dyDescent="0.2">
      <c r="A84" s="260" t="s">
        <v>1855</v>
      </c>
      <c r="B84" s="260">
        <v>290</v>
      </c>
      <c r="C84" s="269">
        <f t="shared" si="1"/>
        <v>483.33333333333331</v>
      </c>
      <c r="D84" s="75"/>
    </row>
    <row r="85" spans="1:4" ht="18" customHeight="1" outlineLevel="1" x14ac:dyDescent="0.2">
      <c r="A85" s="260" t="s">
        <v>1856</v>
      </c>
      <c r="B85" s="260">
        <v>287</v>
      </c>
      <c r="C85" s="269">
        <f t="shared" si="1"/>
        <v>478.33333333333331</v>
      </c>
      <c r="D85" s="75"/>
    </row>
    <row r="86" spans="1:4" ht="18" customHeight="1" outlineLevel="1" x14ac:dyDescent="0.2">
      <c r="A86" s="260" t="s">
        <v>1267</v>
      </c>
      <c r="B86" s="260">
        <v>276</v>
      </c>
      <c r="C86" s="269">
        <f t="shared" si="1"/>
        <v>460</v>
      </c>
      <c r="D86" s="75"/>
    </row>
    <row r="87" spans="1:4" ht="18" customHeight="1" outlineLevel="1" x14ac:dyDescent="0.2">
      <c r="A87" s="260" t="s">
        <v>1857</v>
      </c>
      <c r="B87" s="260">
        <v>270</v>
      </c>
      <c r="C87" s="269">
        <f t="shared" si="1"/>
        <v>450</v>
      </c>
      <c r="D87" s="75"/>
    </row>
    <row r="88" spans="1:4" ht="18" customHeight="1" outlineLevel="1" x14ac:dyDescent="0.2">
      <c r="A88" s="260" t="s">
        <v>1858</v>
      </c>
      <c r="B88" s="260">
        <v>270</v>
      </c>
      <c r="C88" s="269">
        <f t="shared" si="1"/>
        <v>450</v>
      </c>
      <c r="D88" s="75"/>
    </row>
    <row r="89" spans="1:4" ht="18" customHeight="1" outlineLevel="1" x14ac:dyDescent="0.2">
      <c r="A89" s="260" t="s">
        <v>1265</v>
      </c>
      <c r="B89" s="260">
        <v>266</v>
      </c>
      <c r="C89" s="269">
        <f t="shared" si="1"/>
        <v>443.33333333333331</v>
      </c>
      <c r="D89" s="75"/>
    </row>
    <row r="90" spans="1:4" ht="18" customHeight="1" outlineLevel="1" x14ac:dyDescent="0.2">
      <c r="A90" s="260" t="s">
        <v>1149</v>
      </c>
      <c r="B90" s="260">
        <v>252</v>
      </c>
      <c r="C90" s="269">
        <f t="shared" si="1"/>
        <v>420</v>
      </c>
      <c r="D90" s="75"/>
    </row>
    <row r="91" spans="1:4" ht="18" customHeight="1" outlineLevel="1" x14ac:dyDescent="0.2">
      <c r="A91" s="260" t="s">
        <v>1859</v>
      </c>
      <c r="B91" s="260">
        <v>252</v>
      </c>
      <c r="C91" s="269">
        <f t="shared" si="1"/>
        <v>420</v>
      </c>
      <c r="D91" s="75"/>
    </row>
    <row r="92" spans="1:4" ht="18" customHeight="1" outlineLevel="1" x14ac:dyDescent="0.2">
      <c r="A92" s="260" t="s">
        <v>1860</v>
      </c>
      <c r="B92" s="260">
        <v>249</v>
      </c>
      <c r="C92" s="269">
        <f t="shared" si="1"/>
        <v>415</v>
      </c>
      <c r="D92" s="75"/>
    </row>
    <row r="93" spans="1:4" ht="18" customHeight="1" outlineLevel="1" x14ac:dyDescent="0.2">
      <c r="A93" s="260" t="s">
        <v>1861</v>
      </c>
      <c r="B93" s="260">
        <v>248</v>
      </c>
      <c r="C93" s="269">
        <f t="shared" si="1"/>
        <v>413.33333333333331</v>
      </c>
      <c r="D93" s="75"/>
    </row>
    <row r="94" spans="1:4" ht="18" customHeight="1" outlineLevel="1" x14ac:dyDescent="0.2">
      <c r="A94" s="260" t="s">
        <v>1862</v>
      </c>
      <c r="B94" s="260">
        <v>245</v>
      </c>
      <c r="C94" s="269">
        <f t="shared" si="1"/>
        <v>408.33333333333331</v>
      </c>
      <c r="D94" s="75"/>
    </row>
    <row r="95" spans="1:4" ht="18" customHeight="1" outlineLevel="1" x14ac:dyDescent="0.2">
      <c r="A95" s="260" t="s">
        <v>1863</v>
      </c>
      <c r="B95" s="260">
        <v>245</v>
      </c>
      <c r="C95" s="269">
        <f t="shared" si="1"/>
        <v>408.33333333333331</v>
      </c>
      <c r="D95" s="75"/>
    </row>
    <row r="96" spans="1:4" ht="18" customHeight="1" outlineLevel="1" x14ac:dyDescent="0.2">
      <c r="A96" s="260" t="s">
        <v>1864</v>
      </c>
      <c r="B96" s="260">
        <v>245</v>
      </c>
      <c r="C96" s="269">
        <f t="shared" si="1"/>
        <v>408.33333333333331</v>
      </c>
      <c r="D96" s="75"/>
    </row>
    <row r="97" spans="1:4" ht="18" customHeight="1" outlineLevel="1" x14ac:dyDescent="0.2">
      <c r="A97" s="260" t="s">
        <v>1865</v>
      </c>
      <c r="B97" s="260">
        <v>245</v>
      </c>
      <c r="C97" s="269">
        <f t="shared" si="1"/>
        <v>408.33333333333331</v>
      </c>
      <c r="D97" s="75"/>
    </row>
    <row r="98" spans="1:4" ht="18" customHeight="1" outlineLevel="1" x14ac:dyDescent="0.2">
      <c r="A98" s="260" t="s">
        <v>1866</v>
      </c>
      <c r="B98" s="260">
        <v>245</v>
      </c>
      <c r="C98" s="269">
        <f t="shared" si="1"/>
        <v>408.33333333333331</v>
      </c>
      <c r="D98" s="75"/>
    </row>
    <row r="99" spans="1:4" ht="18" customHeight="1" outlineLevel="1" x14ac:dyDescent="0.2">
      <c r="A99" s="260" t="s">
        <v>1867</v>
      </c>
      <c r="B99" s="260">
        <v>239</v>
      </c>
      <c r="C99" s="269">
        <f t="shared" si="1"/>
        <v>398.33333333333331</v>
      </c>
      <c r="D99" s="75"/>
    </row>
    <row r="100" spans="1:4" ht="18" customHeight="1" outlineLevel="1" x14ac:dyDescent="0.2">
      <c r="A100" s="260" t="s">
        <v>1868</v>
      </c>
      <c r="B100" s="260">
        <v>239</v>
      </c>
      <c r="C100" s="269">
        <f t="shared" si="1"/>
        <v>398.33333333333331</v>
      </c>
      <c r="D100" s="75"/>
    </row>
    <row r="101" spans="1:4" ht="18" customHeight="1" outlineLevel="1" x14ac:dyDescent="0.2">
      <c r="A101" s="260" t="s">
        <v>147</v>
      </c>
      <c r="B101" s="260">
        <v>238</v>
      </c>
      <c r="C101" s="269">
        <f t="shared" si="1"/>
        <v>396.66666666666669</v>
      </c>
      <c r="D101" s="75"/>
    </row>
    <row r="102" spans="1:4" ht="18" customHeight="1" outlineLevel="1" x14ac:dyDescent="0.2">
      <c r="A102" s="260" t="s">
        <v>1144</v>
      </c>
      <c r="B102" s="260">
        <v>236</v>
      </c>
      <c r="C102" s="269">
        <f t="shared" si="1"/>
        <v>393.33333333333331</v>
      </c>
      <c r="D102" s="75"/>
    </row>
    <row r="103" spans="1:4" ht="18" customHeight="1" outlineLevel="1" x14ac:dyDescent="0.2">
      <c r="A103" s="260" t="s">
        <v>1289</v>
      </c>
      <c r="B103" s="260">
        <v>234</v>
      </c>
      <c r="C103" s="269">
        <f t="shared" si="1"/>
        <v>390</v>
      </c>
      <c r="D103" s="75"/>
    </row>
    <row r="104" spans="1:4" ht="18" customHeight="1" outlineLevel="1" x14ac:dyDescent="0.2">
      <c r="A104" s="260" t="s">
        <v>1140</v>
      </c>
      <c r="B104" s="260">
        <v>234</v>
      </c>
      <c r="C104" s="269">
        <f t="shared" si="1"/>
        <v>390</v>
      </c>
      <c r="D104" s="75"/>
    </row>
    <row r="105" spans="1:4" ht="18" customHeight="1" outlineLevel="1" x14ac:dyDescent="0.2">
      <c r="A105" s="260" t="s">
        <v>148</v>
      </c>
      <c r="B105" s="260">
        <v>234</v>
      </c>
      <c r="C105" s="269">
        <f t="shared" si="1"/>
        <v>390</v>
      </c>
      <c r="D105" s="75"/>
    </row>
    <row r="106" spans="1:4" ht="18" customHeight="1" outlineLevel="1" x14ac:dyDescent="0.2">
      <c r="A106" s="260" t="s">
        <v>1303</v>
      </c>
      <c r="B106" s="260">
        <v>234</v>
      </c>
      <c r="C106" s="269">
        <f t="shared" si="1"/>
        <v>390</v>
      </c>
      <c r="D106" s="75"/>
    </row>
    <row r="107" spans="1:4" ht="18" customHeight="1" outlineLevel="1" x14ac:dyDescent="0.2">
      <c r="A107" s="260" t="s">
        <v>1869</v>
      </c>
      <c r="B107" s="260">
        <v>233</v>
      </c>
      <c r="C107" s="269">
        <f t="shared" si="1"/>
        <v>388.33333333333331</v>
      </c>
      <c r="D107" s="75"/>
    </row>
    <row r="108" spans="1:4" ht="18" customHeight="1" outlineLevel="1" x14ac:dyDescent="0.2">
      <c r="A108" s="260" t="s">
        <v>1870</v>
      </c>
      <c r="B108" s="260">
        <v>230</v>
      </c>
      <c r="C108" s="269">
        <f t="shared" si="1"/>
        <v>383.33333333333331</v>
      </c>
      <c r="D108" s="75"/>
    </row>
    <row r="109" spans="1:4" ht="18" customHeight="1" outlineLevel="1" x14ac:dyDescent="0.2">
      <c r="A109" s="260" t="s">
        <v>1148</v>
      </c>
      <c r="B109" s="260">
        <v>229</v>
      </c>
      <c r="C109" s="269">
        <f t="shared" si="1"/>
        <v>381.66666666666669</v>
      </c>
      <c r="D109" s="75"/>
    </row>
    <row r="110" spans="1:4" ht="18" customHeight="1" outlineLevel="1" x14ac:dyDescent="0.2">
      <c r="A110" s="260" t="s">
        <v>1871</v>
      </c>
      <c r="B110" s="260">
        <v>227</v>
      </c>
      <c r="C110" s="269">
        <f t="shared" si="1"/>
        <v>378.33333333333331</v>
      </c>
      <c r="D110" s="75"/>
    </row>
    <row r="111" spans="1:4" ht="18" customHeight="1" outlineLevel="1" x14ac:dyDescent="0.2">
      <c r="A111" s="260" t="s">
        <v>1249</v>
      </c>
      <c r="B111" s="260">
        <v>227</v>
      </c>
      <c r="C111" s="269">
        <f t="shared" si="1"/>
        <v>378.33333333333331</v>
      </c>
      <c r="D111" s="75"/>
    </row>
    <row r="112" spans="1:4" ht="18" customHeight="1" outlineLevel="1" x14ac:dyDescent="0.2">
      <c r="A112" s="260" t="s">
        <v>1334</v>
      </c>
      <c r="B112" s="260">
        <v>225</v>
      </c>
      <c r="C112" s="269">
        <f t="shared" si="1"/>
        <v>375</v>
      </c>
      <c r="D112" s="75"/>
    </row>
    <row r="113" spans="1:4" ht="18" customHeight="1" outlineLevel="1" x14ac:dyDescent="0.2">
      <c r="A113" s="260" t="s">
        <v>1872</v>
      </c>
      <c r="B113" s="260">
        <v>221</v>
      </c>
      <c r="C113" s="269">
        <f t="shared" si="1"/>
        <v>368.33333333333331</v>
      </c>
      <c r="D113" s="75"/>
    </row>
    <row r="114" spans="1:4" ht="18" customHeight="1" outlineLevel="1" x14ac:dyDescent="0.2">
      <c r="A114" s="260" t="s">
        <v>1873</v>
      </c>
      <c r="B114" s="260">
        <v>221</v>
      </c>
      <c r="C114" s="269">
        <f t="shared" si="1"/>
        <v>368.33333333333331</v>
      </c>
      <c r="D114" s="75"/>
    </row>
    <row r="115" spans="1:4" ht="18" customHeight="1" outlineLevel="1" x14ac:dyDescent="0.2">
      <c r="A115" s="260" t="s">
        <v>1874</v>
      </c>
      <c r="B115" s="260">
        <v>219</v>
      </c>
      <c r="C115" s="269">
        <f t="shared" si="1"/>
        <v>365</v>
      </c>
      <c r="D115" s="75"/>
    </row>
    <row r="116" spans="1:4" ht="18" customHeight="1" outlineLevel="1" x14ac:dyDescent="0.2">
      <c r="A116" s="260" t="s">
        <v>1347</v>
      </c>
      <c r="B116" s="260">
        <v>218</v>
      </c>
      <c r="C116" s="269">
        <f t="shared" si="1"/>
        <v>363.33333333333331</v>
      </c>
      <c r="D116" s="75"/>
    </row>
    <row r="117" spans="1:4" ht="18" customHeight="1" outlineLevel="1" x14ac:dyDescent="0.2">
      <c r="A117" s="260" t="s">
        <v>1409</v>
      </c>
      <c r="B117" s="260">
        <v>218</v>
      </c>
      <c r="C117" s="269">
        <f t="shared" si="1"/>
        <v>363.33333333333331</v>
      </c>
      <c r="D117" s="75"/>
    </row>
    <row r="118" spans="1:4" ht="18" customHeight="1" outlineLevel="1" x14ac:dyDescent="0.2">
      <c r="A118" s="260" t="s">
        <v>1435</v>
      </c>
      <c r="B118" s="260">
        <v>218</v>
      </c>
      <c r="C118" s="269">
        <f t="shared" si="1"/>
        <v>363.33333333333331</v>
      </c>
      <c r="D118" s="75"/>
    </row>
    <row r="119" spans="1:4" ht="18" customHeight="1" outlineLevel="1" x14ac:dyDescent="0.2">
      <c r="A119" s="260" t="s">
        <v>1346</v>
      </c>
      <c r="B119" s="260">
        <v>217</v>
      </c>
      <c r="C119" s="269">
        <f t="shared" si="1"/>
        <v>361.66666666666669</v>
      </c>
      <c r="D119" s="75"/>
    </row>
    <row r="120" spans="1:4" ht="18" customHeight="1" outlineLevel="1" x14ac:dyDescent="0.2">
      <c r="A120" s="260" t="s">
        <v>1330</v>
      </c>
      <c r="B120" s="260">
        <v>217</v>
      </c>
      <c r="C120" s="269">
        <f t="shared" si="1"/>
        <v>361.66666666666669</v>
      </c>
      <c r="D120" s="75"/>
    </row>
    <row r="121" spans="1:4" ht="18" customHeight="1" outlineLevel="1" x14ac:dyDescent="0.2">
      <c r="A121" s="260" t="s">
        <v>1420</v>
      </c>
      <c r="B121" s="260">
        <v>213</v>
      </c>
      <c r="C121" s="269">
        <f t="shared" si="1"/>
        <v>355</v>
      </c>
      <c r="D121" s="75"/>
    </row>
    <row r="122" spans="1:4" ht="18" customHeight="1" outlineLevel="1" x14ac:dyDescent="0.2">
      <c r="A122" s="260" t="s">
        <v>1276</v>
      </c>
      <c r="B122" s="260">
        <v>207</v>
      </c>
      <c r="C122" s="269">
        <f t="shared" si="1"/>
        <v>345</v>
      </c>
      <c r="D122" s="75"/>
    </row>
    <row r="123" spans="1:4" ht="18" customHeight="1" outlineLevel="1" x14ac:dyDescent="0.2">
      <c r="A123" s="260" t="s">
        <v>1875</v>
      </c>
      <c r="B123" s="260">
        <v>200</v>
      </c>
      <c r="C123" s="269">
        <f t="shared" si="1"/>
        <v>333.33333333333331</v>
      </c>
      <c r="D123" s="75"/>
    </row>
    <row r="124" spans="1:4" ht="18" customHeight="1" outlineLevel="1" x14ac:dyDescent="0.2">
      <c r="A124" s="260" t="s">
        <v>1461</v>
      </c>
      <c r="B124" s="260">
        <v>199</v>
      </c>
      <c r="C124" s="269">
        <f t="shared" si="1"/>
        <v>331.66666666666669</v>
      </c>
      <c r="D124" s="75"/>
    </row>
    <row r="125" spans="1:4" ht="18" customHeight="1" outlineLevel="1" x14ac:dyDescent="0.2">
      <c r="A125" s="260" t="s">
        <v>1876</v>
      </c>
      <c r="B125" s="260">
        <v>197</v>
      </c>
      <c r="C125" s="269">
        <f t="shared" si="1"/>
        <v>328.33333333333331</v>
      </c>
      <c r="D125" s="75"/>
    </row>
    <row r="126" spans="1:4" ht="18" customHeight="1" outlineLevel="1" x14ac:dyDescent="0.2">
      <c r="A126" s="260" t="s">
        <v>1877</v>
      </c>
      <c r="B126" s="260">
        <v>197</v>
      </c>
      <c r="C126" s="269">
        <f t="shared" si="1"/>
        <v>328.33333333333331</v>
      </c>
      <c r="D126" s="75"/>
    </row>
    <row r="127" spans="1:4" ht="18" customHeight="1" outlineLevel="1" x14ac:dyDescent="0.2">
      <c r="A127" s="260" t="s">
        <v>1878</v>
      </c>
      <c r="B127" s="260">
        <v>197</v>
      </c>
      <c r="C127" s="269">
        <f t="shared" si="1"/>
        <v>328.33333333333331</v>
      </c>
      <c r="D127" s="75"/>
    </row>
    <row r="128" spans="1:4" ht="18" customHeight="1" outlineLevel="1" x14ac:dyDescent="0.2">
      <c r="A128" s="260" t="s">
        <v>1879</v>
      </c>
      <c r="B128" s="260">
        <v>196</v>
      </c>
      <c r="C128" s="269">
        <f t="shared" si="1"/>
        <v>326.66666666666669</v>
      </c>
      <c r="D128" s="75"/>
    </row>
    <row r="129" spans="1:4" ht="18" customHeight="1" outlineLevel="1" x14ac:dyDescent="0.2">
      <c r="A129" s="260" t="s">
        <v>1880</v>
      </c>
      <c r="B129" s="260">
        <v>196</v>
      </c>
      <c r="C129" s="269">
        <f t="shared" si="1"/>
        <v>326.66666666666669</v>
      </c>
      <c r="D129" s="75"/>
    </row>
    <row r="130" spans="1:4" ht="18" customHeight="1" outlineLevel="1" x14ac:dyDescent="0.2">
      <c r="A130" s="260" t="s">
        <v>1881</v>
      </c>
      <c r="B130" s="260">
        <v>195</v>
      </c>
      <c r="C130" s="269">
        <f t="shared" si="1"/>
        <v>325</v>
      </c>
      <c r="D130" s="75"/>
    </row>
    <row r="131" spans="1:4" ht="18" customHeight="1" outlineLevel="1" x14ac:dyDescent="0.2">
      <c r="A131" s="260" t="s">
        <v>1383</v>
      </c>
      <c r="B131" s="260">
        <v>190</v>
      </c>
      <c r="C131" s="269">
        <f t="shared" si="1"/>
        <v>316.66666666666669</v>
      </c>
      <c r="D131" s="75"/>
    </row>
    <row r="132" spans="1:4" ht="18" customHeight="1" outlineLevel="1" x14ac:dyDescent="0.2">
      <c r="A132" s="260" t="s">
        <v>1467</v>
      </c>
      <c r="B132" s="260">
        <v>186</v>
      </c>
      <c r="C132" s="269">
        <f t="shared" si="1"/>
        <v>310</v>
      </c>
      <c r="D132" s="75"/>
    </row>
    <row r="133" spans="1:4" ht="18" customHeight="1" outlineLevel="1" x14ac:dyDescent="0.2">
      <c r="A133" s="260" t="s">
        <v>1882</v>
      </c>
      <c r="B133" s="260">
        <v>185</v>
      </c>
      <c r="C133" s="269">
        <f t="shared" si="1"/>
        <v>308.33333333333331</v>
      </c>
      <c r="D133" s="75"/>
    </row>
    <row r="134" spans="1:4" ht="18" customHeight="1" outlineLevel="1" x14ac:dyDescent="0.2">
      <c r="A134" s="260" t="s">
        <v>1883</v>
      </c>
      <c r="B134" s="260">
        <v>183</v>
      </c>
      <c r="C134" s="269">
        <f t="shared" si="1"/>
        <v>305</v>
      </c>
      <c r="D134" s="75"/>
    </row>
    <row r="135" spans="1:4" ht="18" customHeight="1" outlineLevel="1" x14ac:dyDescent="0.2">
      <c r="A135" s="260" t="s">
        <v>1884</v>
      </c>
      <c r="B135" s="260">
        <v>181</v>
      </c>
      <c r="C135" s="269">
        <f t="shared" ref="C135:C198" si="2">B135*100/60</f>
        <v>301.66666666666669</v>
      </c>
      <c r="D135" s="75"/>
    </row>
    <row r="136" spans="1:4" ht="18" customHeight="1" outlineLevel="1" x14ac:dyDescent="0.2">
      <c r="A136" s="260" t="s">
        <v>1885</v>
      </c>
      <c r="B136" s="260">
        <v>181</v>
      </c>
      <c r="C136" s="269">
        <f t="shared" si="2"/>
        <v>301.66666666666669</v>
      </c>
      <c r="D136" s="75"/>
    </row>
    <row r="137" spans="1:4" ht="18" customHeight="1" outlineLevel="1" x14ac:dyDescent="0.2">
      <c r="A137" s="260" t="s">
        <v>1252</v>
      </c>
      <c r="B137" s="260">
        <v>180</v>
      </c>
      <c r="C137" s="269">
        <f t="shared" si="2"/>
        <v>300</v>
      </c>
      <c r="D137" s="75"/>
    </row>
    <row r="138" spans="1:4" ht="18" customHeight="1" outlineLevel="1" x14ac:dyDescent="0.2">
      <c r="A138" s="260" t="s">
        <v>1886</v>
      </c>
      <c r="B138" s="260">
        <v>180</v>
      </c>
      <c r="C138" s="269">
        <f t="shared" si="2"/>
        <v>300</v>
      </c>
      <c r="D138" s="75"/>
    </row>
    <row r="139" spans="1:4" ht="18" customHeight="1" outlineLevel="1" x14ac:dyDescent="0.2">
      <c r="A139" s="260" t="s">
        <v>1887</v>
      </c>
      <c r="B139" s="260">
        <v>180</v>
      </c>
      <c r="C139" s="269">
        <f t="shared" si="2"/>
        <v>300</v>
      </c>
      <c r="D139" s="75"/>
    </row>
    <row r="140" spans="1:4" ht="18" customHeight="1" outlineLevel="1" x14ac:dyDescent="0.2">
      <c r="A140" s="260" t="s">
        <v>1394</v>
      </c>
      <c r="B140" s="260">
        <v>178</v>
      </c>
      <c r="C140" s="269">
        <f t="shared" si="2"/>
        <v>296.66666666666669</v>
      </c>
      <c r="D140" s="75"/>
    </row>
    <row r="141" spans="1:4" ht="18" customHeight="1" outlineLevel="1" x14ac:dyDescent="0.2">
      <c r="A141" s="260" t="s">
        <v>1888</v>
      </c>
      <c r="B141" s="260">
        <v>175</v>
      </c>
      <c r="C141" s="269">
        <f t="shared" si="2"/>
        <v>291.66666666666669</v>
      </c>
      <c r="D141" s="75"/>
    </row>
    <row r="142" spans="1:4" ht="18" customHeight="1" outlineLevel="1" x14ac:dyDescent="0.2">
      <c r="A142" s="260" t="s">
        <v>1889</v>
      </c>
      <c r="B142" s="260">
        <v>175</v>
      </c>
      <c r="C142" s="269">
        <f t="shared" si="2"/>
        <v>291.66666666666669</v>
      </c>
      <c r="D142" s="75"/>
    </row>
    <row r="143" spans="1:4" ht="18" customHeight="1" outlineLevel="1" x14ac:dyDescent="0.2">
      <c r="A143" s="260" t="s">
        <v>1890</v>
      </c>
      <c r="B143" s="260">
        <v>171</v>
      </c>
      <c r="C143" s="269">
        <f t="shared" si="2"/>
        <v>285</v>
      </c>
      <c r="D143" s="75"/>
    </row>
    <row r="144" spans="1:4" ht="18" customHeight="1" outlineLevel="1" x14ac:dyDescent="0.2">
      <c r="A144" s="260" t="s">
        <v>1345</v>
      </c>
      <c r="B144" s="260">
        <v>171</v>
      </c>
      <c r="C144" s="269">
        <f t="shared" si="2"/>
        <v>285</v>
      </c>
      <c r="D144" s="75"/>
    </row>
    <row r="145" spans="1:4" ht="18" customHeight="1" outlineLevel="1" x14ac:dyDescent="0.2">
      <c r="A145" s="260" t="s">
        <v>1304</v>
      </c>
      <c r="B145" s="260">
        <v>165</v>
      </c>
      <c r="C145" s="269">
        <f t="shared" si="2"/>
        <v>275</v>
      </c>
      <c r="D145" s="75"/>
    </row>
    <row r="146" spans="1:4" ht="18" customHeight="1" outlineLevel="1" x14ac:dyDescent="0.2">
      <c r="A146" s="260" t="s">
        <v>1154</v>
      </c>
      <c r="B146" s="260">
        <v>165</v>
      </c>
      <c r="C146" s="269">
        <f t="shared" si="2"/>
        <v>275</v>
      </c>
      <c r="D146" s="75"/>
    </row>
    <row r="147" spans="1:4" ht="18" customHeight="1" outlineLevel="1" x14ac:dyDescent="0.2">
      <c r="A147" s="260" t="s">
        <v>1425</v>
      </c>
      <c r="B147" s="260">
        <v>165</v>
      </c>
      <c r="C147" s="269">
        <f t="shared" si="2"/>
        <v>275</v>
      </c>
      <c r="D147" s="75"/>
    </row>
    <row r="148" spans="1:4" ht="18" customHeight="1" outlineLevel="1" x14ac:dyDescent="0.2">
      <c r="A148" s="260" t="s">
        <v>1305</v>
      </c>
      <c r="B148" s="260">
        <v>165</v>
      </c>
      <c r="C148" s="269">
        <f t="shared" si="2"/>
        <v>275</v>
      </c>
      <c r="D148" s="75"/>
    </row>
    <row r="149" spans="1:4" ht="18" customHeight="1" outlineLevel="1" x14ac:dyDescent="0.2">
      <c r="A149" s="260" t="s">
        <v>1891</v>
      </c>
      <c r="B149" s="260">
        <v>164</v>
      </c>
      <c r="C149" s="269">
        <f t="shared" si="2"/>
        <v>273.33333333333331</v>
      </c>
      <c r="D149" s="75"/>
    </row>
    <row r="150" spans="1:4" ht="18" customHeight="1" outlineLevel="1" x14ac:dyDescent="0.2">
      <c r="A150" s="260" t="s">
        <v>1892</v>
      </c>
      <c r="B150" s="260">
        <v>163</v>
      </c>
      <c r="C150" s="269">
        <f t="shared" si="2"/>
        <v>271.66666666666669</v>
      </c>
      <c r="D150" s="75"/>
    </row>
    <row r="151" spans="1:4" ht="18" customHeight="1" outlineLevel="1" x14ac:dyDescent="0.2">
      <c r="A151" s="260" t="s">
        <v>1155</v>
      </c>
      <c r="B151" s="260">
        <v>162</v>
      </c>
      <c r="C151" s="269">
        <f t="shared" si="2"/>
        <v>270</v>
      </c>
      <c r="D151" s="75"/>
    </row>
    <row r="152" spans="1:4" ht="18" customHeight="1" outlineLevel="1" x14ac:dyDescent="0.2">
      <c r="A152" s="260" t="s">
        <v>1046</v>
      </c>
      <c r="B152" s="260">
        <v>162</v>
      </c>
      <c r="C152" s="269">
        <f t="shared" si="2"/>
        <v>270</v>
      </c>
      <c r="D152" s="75"/>
    </row>
    <row r="153" spans="1:4" ht="18" customHeight="1" outlineLevel="1" x14ac:dyDescent="0.2">
      <c r="A153" s="260" t="s">
        <v>1158</v>
      </c>
      <c r="B153" s="260">
        <v>162</v>
      </c>
      <c r="C153" s="269">
        <f t="shared" si="2"/>
        <v>270</v>
      </c>
      <c r="D153" s="75"/>
    </row>
    <row r="154" spans="1:4" ht="18" customHeight="1" outlineLevel="1" x14ac:dyDescent="0.2">
      <c r="A154" s="260" t="s">
        <v>1306</v>
      </c>
      <c r="B154" s="260">
        <v>161</v>
      </c>
      <c r="C154" s="269">
        <f t="shared" si="2"/>
        <v>268.33333333333331</v>
      </c>
      <c r="D154" s="75"/>
    </row>
    <row r="155" spans="1:4" ht="18" customHeight="1" outlineLevel="1" x14ac:dyDescent="0.2">
      <c r="A155" s="260" t="s">
        <v>1309</v>
      </c>
      <c r="B155" s="260">
        <v>161</v>
      </c>
      <c r="C155" s="269">
        <f t="shared" si="2"/>
        <v>268.33333333333331</v>
      </c>
      <c r="D155" s="75"/>
    </row>
    <row r="156" spans="1:4" ht="18" customHeight="1" outlineLevel="1" x14ac:dyDescent="0.2">
      <c r="A156" s="260" t="s">
        <v>1893</v>
      </c>
      <c r="B156" s="260">
        <v>158</v>
      </c>
      <c r="C156" s="269">
        <f t="shared" si="2"/>
        <v>263.33333333333331</v>
      </c>
      <c r="D156" s="75"/>
    </row>
    <row r="157" spans="1:4" ht="18" customHeight="1" outlineLevel="1" x14ac:dyDescent="0.2">
      <c r="A157" s="260" t="s">
        <v>1894</v>
      </c>
      <c r="B157" s="260">
        <v>158</v>
      </c>
      <c r="C157" s="269">
        <f t="shared" si="2"/>
        <v>263.33333333333331</v>
      </c>
      <c r="D157" s="75"/>
    </row>
    <row r="158" spans="1:4" ht="18" customHeight="1" outlineLevel="1" x14ac:dyDescent="0.2">
      <c r="A158" s="260" t="s">
        <v>1146</v>
      </c>
      <c r="B158" s="260">
        <v>152</v>
      </c>
      <c r="C158" s="269">
        <f t="shared" si="2"/>
        <v>253.33333333333334</v>
      </c>
      <c r="D158" s="75"/>
    </row>
    <row r="159" spans="1:4" ht="18" customHeight="1" outlineLevel="1" x14ac:dyDescent="0.2">
      <c r="A159" s="260" t="s">
        <v>1307</v>
      </c>
      <c r="B159" s="260">
        <v>152</v>
      </c>
      <c r="C159" s="269">
        <f t="shared" si="2"/>
        <v>253.33333333333334</v>
      </c>
      <c r="D159" s="75"/>
    </row>
    <row r="160" spans="1:4" ht="18" customHeight="1" outlineLevel="1" x14ac:dyDescent="0.2">
      <c r="A160" s="260" t="s">
        <v>1152</v>
      </c>
      <c r="B160" s="260">
        <v>152</v>
      </c>
      <c r="C160" s="269">
        <f t="shared" si="2"/>
        <v>253.33333333333334</v>
      </c>
      <c r="D160" s="75"/>
    </row>
    <row r="161" spans="1:4" ht="18" customHeight="1" outlineLevel="1" x14ac:dyDescent="0.2">
      <c r="A161" s="260" t="s">
        <v>1391</v>
      </c>
      <c r="B161" s="260">
        <v>151</v>
      </c>
      <c r="C161" s="269">
        <f t="shared" si="2"/>
        <v>251.66666666666666</v>
      </c>
      <c r="D161" s="75"/>
    </row>
    <row r="162" spans="1:4" ht="18" customHeight="1" outlineLevel="1" x14ac:dyDescent="0.2">
      <c r="A162" s="260" t="s">
        <v>1895</v>
      </c>
      <c r="B162" s="260">
        <v>150</v>
      </c>
      <c r="C162" s="269">
        <f t="shared" si="2"/>
        <v>250</v>
      </c>
      <c r="D162" s="75"/>
    </row>
    <row r="163" spans="1:4" ht="18" customHeight="1" outlineLevel="1" x14ac:dyDescent="0.2">
      <c r="A163" s="260" t="s">
        <v>1365</v>
      </c>
      <c r="B163" s="260">
        <v>149</v>
      </c>
      <c r="C163" s="269">
        <f t="shared" si="2"/>
        <v>248.33333333333334</v>
      </c>
      <c r="D163" s="75"/>
    </row>
    <row r="164" spans="1:4" ht="18" customHeight="1" outlineLevel="1" x14ac:dyDescent="0.2">
      <c r="A164" s="260" t="s">
        <v>1486</v>
      </c>
      <c r="B164" s="260">
        <v>149</v>
      </c>
      <c r="C164" s="269">
        <f t="shared" si="2"/>
        <v>248.33333333333334</v>
      </c>
      <c r="D164" s="75"/>
    </row>
    <row r="165" spans="1:4" ht="18" customHeight="1" outlineLevel="1" x14ac:dyDescent="0.2">
      <c r="A165" s="260" t="s">
        <v>1896</v>
      </c>
      <c r="B165" s="260">
        <v>148</v>
      </c>
      <c r="C165" s="269">
        <f t="shared" si="2"/>
        <v>246.66666666666666</v>
      </c>
      <c r="D165" s="75"/>
    </row>
    <row r="166" spans="1:4" ht="18" customHeight="1" outlineLevel="1" x14ac:dyDescent="0.2">
      <c r="A166" s="260" t="s">
        <v>1897</v>
      </c>
      <c r="B166" s="260">
        <v>148</v>
      </c>
      <c r="C166" s="269">
        <f t="shared" si="2"/>
        <v>246.66666666666666</v>
      </c>
      <c r="D166" s="75"/>
    </row>
    <row r="167" spans="1:4" ht="18" customHeight="1" outlineLevel="1" x14ac:dyDescent="0.2">
      <c r="A167" s="260" t="s">
        <v>1898</v>
      </c>
      <c r="B167" s="260">
        <v>148</v>
      </c>
      <c r="C167" s="269">
        <f t="shared" si="2"/>
        <v>246.66666666666666</v>
      </c>
      <c r="D167" s="75"/>
    </row>
    <row r="168" spans="1:4" ht="18" customHeight="1" outlineLevel="1" x14ac:dyDescent="0.2">
      <c r="A168" s="260" t="s">
        <v>1899</v>
      </c>
      <c r="B168" s="260">
        <v>146</v>
      </c>
      <c r="C168" s="269">
        <f t="shared" si="2"/>
        <v>243.33333333333334</v>
      </c>
      <c r="D168" s="75"/>
    </row>
    <row r="169" spans="1:4" ht="18" customHeight="1" outlineLevel="1" x14ac:dyDescent="0.2">
      <c r="A169" s="260" t="s">
        <v>1040</v>
      </c>
      <c r="B169" s="260">
        <v>146</v>
      </c>
      <c r="C169" s="269">
        <f t="shared" si="2"/>
        <v>243.33333333333334</v>
      </c>
      <c r="D169" s="75"/>
    </row>
    <row r="170" spans="1:4" ht="18" customHeight="1" outlineLevel="1" x14ac:dyDescent="0.2">
      <c r="A170" s="260" t="s">
        <v>1900</v>
      </c>
      <c r="B170" s="260">
        <v>145</v>
      </c>
      <c r="C170" s="269">
        <f t="shared" si="2"/>
        <v>241.66666666666666</v>
      </c>
      <c r="D170" s="75"/>
    </row>
    <row r="171" spans="1:4" ht="18" customHeight="1" outlineLevel="1" x14ac:dyDescent="0.2">
      <c r="A171" s="260" t="s">
        <v>1901</v>
      </c>
      <c r="B171" s="260">
        <v>144</v>
      </c>
      <c r="C171" s="269">
        <f t="shared" si="2"/>
        <v>240</v>
      </c>
      <c r="D171" s="75"/>
    </row>
    <row r="172" spans="1:4" ht="18" customHeight="1" outlineLevel="1" x14ac:dyDescent="0.2">
      <c r="A172" s="260" t="s">
        <v>1902</v>
      </c>
      <c r="B172" s="260">
        <v>143</v>
      </c>
      <c r="C172" s="269">
        <f t="shared" si="2"/>
        <v>238.33333333333334</v>
      </c>
      <c r="D172" s="75"/>
    </row>
    <row r="173" spans="1:4" ht="18" customHeight="1" outlineLevel="1" x14ac:dyDescent="0.2">
      <c r="A173" s="260" t="s">
        <v>1903</v>
      </c>
      <c r="B173" s="260">
        <v>142</v>
      </c>
      <c r="C173" s="269">
        <f t="shared" si="2"/>
        <v>236.66666666666666</v>
      </c>
      <c r="D173" s="75"/>
    </row>
    <row r="174" spans="1:4" ht="18" customHeight="1" outlineLevel="1" x14ac:dyDescent="0.2">
      <c r="A174" s="260" t="s">
        <v>1904</v>
      </c>
      <c r="B174" s="260">
        <v>140</v>
      </c>
      <c r="C174" s="269">
        <f t="shared" si="2"/>
        <v>233.33333333333334</v>
      </c>
      <c r="D174" s="75"/>
    </row>
    <row r="175" spans="1:4" ht="18" customHeight="1" outlineLevel="1" x14ac:dyDescent="0.2">
      <c r="A175" s="260" t="s">
        <v>1302</v>
      </c>
      <c r="B175" s="260">
        <v>140</v>
      </c>
      <c r="C175" s="269">
        <f t="shared" si="2"/>
        <v>233.33333333333334</v>
      </c>
      <c r="D175" s="75"/>
    </row>
    <row r="176" spans="1:4" ht="18" customHeight="1" outlineLevel="1" x14ac:dyDescent="0.2">
      <c r="A176" s="260" t="s">
        <v>1905</v>
      </c>
      <c r="B176" s="260">
        <v>140</v>
      </c>
      <c r="C176" s="269">
        <f t="shared" si="2"/>
        <v>233.33333333333334</v>
      </c>
      <c r="D176" s="75"/>
    </row>
    <row r="177" spans="1:4" ht="18" customHeight="1" outlineLevel="1" x14ac:dyDescent="0.2">
      <c r="A177" s="260" t="s">
        <v>1906</v>
      </c>
      <c r="B177" s="260">
        <v>139</v>
      </c>
      <c r="C177" s="269">
        <f t="shared" si="2"/>
        <v>231.66666666666666</v>
      </c>
      <c r="D177" s="75"/>
    </row>
    <row r="178" spans="1:4" ht="18" customHeight="1" outlineLevel="1" x14ac:dyDescent="0.2">
      <c r="A178" s="260" t="s">
        <v>1907</v>
      </c>
      <c r="B178" s="260">
        <v>135</v>
      </c>
      <c r="C178" s="269">
        <f t="shared" si="2"/>
        <v>225</v>
      </c>
      <c r="D178" s="75"/>
    </row>
    <row r="179" spans="1:4" ht="18" customHeight="1" outlineLevel="1" x14ac:dyDescent="0.2">
      <c r="A179" s="260" t="s">
        <v>1908</v>
      </c>
      <c r="B179" s="260">
        <v>135</v>
      </c>
      <c r="C179" s="269">
        <f t="shared" si="2"/>
        <v>225</v>
      </c>
      <c r="D179" s="75"/>
    </row>
    <row r="180" spans="1:4" ht="18" customHeight="1" outlineLevel="1" x14ac:dyDescent="0.2">
      <c r="A180" s="260" t="s">
        <v>1909</v>
      </c>
      <c r="B180" s="260">
        <v>134</v>
      </c>
      <c r="C180" s="269">
        <f t="shared" si="2"/>
        <v>223.33333333333334</v>
      </c>
      <c r="D180" s="75"/>
    </row>
    <row r="181" spans="1:4" ht="18" customHeight="1" outlineLevel="1" x14ac:dyDescent="0.2">
      <c r="A181" s="260" t="s">
        <v>1910</v>
      </c>
      <c r="B181" s="260">
        <v>131</v>
      </c>
      <c r="C181" s="269">
        <f t="shared" si="2"/>
        <v>218.33333333333334</v>
      </c>
      <c r="D181" s="75"/>
    </row>
    <row r="182" spans="1:4" ht="18" customHeight="1" outlineLevel="1" x14ac:dyDescent="0.2">
      <c r="A182" s="260" t="s">
        <v>1049</v>
      </c>
      <c r="B182" s="260">
        <v>131</v>
      </c>
      <c r="C182" s="269">
        <f t="shared" si="2"/>
        <v>218.33333333333334</v>
      </c>
      <c r="D182" s="75"/>
    </row>
    <row r="183" spans="1:4" ht="18" customHeight="1" outlineLevel="1" x14ac:dyDescent="0.2">
      <c r="A183" s="260" t="s">
        <v>1911</v>
      </c>
      <c r="B183" s="260">
        <v>130</v>
      </c>
      <c r="C183" s="269">
        <f t="shared" si="2"/>
        <v>216.66666666666666</v>
      </c>
      <c r="D183" s="75"/>
    </row>
    <row r="184" spans="1:4" ht="18" customHeight="1" outlineLevel="1" x14ac:dyDescent="0.2">
      <c r="A184" s="260" t="s">
        <v>1912</v>
      </c>
      <c r="B184" s="260">
        <v>128</v>
      </c>
      <c r="C184" s="269">
        <f t="shared" si="2"/>
        <v>213.33333333333334</v>
      </c>
      <c r="D184" s="75"/>
    </row>
    <row r="185" spans="1:4" ht="18" customHeight="1" outlineLevel="1" x14ac:dyDescent="0.2">
      <c r="A185" s="260" t="s">
        <v>1913</v>
      </c>
      <c r="B185" s="260">
        <v>127</v>
      </c>
      <c r="C185" s="269">
        <f t="shared" si="2"/>
        <v>211.66666666666666</v>
      </c>
      <c r="D185" s="75"/>
    </row>
    <row r="186" spans="1:4" ht="18" customHeight="1" outlineLevel="1" x14ac:dyDescent="0.2">
      <c r="A186" s="260" t="s">
        <v>1914</v>
      </c>
      <c r="B186" s="260">
        <v>125</v>
      </c>
      <c r="C186" s="269">
        <f t="shared" si="2"/>
        <v>208.33333333333334</v>
      </c>
      <c r="D186" s="75"/>
    </row>
    <row r="187" spans="1:4" ht="18" customHeight="1" outlineLevel="1" x14ac:dyDescent="0.2">
      <c r="A187" s="260" t="s">
        <v>1915</v>
      </c>
      <c r="B187" s="260">
        <v>124</v>
      </c>
      <c r="C187" s="269">
        <f t="shared" si="2"/>
        <v>206.66666666666666</v>
      </c>
      <c r="D187" s="75"/>
    </row>
    <row r="188" spans="1:4" ht="18" customHeight="1" outlineLevel="1" x14ac:dyDescent="0.2">
      <c r="A188" s="260" t="s">
        <v>1367</v>
      </c>
      <c r="B188" s="260">
        <v>123</v>
      </c>
      <c r="C188" s="269">
        <f t="shared" si="2"/>
        <v>205</v>
      </c>
      <c r="D188" s="75"/>
    </row>
    <row r="189" spans="1:4" ht="18" customHeight="1" outlineLevel="1" x14ac:dyDescent="0.2">
      <c r="A189" s="260" t="s">
        <v>1464</v>
      </c>
      <c r="B189" s="260">
        <v>122</v>
      </c>
      <c r="C189" s="269">
        <f t="shared" si="2"/>
        <v>203.33333333333334</v>
      </c>
      <c r="D189" s="75"/>
    </row>
    <row r="190" spans="1:4" ht="18" customHeight="1" outlineLevel="1" x14ac:dyDescent="0.2">
      <c r="A190" s="260" t="s">
        <v>1131</v>
      </c>
      <c r="B190" s="260">
        <v>121</v>
      </c>
      <c r="C190" s="269">
        <f t="shared" si="2"/>
        <v>201.66666666666666</v>
      </c>
      <c r="D190" s="75"/>
    </row>
    <row r="191" spans="1:4" ht="18" customHeight="1" outlineLevel="1" x14ac:dyDescent="0.2">
      <c r="A191" s="260" t="s">
        <v>1916</v>
      </c>
      <c r="B191" s="260">
        <v>118</v>
      </c>
      <c r="C191" s="269">
        <f t="shared" si="2"/>
        <v>196.66666666666666</v>
      </c>
      <c r="D191" s="75"/>
    </row>
    <row r="192" spans="1:4" ht="18" customHeight="1" outlineLevel="1" x14ac:dyDescent="0.2">
      <c r="A192" s="260" t="s">
        <v>1917</v>
      </c>
      <c r="B192" s="260">
        <v>118</v>
      </c>
      <c r="C192" s="269">
        <f t="shared" si="2"/>
        <v>196.66666666666666</v>
      </c>
      <c r="D192" s="75"/>
    </row>
    <row r="193" spans="1:4" ht="18" customHeight="1" outlineLevel="1" x14ac:dyDescent="0.2">
      <c r="A193" s="260" t="s">
        <v>1268</v>
      </c>
      <c r="B193" s="260">
        <v>116</v>
      </c>
      <c r="C193" s="269">
        <f t="shared" si="2"/>
        <v>193.33333333333334</v>
      </c>
      <c r="D193" s="75"/>
    </row>
    <row r="194" spans="1:4" ht="18" customHeight="1" outlineLevel="1" x14ac:dyDescent="0.2">
      <c r="A194" s="260" t="s">
        <v>1408</v>
      </c>
      <c r="B194" s="260">
        <v>116</v>
      </c>
      <c r="C194" s="269">
        <f t="shared" si="2"/>
        <v>193.33333333333334</v>
      </c>
      <c r="D194" s="75"/>
    </row>
    <row r="195" spans="1:4" ht="18" customHeight="1" outlineLevel="1" x14ac:dyDescent="0.2">
      <c r="A195" s="260" t="s">
        <v>1322</v>
      </c>
      <c r="B195" s="260">
        <v>114</v>
      </c>
      <c r="C195" s="269">
        <f t="shared" si="2"/>
        <v>190</v>
      </c>
      <c r="D195" s="75"/>
    </row>
    <row r="196" spans="1:4" ht="18" customHeight="1" outlineLevel="1" x14ac:dyDescent="0.2">
      <c r="A196" s="260" t="s">
        <v>1918</v>
      </c>
      <c r="B196" s="260">
        <v>114</v>
      </c>
      <c r="C196" s="269">
        <f t="shared" si="2"/>
        <v>190</v>
      </c>
      <c r="D196" s="75"/>
    </row>
    <row r="197" spans="1:4" ht="18" customHeight="1" outlineLevel="1" x14ac:dyDescent="0.2">
      <c r="A197" s="260" t="s">
        <v>1919</v>
      </c>
      <c r="B197" s="260">
        <v>114</v>
      </c>
      <c r="C197" s="269">
        <f t="shared" si="2"/>
        <v>190</v>
      </c>
      <c r="D197" s="75"/>
    </row>
    <row r="198" spans="1:4" ht="18" customHeight="1" outlineLevel="1" x14ac:dyDescent="0.2">
      <c r="A198" s="260" t="s">
        <v>1920</v>
      </c>
      <c r="B198" s="260">
        <v>113</v>
      </c>
      <c r="C198" s="269">
        <f t="shared" si="2"/>
        <v>188.33333333333334</v>
      </c>
      <c r="D198" s="75"/>
    </row>
    <row r="199" spans="1:4" ht="18" customHeight="1" outlineLevel="1" x14ac:dyDescent="0.2">
      <c r="A199" s="260" t="s">
        <v>1921</v>
      </c>
      <c r="B199" s="260">
        <v>113</v>
      </c>
      <c r="C199" s="269">
        <f t="shared" ref="C199:C262" si="3">B199*100/60</f>
        <v>188.33333333333334</v>
      </c>
      <c r="D199" s="75"/>
    </row>
    <row r="200" spans="1:4" ht="18" customHeight="1" outlineLevel="1" x14ac:dyDescent="0.2">
      <c r="A200" s="260" t="s">
        <v>1922</v>
      </c>
      <c r="B200" s="260">
        <v>112</v>
      </c>
      <c r="C200" s="269">
        <f t="shared" si="3"/>
        <v>186.66666666666666</v>
      </c>
      <c r="D200" s="75"/>
    </row>
    <row r="201" spans="1:4" ht="18" customHeight="1" outlineLevel="1" x14ac:dyDescent="0.2">
      <c r="A201" s="260" t="s">
        <v>1357</v>
      </c>
      <c r="B201" s="260">
        <v>110</v>
      </c>
      <c r="C201" s="269">
        <f t="shared" si="3"/>
        <v>183.33333333333334</v>
      </c>
      <c r="D201" s="75"/>
    </row>
    <row r="202" spans="1:4" ht="18" customHeight="1" outlineLevel="1" x14ac:dyDescent="0.2">
      <c r="A202" s="260" t="s">
        <v>1390</v>
      </c>
      <c r="B202" s="260">
        <v>106</v>
      </c>
      <c r="C202" s="269">
        <f t="shared" si="3"/>
        <v>176.66666666666666</v>
      </c>
      <c r="D202" s="75"/>
    </row>
    <row r="203" spans="1:4" ht="18" customHeight="1" outlineLevel="1" x14ac:dyDescent="0.2">
      <c r="A203" s="260" t="s">
        <v>1923</v>
      </c>
      <c r="B203" s="260">
        <v>105</v>
      </c>
      <c r="C203" s="269">
        <f t="shared" si="3"/>
        <v>175</v>
      </c>
      <c r="D203" s="75"/>
    </row>
    <row r="204" spans="1:4" ht="18" customHeight="1" outlineLevel="1" x14ac:dyDescent="0.2">
      <c r="A204" s="260" t="s">
        <v>1924</v>
      </c>
      <c r="B204" s="260">
        <v>104</v>
      </c>
      <c r="C204" s="269">
        <f t="shared" si="3"/>
        <v>173.33333333333334</v>
      </c>
      <c r="D204" s="75"/>
    </row>
    <row r="205" spans="1:4" ht="18" customHeight="1" outlineLevel="1" x14ac:dyDescent="0.2">
      <c r="A205" s="260" t="s">
        <v>1925</v>
      </c>
      <c r="B205" s="260">
        <v>103</v>
      </c>
      <c r="C205" s="269">
        <f t="shared" si="3"/>
        <v>171.66666666666666</v>
      </c>
      <c r="D205" s="75"/>
    </row>
    <row r="206" spans="1:4" ht="18" customHeight="1" outlineLevel="1" x14ac:dyDescent="0.2">
      <c r="A206" s="260" t="s">
        <v>1926</v>
      </c>
      <c r="B206" s="260">
        <v>103</v>
      </c>
      <c r="C206" s="269">
        <f t="shared" si="3"/>
        <v>171.66666666666666</v>
      </c>
      <c r="D206" s="75"/>
    </row>
    <row r="207" spans="1:4" ht="18" customHeight="1" outlineLevel="1" x14ac:dyDescent="0.2">
      <c r="A207" s="260" t="s">
        <v>1250</v>
      </c>
      <c r="B207" s="260">
        <v>102</v>
      </c>
      <c r="C207" s="269">
        <f t="shared" si="3"/>
        <v>170</v>
      </c>
      <c r="D207" s="75"/>
    </row>
    <row r="208" spans="1:4" ht="18" customHeight="1" outlineLevel="1" x14ac:dyDescent="0.2">
      <c r="A208" s="260" t="s">
        <v>1927</v>
      </c>
      <c r="B208" s="260">
        <v>101</v>
      </c>
      <c r="C208" s="269">
        <f t="shared" si="3"/>
        <v>168.33333333333334</v>
      </c>
      <c r="D208" s="75"/>
    </row>
    <row r="209" spans="1:4" ht="18" customHeight="1" outlineLevel="1" x14ac:dyDescent="0.2">
      <c r="A209" s="260" t="s">
        <v>1044</v>
      </c>
      <c r="B209" s="260">
        <v>101</v>
      </c>
      <c r="C209" s="269">
        <f t="shared" si="3"/>
        <v>168.33333333333334</v>
      </c>
      <c r="D209" s="75"/>
    </row>
    <row r="210" spans="1:4" ht="18" customHeight="1" outlineLevel="1" x14ac:dyDescent="0.2">
      <c r="A210" s="260" t="s">
        <v>1928</v>
      </c>
      <c r="B210" s="260">
        <v>96</v>
      </c>
      <c r="C210" s="269">
        <f t="shared" si="3"/>
        <v>160</v>
      </c>
      <c r="D210" s="75"/>
    </row>
    <row r="211" spans="1:4" ht="18" customHeight="1" outlineLevel="1" x14ac:dyDescent="0.2">
      <c r="A211" s="260" t="s">
        <v>1275</v>
      </c>
      <c r="B211" s="260">
        <v>95</v>
      </c>
      <c r="C211" s="269">
        <f t="shared" si="3"/>
        <v>158.33333333333334</v>
      </c>
      <c r="D211" s="75"/>
    </row>
    <row r="212" spans="1:4" ht="18" customHeight="1" outlineLevel="1" x14ac:dyDescent="0.2">
      <c r="A212" s="260" t="s">
        <v>1929</v>
      </c>
      <c r="B212" s="260">
        <v>93</v>
      </c>
      <c r="C212" s="269">
        <f t="shared" si="3"/>
        <v>155</v>
      </c>
      <c r="D212" s="75"/>
    </row>
    <row r="213" spans="1:4" ht="18" customHeight="1" outlineLevel="1" x14ac:dyDescent="0.2">
      <c r="A213" s="260" t="s">
        <v>1930</v>
      </c>
      <c r="B213" s="260">
        <v>93</v>
      </c>
      <c r="C213" s="269">
        <f t="shared" si="3"/>
        <v>155</v>
      </c>
      <c r="D213" s="75"/>
    </row>
    <row r="214" spans="1:4" ht="18" customHeight="1" outlineLevel="1" x14ac:dyDescent="0.2">
      <c r="A214" s="260" t="s">
        <v>1931</v>
      </c>
      <c r="B214" s="260">
        <v>91</v>
      </c>
      <c r="C214" s="269">
        <f t="shared" si="3"/>
        <v>151.66666666666666</v>
      </c>
      <c r="D214" s="75"/>
    </row>
    <row r="215" spans="1:4" ht="18" customHeight="1" outlineLevel="1" x14ac:dyDescent="0.2">
      <c r="A215" s="260" t="s">
        <v>1333</v>
      </c>
      <c r="B215" s="260">
        <v>91</v>
      </c>
      <c r="C215" s="269">
        <f t="shared" si="3"/>
        <v>151.66666666666666</v>
      </c>
      <c r="D215" s="75"/>
    </row>
    <row r="216" spans="1:4" ht="18" customHeight="1" outlineLevel="1" x14ac:dyDescent="0.2">
      <c r="A216" s="260" t="s">
        <v>1932</v>
      </c>
      <c r="B216" s="260">
        <v>91</v>
      </c>
      <c r="C216" s="269">
        <f t="shared" si="3"/>
        <v>151.66666666666666</v>
      </c>
      <c r="D216" s="75"/>
    </row>
    <row r="217" spans="1:4" ht="18" customHeight="1" outlineLevel="1" x14ac:dyDescent="0.2">
      <c r="A217" s="260" t="s">
        <v>1933</v>
      </c>
      <c r="B217" s="260">
        <v>91</v>
      </c>
      <c r="C217" s="269">
        <f t="shared" si="3"/>
        <v>151.66666666666666</v>
      </c>
      <c r="D217" s="75"/>
    </row>
    <row r="218" spans="1:4" ht="18" customHeight="1" outlineLevel="1" x14ac:dyDescent="0.2">
      <c r="A218" s="260" t="s">
        <v>1043</v>
      </c>
      <c r="B218" s="260">
        <v>90</v>
      </c>
      <c r="C218" s="269">
        <f t="shared" si="3"/>
        <v>150</v>
      </c>
      <c r="D218" s="75"/>
    </row>
    <row r="219" spans="1:4" ht="18" customHeight="1" outlineLevel="1" x14ac:dyDescent="0.2">
      <c r="A219" s="260" t="s">
        <v>1934</v>
      </c>
      <c r="B219" s="260">
        <v>87</v>
      </c>
      <c r="C219" s="269">
        <f t="shared" si="3"/>
        <v>145</v>
      </c>
      <c r="D219" s="75"/>
    </row>
    <row r="220" spans="1:4" ht="18" customHeight="1" outlineLevel="1" x14ac:dyDescent="0.2">
      <c r="A220" s="260" t="s">
        <v>1935</v>
      </c>
      <c r="B220" s="260">
        <v>87</v>
      </c>
      <c r="C220" s="269">
        <f t="shared" si="3"/>
        <v>145</v>
      </c>
      <c r="D220" s="75"/>
    </row>
    <row r="221" spans="1:4" ht="18" customHeight="1" outlineLevel="1" x14ac:dyDescent="0.2">
      <c r="A221" s="260" t="s">
        <v>1936</v>
      </c>
      <c r="B221" s="260">
        <v>85</v>
      </c>
      <c r="C221" s="269">
        <f t="shared" si="3"/>
        <v>141.66666666666666</v>
      </c>
      <c r="D221" s="75"/>
    </row>
    <row r="222" spans="1:4" ht="18" customHeight="1" outlineLevel="1" x14ac:dyDescent="0.2">
      <c r="A222" s="260" t="s">
        <v>1735</v>
      </c>
      <c r="B222" s="260">
        <v>85</v>
      </c>
      <c r="C222" s="269">
        <f t="shared" si="3"/>
        <v>141.66666666666666</v>
      </c>
      <c r="D222" s="75"/>
    </row>
    <row r="223" spans="1:4" ht="18" customHeight="1" outlineLevel="1" x14ac:dyDescent="0.2">
      <c r="A223" s="260" t="s">
        <v>1337</v>
      </c>
      <c r="B223" s="260">
        <v>85</v>
      </c>
      <c r="C223" s="269">
        <f t="shared" si="3"/>
        <v>141.66666666666666</v>
      </c>
      <c r="D223" s="75"/>
    </row>
    <row r="224" spans="1:4" ht="18" customHeight="1" outlineLevel="1" x14ac:dyDescent="0.2">
      <c r="A224" s="260" t="s">
        <v>1937</v>
      </c>
      <c r="B224" s="260">
        <v>84</v>
      </c>
      <c r="C224" s="269">
        <f t="shared" si="3"/>
        <v>140</v>
      </c>
      <c r="D224" s="75"/>
    </row>
    <row r="225" spans="1:4" ht="18" customHeight="1" outlineLevel="1" x14ac:dyDescent="0.2">
      <c r="A225" s="260" t="s">
        <v>1466</v>
      </c>
      <c r="B225" s="260">
        <v>84</v>
      </c>
      <c r="C225" s="269">
        <f t="shared" si="3"/>
        <v>140</v>
      </c>
      <c r="D225" s="75"/>
    </row>
    <row r="226" spans="1:4" ht="18" customHeight="1" outlineLevel="1" x14ac:dyDescent="0.2">
      <c r="A226" s="260" t="s">
        <v>1938</v>
      </c>
      <c r="B226" s="260">
        <v>83</v>
      </c>
      <c r="C226" s="269">
        <f t="shared" si="3"/>
        <v>138.33333333333334</v>
      </c>
      <c r="D226" s="75"/>
    </row>
    <row r="227" spans="1:4" ht="18" customHeight="1" outlineLevel="1" x14ac:dyDescent="0.2">
      <c r="A227" s="260" t="s">
        <v>1939</v>
      </c>
      <c r="B227" s="260">
        <v>82</v>
      </c>
      <c r="C227" s="269">
        <f t="shared" si="3"/>
        <v>136.66666666666666</v>
      </c>
      <c r="D227" s="75"/>
    </row>
    <row r="228" spans="1:4" ht="18" customHeight="1" outlineLevel="1" x14ac:dyDescent="0.2">
      <c r="A228" s="260" t="s">
        <v>1940</v>
      </c>
      <c r="B228" s="260">
        <v>82</v>
      </c>
      <c r="C228" s="269">
        <f t="shared" si="3"/>
        <v>136.66666666666666</v>
      </c>
      <c r="D228" s="75"/>
    </row>
    <row r="229" spans="1:4" ht="18" customHeight="1" outlineLevel="1" x14ac:dyDescent="0.2">
      <c r="A229" s="260" t="s">
        <v>1941</v>
      </c>
      <c r="B229" s="260">
        <v>82</v>
      </c>
      <c r="C229" s="269">
        <f t="shared" si="3"/>
        <v>136.66666666666666</v>
      </c>
      <c r="D229" s="75"/>
    </row>
    <row r="230" spans="1:4" ht="18" customHeight="1" outlineLevel="1" x14ac:dyDescent="0.2">
      <c r="A230" s="260" t="s">
        <v>1942</v>
      </c>
      <c r="B230" s="260">
        <v>81</v>
      </c>
      <c r="C230" s="269">
        <f t="shared" si="3"/>
        <v>135</v>
      </c>
      <c r="D230" s="75"/>
    </row>
    <row r="231" spans="1:4" ht="18" customHeight="1" outlineLevel="1" x14ac:dyDescent="0.2">
      <c r="A231" s="260" t="s">
        <v>1943</v>
      </c>
      <c r="B231" s="260">
        <v>80</v>
      </c>
      <c r="C231" s="269">
        <f t="shared" si="3"/>
        <v>133.33333333333334</v>
      </c>
      <c r="D231" s="75"/>
    </row>
    <row r="232" spans="1:4" ht="18" customHeight="1" outlineLevel="1" x14ac:dyDescent="0.2">
      <c r="A232" s="260" t="s">
        <v>1041</v>
      </c>
      <c r="B232" s="260">
        <v>80</v>
      </c>
      <c r="C232" s="269">
        <f t="shared" si="3"/>
        <v>133.33333333333334</v>
      </c>
      <c r="D232" s="75"/>
    </row>
    <row r="233" spans="1:4" ht="18" customHeight="1" outlineLevel="1" x14ac:dyDescent="0.2">
      <c r="A233" s="260" t="s">
        <v>1266</v>
      </c>
      <c r="B233" s="260">
        <v>80</v>
      </c>
      <c r="C233" s="269">
        <f t="shared" si="3"/>
        <v>133.33333333333334</v>
      </c>
      <c r="D233" s="75"/>
    </row>
    <row r="234" spans="1:4" ht="18" customHeight="1" outlineLevel="1" x14ac:dyDescent="0.2">
      <c r="A234" s="260" t="s">
        <v>1042</v>
      </c>
      <c r="B234" s="260">
        <v>80</v>
      </c>
      <c r="C234" s="269">
        <f t="shared" si="3"/>
        <v>133.33333333333334</v>
      </c>
      <c r="D234" s="75"/>
    </row>
    <row r="235" spans="1:4" ht="18" customHeight="1" outlineLevel="1" x14ac:dyDescent="0.2">
      <c r="A235" s="260" t="s">
        <v>1944</v>
      </c>
      <c r="B235" s="260">
        <v>79</v>
      </c>
      <c r="C235" s="269">
        <f t="shared" si="3"/>
        <v>131.66666666666666</v>
      </c>
      <c r="D235" s="75"/>
    </row>
    <row r="236" spans="1:4" ht="18" customHeight="1" outlineLevel="1" x14ac:dyDescent="0.2">
      <c r="A236" s="260" t="s">
        <v>1052</v>
      </c>
      <c r="B236" s="260">
        <v>77</v>
      </c>
      <c r="C236" s="269">
        <f t="shared" si="3"/>
        <v>128.33333333333334</v>
      </c>
      <c r="D236" s="75"/>
    </row>
    <row r="237" spans="1:4" ht="18" customHeight="1" outlineLevel="1" x14ac:dyDescent="0.2">
      <c r="A237" s="260" t="s">
        <v>1251</v>
      </c>
      <c r="B237" s="260">
        <v>77</v>
      </c>
      <c r="C237" s="269">
        <f t="shared" si="3"/>
        <v>128.33333333333334</v>
      </c>
      <c r="D237" s="75"/>
    </row>
    <row r="238" spans="1:4" ht="18" customHeight="1" outlineLevel="1" x14ac:dyDescent="0.2">
      <c r="A238" s="260" t="s">
        <v>1945</v>
      </c>
      <c r="B238" s="260">
        <v>77</v>
      </c>
      <c r="C238" s="269">
        <f t="shared" si="3"/>
        <v>128.33333333333334</v>
      </c>
      <c r="D238" s="75"/>
    </row>
    <row r="239" spans="1:4" ht="18" customHeight="1" outlineLevel="1" x14ac:dyDescent="0.2">
      <c r="A239" s="260" t="s">
        <v>1946</v>
      </c>
      <c r="B239" s="260">
        <v>77</v>
      </c>
      <c r="C239" s="269">
        <f t="shared" si="3"/>
        <v>128.33333333333334</v>
      </c>
      <c r="D239" s="75"/>
    </row>
    <row r="240" spans="1:4" ht="18" customHeight="1" outlineLevel="1" x14ac:dyDescent="0.2">
      <c r="A240" s="260" t="s">
        <v>1257</v>
      </c>
      <c r="B240" s="260">
        <v>77</v>
      </c>
      <c r="C240" s="269">
        <f t="shared" si="3"/>
        <v>128.33333333333334</v>
      </c>
      <c r="D240" s="75"/>
    </row>
    <row r="241" spans="1:4" ht="18" customHeight="1" outlineLevel="1" x14ac:dyDescent="0.2">
      <c r="A241" s="260" t="s">
        <v>1470</v>
      </c>
      <c r="B241" s="260">
        <v>76</v>
      </c>
      <c r="C241" s="269">
        <f t="shared" si="3"/>
        <v>126.66666666666667</v>
      </c>
      <c r="D241" s="75"/>
    </row>
    <row r="242" spans="1:4" ht="18" customHeight="1" outlineLevel="1" x14ac:dyDescent="0.2">
      <c r="A242" s="260" t="s">
        <v>1947</v>
      </c>
      <c r="B242" s="260">
        <v>76</v>
      </c>
      <c r="C242" s="269">
        <f t="shared" si="3"/>
        <v>126.66666666666667</v>
      </c>
      <c r="D242" s="75"/>
    </row>
    <row r="243" spans="1:4" ht="18" customHeight="1" outlineLevel="1" x14ac:dyDescent="0.2">
      <c r="A243" s="260" t="s">
        <v>1241</v>
      </c>
      <c r="B243" s="260">
        <v>73</v>
      </c>
      <c r="C243" s="269">
        <f t="shared" si="3"/>
        <v>121.66666666666667</v>
      </c>
      <c r="D243" s="75"/>
    </row>
    <row r="244" spans="1:4" ht="18" customHeight="1" outlineLevel="1" x14ac:dyDescent="0.2">
      <c r="A244" s="260" t="s">
        <v>1045</v>
      </c>
      <c r="B244" s="260">
        <v>73</v>
      </c>
      <c r="C244" s="269">
        <f t="shared" si="3"/>
        <v>121.66666666666667</v>
      </c>
      <c r="D244" s="75"/>
    </row>
    <row r="245" spans="1:4" ht="18" customHeight="1" outlineLevel="1" x14ac:dyDescent="0.2">
      <c r="A245" s="260" t="s">
        <v>1948</v>
      </c>
      <c r="B245" s="260">
        <v>72</v>
      </c>
      <c r="C245" s="269">
        <f t="shared" si="3"/>
        <v>120</v>
      </c>
      <c r="D245" s="75"/>
    </row>
    <row r="246" spans="1:4" ht="18" customHeight="1" outlineLevel="1" x14ac:dyDescent="0.2">
      <c r="A246" s="260" t="s">
        <v>1054</v>
      </c>
      <c r="B246" s="260">
        <v>72</v>
      </c>
      <c r="C246" s="269">
        <f t="shared" si="3"/>
        <v>120</v>
      </c>
      <c r="D246" s="75"/>
    </row>
    <row r="247" spans="1:4" ht="18" customHeight="1" outlineLevel="1" x14ac:dyDescent="0.2">
      <c r="A247" s="260" t="s">
        <v>1300</v>
      </c>
      <c r="B247" s="260">
        <v>72</v>
      </c>
      <c r="C247" s="269">
        <f t="shared" si="3"/>
        <v>120</v>
      </c>
      <c r="D247" s="75"/>
    </row>
    <row r="248" spans="1:4" ht="18" customHeight="1" outlineLevel="1" x14ac:dyDescent="0.2">
      <c r="A248" s="260" t="s">
        <v>1949</v>
      </c>
      <c r="B248" s="260">
        <v>71</v>
      </c>
      <c r="C248" s="269">
        <f t="shared" si="3"/>
        <v>118.33333333333333</v>
      </c>
      <c r="D248" s="75"/>
    </row>
    <row r="249" spans="1:4" ht="18" customHeight="1" outlineLevel="1" x14ac:dyDescent="0.2">
      <c r="A249" s="260" t="s">
        <v>1402</v>
      </c>
      <c r="B249" s="260">
        <v>71</v>
      </c>
      <c r="C249" s="269">
        <f t="shared" si="3"/>
        <v>118.33333333333333</v>
      </c>
      <c r="D249" s="75"/>
    </row>
    <row r="250" spans="1:4" ht="18" customHeight="1" outlineLevel="1" x14ac:dyDescent="0.2">
      <c r="A250" s="260" t="s">
        <v>1950</v>
      </c>
      <c r="B250" s="260">
        <v>71</v>
      </c>
      <c r="C250" s="269">
        <f t="shared" si="3"/>
        <v>118.33333333333333</v>
      </c>
      <c r="D250" s="75"/>
    </row>
    <row r="251" spans="1:4" ht="18" customHeight="1" outlineLevel="1" x14ac:dyDescent="0.2">
      <c r="A251" s="260" t="s">
        <v>1951</v>
      </c>
      <c r="B251" s="260">
        <v>71</v>
      </c>
      <c r="C251" s="269">
        <f t="shared" si="3"/>
        <v>118.33333333333333</v>
      </c>
      <c r="D251" s="75"/>
    </row>
    <row r="252" spans="1:4" ht="18" customHeight="1" outlineLevel="1" x14ac:dyDescent="0.2">
      <c r="A252" s="260" t="s">
        <v>1335</v>
      </c>
      <c r="B252" s="260">
        <v>70</v>
      </c>
      <c r="C252" s="269">
        <f t="shared" si="3"/>
        <v>116.66666666666667</v>
      </c>
      <c r="D252" s="75"/>
    </row>
    <row r="253" spans="1:4" ht="18" customHeight="1" outlineLevel="1" x14ac:dyDescent="0.2">
      <c r="A253" s="260" t="s">
        <v>1405</v>
      </c>
      <c r="B253" s="260">
        <v>70</v>
      </c>
      <c r="C253" s="269">
        <f t="shared" si="3"/>
        <v>116.66666666666667</v>
      </c>
      <c r="D253" s="75"/>
    </row>
    <row r="254" spans="1:4" ht="18" customHeight="1" outlineLevel="1" x14ac:dyDescent="0.2">
      <c r="A254" s="260" t="s">
        <v>1448</v>
      </c>
      <c r="B254" s="260">
        <v>70</v>
      </c>
      <c r="C254" s="269">
        <f t="shared" si="3"/>
        <v>116.66666666666667</v>
      </c>
      <c r="D254" s="75"/>
    </row>
    <row r="255" spans="1:4" ht="18" customHeight="1" outlineLevel="1" x14ac:dyDescent="0.2">
      <c r="A255" s="260" t="s">
        <v>1952</v>
      </c>
      <c r="B255" s="260">
        <v>69</v>
      </c>
      <c r="C255" s="269">
        <f t="shared" si="3"/>
        <v>115</v>
      </c>
      <c r="D255" s="75"/>
    </row>
    <row r="256" spans="1:4" ht="18" customHeight="1" outlineLevel="1" x14ac:dyDescent="0.2">
      <c r="A256" s="260" t="s">
        <v>1953</v>
      </c>
      <c r="B256" s="260">
        <v>69</v>
      </c>
      <c r="C256" s="269">
        <f t="shared" si="3"/>
        <v>115</v>
      </c>
      <c r="D256" s="75"/>
    </row>
    <row r="257" spans="1:4" ht="18" customHeight="1" outlineLevel="1" x14ac:dyDescent="0.2">
      <c r="A257" s="260" t="s">
        <v>1273</v>
      </c>
      <c r="B257" s="260">
        <v>69</v>
      </c>
      <c r="C257" s="269">
        <f t="shared" si="3"/>
        <v>115</v>
      </c>
      <c r="D257" s="75"/>
    </row>
    <row r="258" spans="1:4" ht="18" customHeight="1" outlineLevel="1" x14ac:dyDescent="0.2">
      <c r="A258" s="260" t="s">
        <v>1954</v>
      </c>
      <c r="B258" s="260">
        <v>68</v>
      </c>
      <c r="C258" s="269">
        <f t="shared" si="3"/>
        <v>113.33333333333333</v>
      </c>
      <c r="D258" s="75"/>
    </row>
    <row r="259" spans="1:4" ht="18" customHeight="1" outlineLevel="1" x14ac:dyDescent="0.2">
      <c r="A259" s="260" t="s">
        <v>1955</v>
      </c>
      <c r="B259" s="260">
        <v>67</v>
      </c>
      <c r="C259" s="269">
        <f t="shared" si="3"/>
        <v>111.66666666666667</v>
      </c>
      <c r="D259" s="75"/>
    </row>
    <row r="260" spans="1:4" ht="18" customHeight="1" outlineLevel="1" x14ac:dyDescent="0.2">
      <c r="A260" s="260" t="s">
        <v>1956</v>
      </c>
      <c r="B260" s="260">
        <v>67</v>
      </c>
      <c r="C260" s="269">
        <f t="shared" si="3"/>
        <v>111.66666666666667</v>
      </c>
      <c r="D260" s="75"/>
    </row>
    <row r="261" spans="1:4" ht="18" customHeight="1" outlineLevel="1" x14ac:dyDescent="0.2">
      <c r="A261" s="260" t="s">
        <v>1957</v>
      </c>
      <c r="B261" s="260">
        <v>66</v>
      </c>
      <c r="C261" s="269">
        <f t="shared" si="3"/>
        <v>110</v>
      </c>
      <c r="D261" s="75"/>
    </row>
    <row r="262" spans="1:4" ht="18" customHeight="1" outlineLevel="1" x14ac:dyDescent="0.2">
      <c r="A262" s="260" t="s">
        <v>1958</v>
      </c>
      <c r="B262" s="260">
        <v>66</v>
      </c>
      <c r="C262" s="269">
        <f t="shared" si="3"/>
        <v>110</v>
      </c>
      <c r="D262" s="75"/>
    </row>
    <row r="263" spans="1:4" ht="18" customHeight="1" outlineLevel="1" x14ac:dyDescent="0.2">
      <c r="A263" s="260" t="s">
        <v>1311</v>
      </c>
      <c r="B263" s="260">
        <v>66</v>
      </c>
      <c r="C263" s="269">
        <f t="shared" ref="C263:C326" si="4">B263*100/60</f>
        <v>110</v>
      </c>
      <c r="D263" s="75"/>
    </row>
    <row r="264" spans="1:4" ht="18" customHeight="1" outlineLevel="1" x14ac:dyDescent="0.2">
      <c r="A264" s="260" t="s">
        <v>1457</v>
      </c>
      <c r="B264" s="260">
        <v>66</v>
      </c>
      <c r="C264" s="269">
        <f t="shared" si="4"/>
        <v>110</v>
      </c>
      <c r="D264" s="75"/>
    </row>
    <row r="265" spans="1:4" ht="18" customHeight="1" outlineLevel="1" x14ac:dyDescent="0.2">
      <c r="A265" s="260" t="s">
        <v>1959</v>
      </c>
      <c r="B265" s="260">
        <v>66</v>
      </c>
      <c r="C265" s="269">
        <f t="shared" si="4"/>
        <v>110</v>
      </c>
      <c r="D265" s="75"/>
    </row>
    <row r="266" spans="1:4" ht="18" customHeight="1" outlineLevel="1" x14ac:dyDescent="0.2">
      <c r="A266" s="260" t="s">
        <v>1242</v>
      </c>
      <c r="B266" s="260">
        <v>65</v>
      </c>
      <c r="C266" s="269">
        <f t="shared" si="4"/>
        <v>108.33333333333333</v>
      </c>
      <c r="D266" s="75"/>
    </row>
    <row r="267" spans="1:4" ht="18" customHeight="1" outlineLevel="1" x14ac:dyDescent="0.2">
      <c r="A267" s="260" t="s">
        <v>1960</v>
      </c>
      <c r="B267" s="260">
        <v>64</v>
      </c>
      <c r="C267" s="269">
        <f t="shared" si="4"/>
        <v>106.66666666666667</v>
      </c>
      <c r="D267" s="75"/>
    </row>
    <row r="268" spans="1:4" ht="18" customHeight="1" outlineLevel="1" x14ac:dyDescent="0.2">
      <c r="A268" s="260" t="s">
        <v>1961</v>
      </c>
      <c r="B268" s="260">
        <v>64</v>
      </c>
      <c r="C268" s="269">
        <f t="shared" si="4"/>
        <v>106.66666666666667</v>
      </c>
      <c r="D268" s="75"/>
    </row>
    <row r="269" spans="1:4" ht="18" customHeight="1" outlineLevel="1" x14ac:dyDescent="0.2">
      <c r="A269" s="260" t="s">
        <v>1962</v>
      </c>
      <c r="B269" s="260">
        <v>64</v>
      </c>
      <c r="C269" s="269">
        <f t="shared" si="4"/>
        <v>106.66666666666667</v>
      </c>
      <c r="D269" s="75"/>
    </row>
    <row r="270" spans="1:4" ht="18" customHeight="1" outlineLevel="1" x14ac:dyDescent="0.2">
      <c r="A270" s="260" t="s">
        <v>1963</v>
      </c>
      <c r="B270" s="260">
        <v>64</v>
      </c>
      <c r="C270" s="269">
        <f t="shared" si="4"/>
        <v>106.66666666666667</v>
      </c>
      <c r="D270" s="75"/>
    </row>
    <row r="271" spans="1:4" ht="18" customHeight="1" outlineLevel="1" x14ac:dyDescent="0.2">
      <c r="A271" s="260" t="s">
        <v>1964</v>
      </c>
      <c r="B271" s="260">
        <v>64</v>
      </c>
      <c r="C271" s="269">
        <f t="shared" si="4"/>
        <v>106.66666666666667</v>
      </c>
      <c r="D271" s="75"/>
    </row>
    <row r="272" spans="1:4" ht="18" customHeight="1" outlineLevel="1" x14ac:dyDescent="0.2">
      <c r="A272" s="260" t="s">
        <v>1965</v>
      </c>
      <c r="B272" s="260">
        <v>64</v>
      </c>
      <c r="C272" s="269">
        <f t="shared" si="4"/>
        <v>106.66666666666667</v>
      </c>
      <c r="D272" s="75"/>
    </row>
    <row r="273" spans="1:4" ht="18" customHeight="1" outlineLevel="1" x14ac:dyDescent="0.2">
      <c r="A273" s="260" t="s">
        <v>1966</v>
      </c>
      <c r="B273" s="260">
        <v>63</v>
      </c>
      <c r="C273" s="269">
        <f t="shared" si="4"/>
        <v>105</v>
      </c>
      <c r="D273" s="75"/>
    </row>
    <row r="274" spans="1:4" ht="18" customHeight="1" outlineLevel="1" x14ac:dyDescent="0.2">
      <c r="A274" s="260" t="s">
        <v>1967</v>
      </c>
      <c r="B274" s="260">
        <v>63</v>
      </c>
      <c r="C274" s="269">
        <f t="shared" si="4"/>
        <v>105</v>
      </c>
      <c r="D274" s="75"/>
    </row>
    <row r="275" spans="1:4" ht="18" customHeight="1" outlineLevel="1" x14ac:dyDescent="0.2">
      <c r="A275" s="260" t="s">
        <v>1968</v>
      </c>
      <c r="B275" s="260">
        <v>63</v>
      </c>
      <c r="C275" s="269">
        <f t="shared" si="4"/>
        <v>105</v>
      </c>
      <c r="D275" s="75"/>
    </row>
    <row r="276" spans="1:4" ht="18" customHeight="1" outlineLevel="1" x14ac:dyDescent="0.2">
      <c r="A276" s="260" t="s">
        <v>1317</v>
      </c>
      <c r="B276" s="260">
        <v>60</v>
      </c>
      <c r="C276" s="269">
        <f t="shared" si="4"/>
        <v>100</v>
      </c>
      <c r="D276" s="75"/>
    </row>
    <row r="277" spans="1:4" ht="18" customHeight="1" outlineLevel="1" x14ac:dyDescent="0.2">
      <c r="A277" s="260" t="s">
        <v>1247</v>
      </c>
      <c r="B277" s="260">
        <v>59</v>
      </c>
      <c r="C277" s="269">
        <f t="shared" si="4"/>
        <v>98.333333333333329</v>
      </c>
      <c r="D277" s="75"/>
    </row>
    <row r="278" spans="1:4" ht="18" customHeight="1" outlineLevel="1" x14ac:dyDescent="0.2">
      <c r="A278" s="260" t="s">
        <v>1404</v>
      </c>
      <c r="B278" s="260">
        <v>59</v>
      </c>
      <c r="C278" s="269">
        <f t="shared" si="4"/>
        <v>98.333333333333329</v>
      </c>
      <c r="D278" s="75"/>
    </row>
    <row r="279" spans="1:4" ht="18" customHeight="1" outlineLevel="1" x14ac:dyDescent="0.2">
      <c r="A279" s="260" t="s">
        <v>1340</v>
      </c>
      <c r="B279" s="260">
        <v>59</v>
      </c>
      <c r="C279" s="269">
        <f t="shared" si="4"/>
        <v>98.333333333333329</v>
      </c>
      <c r="D279" s="75"/>
    </row>
    <row r="280" spans="1:4" ht="18" customHeight="1" outlineLevel="1" x14ac:dyDescent="0.2">
      <c r="A280" s="260" t="s">
        <v>1969</v>
      </c>
      <c r="B280" s="260">
        <v>59</v>
      </c>
      <c r="C280" s="269">
        <f t="shared" si="4"/>
        <v>98.333333333333329</v>
      </c>
      <c r="D280" s="75"/>
    </row>
    <row r="281" spans="1:4" ht="18" customHeight="1" outlineLevel="1" x14ac:dyDescent="0.2">
      <c r="A281" s="260" t="s">
        <v>1256</v>
      </c>
      <c r="B281" s="260">
        <v>59</v>
      </c>
      <c r="C281" s="269">
        <f t="shared" si="4"/>
        <v>98.333333333333329</v>
      </c>
      <c r="D281" s="75"/>
    </row>
    <row r="282" spans="1:4" ht="18" customHeight="1" outlineLevel="1" x14ac:dyDescent="0.2">
      <c r="A282" s="260" t="s">
        <v>1272</v>
      </c>
      <c r="B282" s="260">
        <v>59</v>
      </c>
      <c r="C282" s="269">
        <f t="shared" si="4"/>
        <v>98.333333333333329</v>
      </c>
      <c r="D282" s="75"/>
    </row>
    <row r="283" spans="1:4" ht="18" customHeight="1" outlineLevel="1" x14ac:dyDescent="0.2">
      <c r="A283" s="260" t="s">
        <v>1970</v>
      </c>
      <c r="B283" s="260">
        <v>59</v>
      </c>
      <c r="C283" s="269">
        <f t="shared" si="4"/>
        <v>98.333333333333329</v>
      </c>
      <c r="D283" s="75"/>
    </row>
    <row r="284" spans="1:4" ht="18" customHeight="1" outlineLevel="1" x14ac:dyDescent="0.2">
      <c r="A284" s="260" t="s">
        <v>1971</v>
      </c>
      <c r="B284" s="260">
        <v>59</v>
      </c>
      <c r="C284" s="269">
        <f t="shared" si="4"/>
        <v>98.333333333333329</v>
      </c>
      <c r="D284" s="75"/>
    </row>
    <row r="285" spans="1:4" ht="18" customHeight="1" outlineLevel="1" x14ac:dyDescent="0.2">
      <c r="A285" s="260" t="s">
        <v>1972</v>
      </c>
      <c r="B285" s="260">
        <v>58</v>
      </c>
      <c r="C285" s="269">
        <f t="shared" si="4"/>
        <v>96.666666666666671</v>
      </c>
      <c r="D285" s="75"/>
    </row>
    <row r="286" spans="1:4" ht="18" customHeight="1" outlineLevel="1" x14ac:dyDescent="0.2">
      <c r="A286" s="260" t="s">
        <v>1973</v>
      </c>
      <c r="B286" s="260">
        <v>58</v>
      </c>
      <c r="C286" s="269">
        <f t="shared" si="4"/>
        <v>96.666666666666671</v>
      </c>
      <c r="D286" s="75"/>
    </row>
    <row r="287" spans="1:4" ht="18" customHeight="1" outlineLevel="1" x14ac:dyDescent="0.2">
      <c r="A287" s="260" t="s">
        <v>1468</v>
      </c>
      <c r="B287" s="260">
        <v>56</v>
      </c>
      <c r="C287" s="269">
        <f t="shared" si="4"/>
        <v>93.333333333333329</v>
      </c>
      <c r="D287" s="75"/>
    </row>
    <row r="288" spans="1:4" ht="18" customHeight="1" outlineLevel="1" x14ac:dyDescent="0.2">
      <c r="A288" s="260" t="s">
        <v>1469</v>
      </c>
      <c r="B288" s="260">
        <v>55</v>
      </c>
      <c r="C288" s="269">
        <f t="shared" si="4"/>
        <v>91.666666666666671</v>
      </c>
      <c r="D288" s="75"/>
    </row>
    <row r="289" spans="1:4" ht="18" customHeight="1" outlineLevel="1" x14ac:dyDescent="0.2">
      <c r="A289" s="260" t="s">
        <v>1447</v>
      </c>
      <c r="B289" s="260">
        <v>55</v>
      </c>
      <c r="C289" s="269">
        <f t="shared" si="4"/>
        <v>91.666666666666671</v>
      </c>
      <c r="D289" s="75"/>
    </row>
    <row r="290" spans="1:4" ht="18" customHeight="1" outlineLevel="1" x14ac:dyDescent="0.2">
      <c r="A290" s="260" t="s">
        <v>1376</v>
      </c>
      <c r="B290" s="260">
        <v>54</v>
      </c>
      <c r="C290" s="269">
        <f t="shared" si="4"/>
        <v>90</v>
      </c>
      <c r="D290" s="75"/>
    </row>
    <row r="291" spans="1:4" ht="18" customHeight="1" outlineLevel="1" x14ac:dyDescent="0.2">
      <c r="A291" s="260" t="s">
        <v>1392</v>
      </c>
      <c r="B291" s="260">
        <v>54</v>
      </c>
      <c r="C291" s="269">
        <f t="shared" si="4"/>
        <v>90</v>
      </c>
      <c r="D291" s="75"/>
    </row>
    <row r="292" spans="1:4" ht="18" customHeight="1" outlineLevel="1" x14ac:dyDescent="0.2">
      <c r="A292" s="260" t="s">
        <v>1974</v>
      </c>
      <c r="B292" s="260">
        <v>53</v>
      </c>
      <c r="C292" s="269">
        <f t="shared" si="4"/>
        <v>88.333333333333329</v>
      </c>
      <c r="D292" s="75"/>
    </row>
    <row r="293" spans="1:4" ht="18" customHeight="1" outlineLevel="1" x14ac:dyDescent="0.2">
      <c r="A293" s="260" t="s">
        <v>1475</v>
      </c>
      <c r="B293" s="260">
        <v>53</v>
      </c>
      <c r="C293" s="269">
        <f t="shared" si="4"/>
        <v>88.333333333333329</v>
      </c>
      <c r="D293" s="75"/>
    </row>
    <row r="294" spans="1:4" ht="18" customHeight="1" outlineLevel="1" x14ac:dyDescent="0.2">
      <c r="A294" s="260" t="s">
        <v>1436</v>
      </c>
      <c r="B294" s="260">
        <v>53</v>
      </c>
      <c r="C294" s="269">
        <f t="shared" si="4"/>
        <v>88.333333333333329</v>
      </c>
      <c r="D294" s="75"/>
    </row>
    <row r="295" spans="1:4" ht="18" customHeight="1" outlineLevel="1" x14ac:dyDescent="0.2">
      <c r="A295" s="260" t="s">
        <v>1243</v>
      </c>
      <c r="B295" s="260">
        <v>52</v>
      </c>
      <c r="C295" s="269">
        <f t="shared" si="4"/>
        <v>86.666666666666671</v>
      </c>
      <c r="D295" s="75"/>
    </row>
    <row r="296" spans="1:4" ht="18" customHeight="1" outlineLevel="1" x14ac:dyDescent="0.2">
      <c r="A296" s="260" t="s">
        <v>1975</v>
      </c>
      <c r="B296" s="260">
        <v>52</v>
      </c>
      <c r="C296" s="269">
        <f t="shared" si="4"/>
        <v>86.666666666666671</v>
      </c>
      <c r="D296" s="75"/>
    </row>
    <row r="297" spans="1:4" ht="18" customHeight="1" outlineLevel="1" x14ac:dyDescent="0.2">
      <c r="A297" s="260" t="s">
        <v>1382</v>
      </c>
      <c r="B297" s="260">
        <v>52</v>
      </c>
      <c r="C297" s="269">
        <f t="shared" si="4"/>
        <v>86.666666666666671</v>
      </c>
      <c r="D297" s="75"/>
    </row>
    <row r="298" spans="1:4" ht="18" customHeight="1" outlineLevel="1" x14ac:dyDescent="0.2">
      <c r="A298" s="260" t="s">
        <v>1403</v>
      </c>
      <c r="B298" s="260">
        <v>52</v>
      </c>
      <c r="C298" s="269">
        <f t="shared" si="4"/>
        <v>86.666666666666671</v>
      </c>
      <c r="D298" s="75"/>
    </row>
    <row r="299" spans="1:4" ht="18" customHeight="1" outlineLevel="1" x14ac:dyDescent="0.2">
      <c r="A299" s="260" t="s">
        <v>1976</v>
      </c>
      <c r="B299" s="260">
        <v>52</v>
      </c>
      <c r="C299" s="269">
        <f t="shared" si="4"/>
        <v>86.666666666666671</v>
      </c>
      <c r="D299" s="75"/>
    </row>
    <row r="300" spans="1:4" ht="18" customHeight="1" outlineLevel="1" x14ac:dyDescent="0.2">
      <c r="A300" s="260" t="s">
        <v>1977</v>
      </c>
      <c r="B300" s="260">
        <v>51</v>
      </c>
      <c r="C300" s="269">
        <f t="shared" si="4"/>
        <v>85</v>
      </c>
      <c r="D300" s="75"/>
    </row>
    <row r="301" spans="1:4" ht="18" customHeight="1" outlineLevel="1" x14ac:dyDescent="0.2">
      <c r="A301" s="260" t="s">
        <v>1978</v>
      </c>
      <c r="B301" s="260">
        <v>51</v>
      </c>
      <c r="C301" s="269">
        <f t="shared" si="4"/>
        <v>85</v>
      </c>
      <c r="D301" s="75"/>
    </row>
    <row r="302" spans="1:4" ht="18" customHeight="1" outlineLevel="1" x14ac:dyDescent="0.2">
      <c r="A302" s="260" t="s">
        <v>1979</v>
      </c>
      <c r="B302" s="260">
        <v>51</v>
      </c>
      <c r="C302" s="269">
        <f t="shared" si="4"/>
        <v>85</v>
      </c>
      <c r="D302" s="75"/>
    </row>
    <row r="303" spans="1:4" ht="18" customHeight="1" outlineLevel="1" x14ac:dyDescent="0.2">
      <c r="A303" s="260" t="s">
        <v>1980</v>
      </c>
      <c r="B303" s="260">
        <v>51</v>
      </c>
      <c r="C303" s="269">
        <f t="shared" si="4"/>
        <v>85</v>
      </c>
      <c r="D303" s="75"/>
    </row>
    <row r="304" spans="1:4" ht="18" customHeight="1" outlineLevel="1" x14ac:dyDescent="0.2">
      <c r="A304" s="260" t="s">
        <v>1434</v>
      </c>
      <c r="B304" s="260">
        <v>51</v>
      </c>
      <c r="C304" s="269">
        <f t="shared" si="4"/>
        <v>85</v>
      </c>
      <c r="D304" s="75"/>
    </row>
    <row r="305" spans="1:4" ht="18" customHeight="1" outlineLevel="1" x14ac:dyDescent="0.2">
      <c r="A305" s="260" t="s">
        <v>1981</v>
      </c>
      <c r="B305" s="260">
        <v>51</v>
      </c>
      <c r="C305" s="269">
        <f t="shared" si="4"/>
        <v>85</v>
      </c>
      <c r="D305" s="75"/>
    </row>
    <row r="306" spans="1:4" ht="18" customHeight="1" outlineLevel="1" x14ac:dyDescent="0.2">
      <c r="A306" s="260" t="s">
        <v>1982</v>
      </c>
      <c r="B306" s="260">
        <v>50</v>
      </c>
      <c r="C306" s="269">
        <f t="shared" si="4"/>
        <v>83.333333333333329</v>
      </c>
      <c r="D306" s="75"/>
    </row>
    <row r="307" spans="1:4" ht="18" customHeight="1" outlineLevel="1" x14ac:dyDescent="0.2">
      <c r="A307" s="260" t="s">
        <v>1983</v>
      </c>
      <c r="B307" s="260">
        <v>50</v>
      </c>
      <c r="C307" s="269">
        <f t="shared" si="4"/>
        <v>83.333333333333329</v>
      </c>
      <c r="D307" s="75"/>
    </row>
    <row r="308" spans="1:4" ht="18" customHeight="1" outlineLevel="1" x14ac:dyDescent="0.2">
      <c r="A308" s="260" t="s">
        <v>1984</v>
      </c>
      <c r="B308" s="260">
        <v>50</v>
      </c>
      <c r="C308" s="269">
        <f t="shared" si="4"/>
        <v>83.333333333333329</v>
      </c>
      <c r="D308" s="75"/>
    </row>
    <row r="309" spans="1:4" ht="18" customHeight="1" outlineLevel="1" x14ac:dyDescent="0.2">
      <c r="A309" s="260" t="s">
        <v>1432</v>
      </c>
      <c r="B309" s="260">
        <v>50</v>
      </c>
      <c r="C309" s="269">
        <f t="shared" si="4"/>
        <v>83.333333333333329</v>
      </c>
      <c r="D309" s="75"/>
    </row>
    <row r="310" spans="1:4" ht="18" customHeight="1" outlineLevel="1" x14ac:dyDescent="0.2">
      <c r="A310" s="260" t="s">
        <v>1985</v>
      </c>
      <c r="B310" s="260">
        <v>49</v>
      </c>
      <c r="C310" s="269">
        <f t="shared" si="4"/>
        <v>81.666666666666671</v>
      </c>
      <c r="D310" s="75"/>
    </row>
    <row r="311" spans="1:4" ht="18" customHeight="1" outlineLevel="1" x14ac:dyDescent="0.2">
      <c r="A311" s="260" t="s">
        <v>1986</v>
      </c>
      <c r="B311" s="260">
        <v>49</v>
      </c>
      <c r="C311" s="269">
        <f t="shared" si="4"/>
        <v>81.666666666666671</v>
      </c>
      <c r="D311" s="75"/>
    </row>
    <row r="312" spans="1:4" ht="18" customHeight="1" outlineLevel="1" x14ac:dyDescent="0.2">
      <c r="A312" s="260" t="s">
        <v>1478</v>
      </c>
      <c r="B312" s="260">
        <v>49</v>
      </c>
      <c r="C312" s="269">
        <f t="shared" si="4"/>
        <v>81.666666666666671</v>
      </c>
      <c r="D312" s="75"/>
    </row>
    <row r="313" spans="1:4" ht="18" customHeight="1" outlineLevel="1" x14ac:dyDescent="0.2">
      <c r="A313" s="260" t="s">
        <v>1987</v>
      </c>
      <c r="B313" s="260">
        <v>48</v>
      </c>
      <c r="C313" s="269">
        <f t="shared" si="4"/>
        <v>80</v>
      </c>
      <c r="D313" s="75"/>
    </row>
    <row r="314" spans="1:4" ht="18" customHeight="1" outlineLevel="1" x14ac:dyDescent="0.2">
      <c r="A314" s="260" t="s">
        <v>1988</v>
      </c>
      <c r="B314" s="260">
        <v>48</v>
      </c>
      <c r="C314" s="269">
        <f t="shared" si="4"/>
        <v>80</v>
      </c>
      <c r="D314" s="75"/>
    </row>
    <row r="315" spans="1:4" ht="18" customHeight="1" outlineLevel="1" x14ac:dyDescent="0.2">
      <c r="A315" s="260" t="s">
        <v>1989</v>
      </c>
      <c r="B315" s="260">
        <v>48</v>
      </c>
      <c r="C315" s="269">
        <f t="shared" si="4"/>
        <v>80</v>
      </c>
      <c r="D315" s="75"/>
    </row>
    <row r="316" spans="1:4" ht="18" customHeight="1" outlineLevel="1" x14ac:dyDescent="0.2">
      <c r="A316" s="260" t="s">
        <v>1336</v>
      </c>
      <c r="B316" s="260">
        <v>47</v>
      </c>
      <c r="C316" s="269">
        <f t="shared" si="4"/>
        <v>78.333333333333329</v>
      </c>
      <c r="D316" s="75"/>
    </row>
    <row r="317" spans="1:4" ht="18" customHeight="1" outlineLevel="1" x14ac:dyDescent="0.2">
      <c r="A317" s="260" t="s">
        <v>1990</v>
      </c>
      <c r="B317" s="260">
        <v>47</v>
      </c>
      <c r="C317" s="269">
        <f t="shared" si="4"/>
        <v>78.333333333333329</v>
      </c>
      <c r="D317" s="75"/>
    </row>
    <row r="318" spans="1:4" ht="18" customHeight="1" outlineLevel="1" x14ac:dyDescent="0.2">
      <c r="A318" s="260" t="s">
        <v>1991</v>
      </c>
      <c r="B318" s="260">
        <v>47</v>
      </c>
      <c r="C318" s="269">
        <f t="shared" si="4"/>
        <v>78.333333333333329</v>
      </c>
      <c r="D318" s="75"/>
    </row>
    <row r="319" spans="1:4" ht="18" customHeight="1" outlineLevel="1" x14ac:dyDescent="0.2">
      <c r="A319" s="260" t="s">
        <v>1262</v>
      </c>
      <c r="B319" s="260">
        <v>47</v>
      </c>
      <c r="C319" s="269">
        <f t="shared" si="4"/>
        <v>78.333333333333329</v>
      </c>
      <c r="D319" s="75"/>
    </row>
    <row r="320" spans="1:4" ht="18" customHeight="1" outlineLevel="1" x14ac:dyDescent="0.2">
      <c r="A320" s="260" t="s">
        <v>1331</v>
      </c>
      <c r="B320" s="260">
        <v>47</v>
      </c>
      <c r="C320" s="269">
        <f t="shared" si="4"/>
        <v>78.333333333333329</v>
      </c>
      <c r="D320" s="75"/>
    </row>
    <row r="321" spans="1:4" ht="18" customHeight="1" outlineLevel="1" x14ac:dyDescent="0.2">
      <c r="A321" s="260" t="s">
        <v>1992</v>
      </c>
      <c r="B321" s="260">
        <v>46</v>
      </c>
      <c r="C321" s="269">
        <f t="shared" si="4"/>
        <v>76.666666666666671</v>
      </c>
      <c r="D321" s="75"/>
    </row>
    <row r="322" spans="1:4" ht="18" customHeight="1" outlineLevel="1" x14ac:dyDescent="0.2">
      <c r="A322" s="260" t="s">
        <v>1993</v>
      </c>
      <c r="B322" s="260">
        <v>46</v>
      </c>
      <c r="C322" s="269">
        <f t="shared" si="4"/>
        <v>76.666666666666671</v>
      </c>
      <c r="D322" s="75"/>
    </row>
    <row r="323" spans="1:4" ht="18" customHeight="1" outlineLevel="1" x14ac:dyDescent="0.2">
      <c r="A323" s="260" t="s">
        <v>1994</v>
      </c>
      <c r="B323" s="260">
        <v>46</v>
      </c>
      <c r="C323" s="269">
        <f t="shared" si="4"/>
        <v>76.666666666666671</v>
      </c>
      <c r="D323" s="75"/>
    </row>
    <row r="324" spans="1:4" ht="18" customHeight="1" outlineLevel="1" x14ac:dyDescent="0.2">
      <c r="A324" s="260" t="s">
        <v>1379</v>
      </c>
      <c r="B324" s="260">
        <v>46</v>
      </c>
      <c r="C324" s="269">
        <f t="shared" si="4"/>
        <v>76.666666666666671</v>
      </c>
      <c r="D324" s="75"/>
    </row>
    <row r="325" spans="1:4" ht="18" customHeight="1" outlineLevel="1" x14ac:dyDescent="0.2">
      <c r="A325" s="260" t="s">
        <v>1995</v>
      </c>
      <c r="B325" s="260">
        <v>46</v>
      </c>
      <c r="C325" s="269">
        <f t="shared" si="4"/>
        <v>76.666666666666671</v>
      </c>
      <c r="D325" s="75"/>
    </row>
    <row r="326" spans="1:4" ht="18" customHeight="1" outlineLevel="1" x14ac:dyDescent="0.2">
      <c r="A326" s="260" t="s">
        <v>1328</v>
      </c>
      <c r="B326" s="260">
        <v>46</v>
      </c>
      <c r="C326" s="269">
        <f t="shared" si="4"/>
        <v>76.666666666666671</v>
      </c>
      <c r="D326" s="75"/>
    </row>
    <row r="327" spans="1:4" ht="18" customHeight="1" outlineLevel="1" x14ac:dyDescent="0.2">
      <c r="A327" s="260" t="s">
        <v>1038</v>
      </c>
      <c r="B327" s="260">
        <v>46</v>
      </c>
      <c r="C327" s="269">
        <f t="shared" ref="C327:C390" si="5">B327*100/60</f>
        <v>76.666666666666671</v>
      </c>
      <c r="D327" s="75"/>
    </row>
    <row r="328" spans="1:4" ht="18" customHeight="1" outlineLevel="1" x14ac:dyDescent="0.2">
      <c r="A328" s="260" t="s">
        <v>1996</v>
      </c>
      <c r="B328" s="260">
        <v>45</v>
      </c>
      <c r="C328" s="269">
        <f t="shared" si="5"/>
        <v>75</v>
      </c>
      <c r="D328" s="75"/>
    </row>
    <row r="329" spans="1:4" ht="18" customHeight="1" outlineLevel="1" x14ac:dyDescent="0.2">
      <c r="A329" s="260" t="s">
        <v>1997</v>
      </c>
      <c r="B329" s="260">
        <v>45</v>
      </c>
      <c r="C329" s="269">
        <f t="shared" si="5"/>
        <v>75</v>
      </c>
      <c r="D329" s="75"/>
    </row>
    <row r="330" spans="1:4" ht="18" customHeight="1" outlineLevel="1" x14ac:dyDescent="0.2">
      <c r="A330" s="260" t="s">
        <v>1998</v>
      </c>
      <c r="B330" s="260">
        <v>45</v>
      </c>
      <c r="C330" s="269">
        <f t="shared" si="5"/>
        <v>75</v>
      </c>
      <c r="D330" s="75"/>
    </row>
    <row r="331" spans="1:4" ht="18" customHeight="1" outlineLevel="1" x14ac:dyDescent="0.2">
      <c r="A331" s="260" t="s">
        <v>1999</v>
      </c>
      <c r="B331" s="260">
        <v>45</v>
      </c>
      <c r="C331" s="269">
        <f t="shared" si="5"/>
        <v>75</v>
      </c>
      <c r="D331" s="75"/>
    </row>
    <row r="332" spans="1:4" ht="18" customHeight="1" outlineLevel="1" x14ac:dyDescent="0.2">
      <c r="A332" s="260" t="s">
        <v>1459</v>
      </c>
      <c r="B332" s="260">
        <v>45</v>
      </c>
      <c r="C332" s="269">
        <f t="shared" si="5"/>
        <v>75</v>
      </c>
      <c r="D332" s="75"/>
    </row>
    <row r="333" spans="1:4" ht="18" customHeight="1" outlineLevel="1" x14ac:dyDescent="0.2">
      <c r="A333" s="260" t="s">
        <v>1310</v>
      </c>
      <c r="B333" s="260">
        <v>45</v>
      </c>
      <c r="C333" s="269">
        <f t="shared" si="5"/>
        <v>75</v>
      </c>
      <c r="D333" s="75"/>
    </row>
    <row r="334" spans="1:4" ht="18" customHeight="1" outlineLevel="1" x14ac:dyDescent="0.2">
      <c r="A334" s="260" t="s">
        <v>2000</v>
      </c>
      <c r="B334" s="260">
        <v>44</v>
      </c>
      <c r="C334" s="269">
        <f t="shared" si="5"/>
        <v>73.333333333333329</v>
      </c>
      <c r="D334" s="75"/>
    </row>
    <row r="335" spans="1:4" ht="18" customHeight="1" outlineLevel="1" x14ac:dyDescent="0.2">
      <c r="A335" s="260" t="s">
        <v>2001</v>
      </c>
      <c r="B335" s="260">
        <v>44</v>
      </c>
      <c r="C335" s="269">
        <f t="shared" si="5"/>
        <v>73.333333333333329</v>
      </c>
      <c r="D335" s="75"/>
    </row>
    <row r="336" spans="1:4" ht="18" customHeight="1" outlineLevel="1" x14ac:dyDescent="0.2">
      <c r="A336" s="260" t="s">
        <v>1413</v>
      </c>
      <c r="B336" s="260">
        <v>44</v>
      </c>
      <c r="C336" s="269">
        <f t="shared" si="5"/>
        <v>73.333333333333329</v>
      </c>
      <c r="D336" s="75"/>
    </row>
    <row r="337" spans="1:4" ht="18" customHeight="1" outlineLevel="1" x14ac:dyDescent="0.2">
      <c r="A337" s="260" t="s">
        <v>1481</v>
      </c>
      <c r="B337" s="260">
        <v>44</v>
      </c>
      <c r="C337" s="269">
        <f t="shared" si="5"/>
        <v>73.333333333333329</v>
      </c>
      <c r="D337" s="75"/>
    </row>
    <row r="338" spans="1:4" ht="18" customHeight="1" outlineLevel="1" x14ac:dyDescent="0.2">
      <c r="A338" s="260" t="s">
        <v>2002</v>
      </c>
      <c r="B338" s="260">
        <v>44</v>
      </c>
      <c r="C338" s="269">
        <f t="shared" si="5"/>
        <v>73.333333333333329</v>
      </c>
      <c r="D338" s="75"/>
    </row>
    <row r="339" spans="1:4" ht="18" customHeight="1" outlineLevel="1" x14ac:dyDescent="0.2">
      <c r="A339" s="260" t="s">
        <v>2003</v>
      </c>
      <c r="B339" s="260">
        <v>43</v>
      </c>
      <c r="C339" s="269">
        <f t="shared" si="5"/>
        <v>71.666666666666671</v>
      </c>
      <c r="D339" s="75"/>
    </row>
    <row r="340" spans="1:4" ht="18" customHeight="1" outlineLevel="1" x14ac:dyDescent="0.2">
      <c r="A340" s="260" t="s">
        <v>2004</v>
      </c>
      <c r="B340" s="260">
        <v>43</v>
      </c>
      <c r="C340" s="269">
        <f t="shared" si="5"/>
        <v>71.666666666666671</v>
      </c>
      <c r="D340" s="75"/>
    </row>
    <row r="341" spans="1:4" ht="18" customHeight="1" outlineLevel="1" x14ac:dyDescent="0.2">
      <c r="A341" s="260" t="s">
        <v>2005</v>
      </c>
      <c r="B341" s="260">
        <v>43</v>
      </c>
      <c r="C341" s="269">
        <f t="shared" si="5"/>
        <v>71.666666666666671</v>
      </c>
      <c r="D341" s="75"/>
    </row>
    <row r="342" spans="1:4" ht="18" customHeight="1" outlineLevel="1" x14ac:dyDescent="0.2">
      <c r="A342" s="260" t="s">
        <v>1294</v>
      </c>
      <c r="B342" s="260">
        <v>43</v>
      </c>
      <c r="C342" s="269">
        <f t="shared" si="5"/>
        <v>71.666666666666671</v>
      </c>
      <c r="D342" s="75"/>
    </row>
    <row r="343" spans="1:4" ht="18" customHeight="1" outlineLevel="1" x14ac:dyDescent="0.2">
      <c r="A343" s="260" t="s">
        <v>1462</v>
      </c>
      <c r="B343" s="260">
        <v>43</v>
      </c>
      <c r="C343" s="269">
        <f t="shared" si="5"/>
        <v>71.666666666666671</v>
      </c>
      <c r="D343" s="75"/>
    </row>
    <row r="344" spans="1:4" ht="18" customHeight="1" outlineLevel="1" x14ac:dyDescent="0.2">
      <c r="A344" s="260" t="s">
        <v>1258</v>
      </c>
      <c r="B344" s="260">
        <v>43</v>
      </c>
      <c r="C344" s="269">
        <f t="shared" si="5"/>
        <v>71.666666666666671</v>
      </c>
      <c r="D344" s="75"/>
    </row>
    <row r="345" spans="1:4" ht="18" customHeight="1" outlineLevel="1" x14ac:dyDescent="0.2">
      <c r="A345" s="260" t="s">
        <v>2006</v>
      </c>
      <c r="B345" s="260">
        <v>43</v>
      </c>
      <c r="C345" s="269">
        <f t="shared" si="5"/>
        <v>71.666666666666671</v>
      </c>
      <c r="D345" s="75"/>
    </row>
    <row r="346" spans="1:4" ht="18" customHeight="1" outlineLevel="1" x14ac:dyDescent="0.2">
      <c r="A346" s="260" t="s">
        <v>2007</v>
      </c>
      <c r="B346" s="260">
        <v>43</v>
      </c>
      <c r="C346" s="269">
        <f t="shared" si="5"/>
        <v>71.666666666666671</v>
      </c>
      <c r="D346" s="75"/>
    </row>
    <row r="347" spans="1:4" ht="18" customHeight="1" outlineLevel="1" x14ac:dyDescent="0.2">
      <c r="A347" s="260" t="s">
        <v>2008</v>
      </c>
      <c r="B347" s="260">
        <v>43</v>
      </c>
      <c r="C347" s="269">
        <f t="shared" si="5"/>
        <v>71.666666666666671</v>
      </c>
      <c r="D347" s="75"/>
    </row>
    <row r="348" spans="1:4" ht="18" customHeight="1" outlineLevel="1" x14ac:dyDescent="0.2">
      <c r="A348" s="260" t="s">
        <v>1439</v>
      </c>
      <c r="B348" s="260">
        <v>43</v>
      </c>
      <c r="C348" s="269">
        <f t="shared" si="5"/>
        <v>71.666666666666671</v>
      </c>
      <c r="D348" s="75"/>
    </row>
    <row r="349" spans="1:4" ht="18" customHeight="1" outlineLevel="1" x14ac:dyDescent="0.2">
      <c r="A349" s="260" t="s">
        <v>2009</v>
      </c>
      <c r="B349" s="260">
        <v>42</v>
      </c>
      <c r="C349" s="269">
        <f t="shared" si="5"/>
        <v>70</v>
      </c>
      <c r="D349" s="75"/>
    </row>
    <row r="350" spans="1:4" ht="18" customHeight="1" outlineLevel="1" x14ac:dyDescent="0.2">
      <c r="A350" s="260" t="s">
        <v>2010</v>
      </c>
      <c r="B350" s="260">
        <v>42</v>
      </c>
      <c r="C350" s="269">
        <f t="shared" si="5"/>
        <v>70</v>
      </c>
      <c r="D350" s="75"/>
    </row>
    <row r="351" spans="1:4" ht="18" customHeight="1" outlineLevel="1" x14ac:dyDescent="0.2">
      <c r="A351" s="260" t="s">
        <v>2011</v>
      </c>
      <c r="B351" s="260">
        <v>42</v>
      </c>
      <c r="C351" s="269">
        <f t="shared" si="5"/>
        <v>70</v>
      </c>
      <c r="D351" s="75"/>
    </row>
    <row r="352" spans="1:4" ht="18" customHeight="1" outlineLevel="1" x14ac:dyDescent="0.2">
      <c r="A352" s="260" t="s">
        <v>2012</v>
      </c>
      <c r="B352" s="260">
        <v>42</v>
      </c>
      <c r="C352" s="269">
        <f t="shared" si="5"/>
        <v>70</v>
      </c>
      <c r="D352" s="75"/>
    </row>
    <row r="353" spans="1:4" ht="18" customHeight="1" outlineLevel="1" x14ac:dyDescent="0.2">
      <c r="A353" s="260" t="s">
        <v>1320</v>
      </c>
      <c r="B353" s="260">
        <v>41</v>
      </c>
      <c r="C353" s="269">
        <f t="shared" si="5"/>
        <v>68.333333333333329</v>
      </c>
      <c r="D353" s="75"/>
    </row>
    <row r="354" spans="1:4" ht="18" customHeight="1" outlineLevel="1" x14ac:dyDescent="0.2">
      <c r="A354" s="260" t="s">
        <v>2013</v>
      </c>
      <c r="B354" s="260">
        <v>41</v>
      </c>
      <c r="C354" s="269">
        <f t="shared" si="5"/>
        <v>68.333333333333329</v>
      </c>
      <c r="D354" s="75"/>
    </row>
    <row r="355" spans="1:4" ht="18" customHeight="1" outlineLevel="1" x14ac:dyDescent="0.2">
      <c r="A355" s="260" t="s">
        <v>2014</v>
      </c>
      <c r="B355" s="260">
        <v>41</v>
      </c>
      <c r="C355" s="269">
        <f t="shared" si="5"/>
        <v>68.333333333333329</v>
      </c>
      <c r="D355" s="75"/>
    </row>
    <row r="356" spans="1:4" ht="18" customHeight="1" outlineLevel="1" x14ac:dyDescent="0.2">
      <c r="A356" s="260" t="s">
        <v>2015</v>
      </c>
      <c r="B356" s="260">
        <v>41</v>
      </c>
      <c r="C356" s="269">
        <f t="shared" si="5"/>
        <v>68.333333333333329</v>
      </c>
      <c r="D356" s="75"/>
    </row>
    <row r="357" spans="1:4" ht="18" customHeight="1" outlineLevel="1" x14ac:dyDescent="0.2">
      <c r="A357" s="260" t="s">
        <v>2016</v>
      </c>
      <c r="B357" s="260">
        <v>41</v>
      </c>
      <c r="C357" s="269">
        <f t="shared" si="5"/>
        <v>68.333333333333329</v>
      </c>
      <c r="D357" s="75"/>
    </row>
    <row r="358" spans="1:4" ht="18" customHeight="1" outlineLevel="1" x14ac:dyDescent="0.2">
      <c r="A358" s="260" t="s">
        <v>2017</v>
      </c>
      <c r="B358" s="260">
        <v>40</v>
      </c>
      <c r="C358" s="269">
        <f t="shared" si="5"/>
        <v>66.666666666666671</v>
      </c>
      <c r="D358" s="75"/>
    </row>
    <row r="359" spans="1:4" ht="18" customHeight="1" outlineLevel="1" x14ac:dyDescent="0.2">
      <c r="A359" s="260" t="s">
        <v>2018</v>
      </c>
      <c r="B359" s="260">
        <v>40</v>
      </c>
      <c r="C359" s="269">
        <f t="shared" si="5"/>
        <v>66.666666666666671</v>
      </c>
      <c r="D359" s="75"/>
    </row>
    <row r="360" spans="1:4" ht="18" customHeight="1" outlineLevel="1" x14ac:dyDescent="0.2">
      <c r="A360" s="260" t="s">
        <v>1381</v>
      </c>
      <c r="B360" s="260">
        <v>40</v>
      </c>
      <c r="C360" s="269">
        <f t="shared" si="5"/>
        <v>66.666666666666671</v>
      </c>
      <c r="D360" s="75"/>
    </row>
    <row r="361" spans="1:4" ht="18" customHeight="1" outlineLevel="1" x14ac:dyDescent="0.2">
      <c r="A361" s="260" t="s">
        <v>2019</v>
      </c>
      <c r="B361" s="260">
        <v>40</v>
      </c>
      <c r="C361" s="269">
        <f t="shared" si="5"/>
        <v>66.666666666666671</v>
      </c>
      <c r="D361" s="75"/>
    </row>
    <row r="362" spans="1:4" ht="18" customHeight="1" outlineLevel="1" x14ac:dyDescent="0.2">
      <c r="A362" s="260" t="s">
        <v>1395</v>
      </c>
      <c r="B362" s="260">
        <v>40</v>
      </c>
      <c r="C362" s="269">
        <f t="shared" si="5"/>
        <v>66.666666666666671</v>
      </c>
      <c r="D362" s="75"/>
    </row>
    <row r="363" spans="1:4" ht="18" customHeight="1" outlineLevel="1" x14ac:dyDescent="0.2">
      <c r="A363" s="260" t="s">
        <v>1473</v>
      </c>
      <c r="B363" s="260">
        <v>40</v>
      </c>
      <c r="C363" s="269">
        <f t="shared" si="5"/>
        <v>66.666666666666671</v>
      </c>
      <c r="D363" s="75"/>
    </row>
    <row r="364" spans="1:4" ht="18" customHeight="1" outlineLevel="1" x14ac:dyDescent="0.2">
      <c r="A364" s="260" t="s">
        <v>1465</v>
      </c>
      <c r="B364" s="260">
        <v>40</v>
      </c>
      <c r="C364" s="269">
        <f t="shared" si="5"/>
        <v>66.666666666666671</v>
      </c>
      <c r="D364" s="75"/>
    </row>
    <row r="365" spans="1:4" ht="18" customHeight="1" outlineLevel="1" x14ac:dyDescent="0.2">
      <c r="A365" s="260" t="s">
        <v>2020</v>
      </c>
      <c r="B365" s="260">
        <v>39</v>
      </c>
      <c r="C365" s="269">
        <f t="shared" si="5"/>
        <v>65</v>
      </c>
      <c r="D365" s="75"/>
    </row>
    <row r="366" spans="1:4" ht="18" customHeight="1" outlineLevel="1" x14ac:dyDescent="0.2">
      <c r="A366" s="260" t="s">
        <v>2021</v>
      </c>
      <c r="B366" s="260">
        <v>39</v>
      </c>
      <c r="C366" s="269">
        <f t="shared" si="5"/>
        <v>65</v>
      </c>
      <c r="D366" s="75"/>
    </row>
    <row r="367" spans="1:4" ht="18" customHeight="1" outlineLevel="1" x14ac:dyDescent="0.2">
      <c r="A367" s="260" t="s">
        <v>2022</v>
      </c>
      <c r="B367" s="260">
        <v>38</v>
      </c>
      <c r="C367" s="269">
        <f t="shared" si="5"/>
        <v>63.333333333333336</v>
      </c>
      <c r="D367" s="75"/>
    </row>
    <row r="368" spans="1:4" ht="18" customHeight="1" outlineLevel="1" x14ac:dyDescent="0.2">
      <c r="A368" s="260" t="s">
        <v>2023</v>
      </c>
      <c r="B368" s="260">
        <v>38</v>
      </c>
      <c r="C368" s="269">
        <f t="shared" si="5"/>
        <v>63.333333333333336</v>
      </c>
      <c r="D368" s="75"/>
    </row>
    <row r="369" spans="1:4" ht="18" customHeight="1" outlineLevel="1" x14ac:dyDescent="0.2">
      <c r="A369" s="260" t="s">
        <v>1246</v>
      </c>
      <c r="B369" s="260">
        <v>38</v>
      </c>
      <c r="C369" s="269">
        <f t="shared" si="5"/>
        <v>63.333333333333336</v>
      </c>
      <c r="D369" s="75"/>
    </row>
    <row r="370" spans="1:4" ht="18" customHeight="1" outlineLevel="1" x14ac:dyDescent="0.2">
      <c r="A370" s="260" t="s">
        <v>1369</v>
      </c>
      <c r="B370" s="260">
        <v>38</v>
      </c>
      <c r="C370" s="269">
        <f t="shared" si="5"/>
        <v>63.333333333333336</v>
      </c>
      <c r="D370" s="75"/>
    </row>
    <row r="371" spans="1:4" ht="18" customHeight="1" outlineLevel="1" x14ac:dyDescent="0.2">
      <c r="A371" s="260" t="s">
        <v>2024</v>
      </c>
      <c r="B371" s="260">
        <v>38</v>
      </c>
      <c r="C371" s="269">
        <f t="shared" si="5"/>
        <v>63.333333333333336</v>
      </c>
      <c r="D371" s="75"/>
    </row>
    <row r="372" spans="1:4" ht="18" customHeight="1" outlineLevel="1" x14ac:dyDescent="0.2">
      <c r="A372" s="260" t="s">
        <v>1371</v>
      </c>
      <c r="B372" s="260">
        <v>37</v>
      </c>
      <c r="C372" s="269">
        <f t="shared" si="5"/>
        <v>61.666666666666664</v>
      </c>
      <c r="D372" s="75"/>
    </row>
    <row r="373" spans="1:4" ht="18" customHeight="1" outlineLevel="1" x14ac:dyDescent="0.2">
      <c r="A373" s="260" t="s">
        <v>2025</v>
      </c>
      <c r="B373" s="260">
        <v>37</v>
      </c>
      <c r="C373" s="269">
        <f t="shared" si="5"/>
        <v>61.666666666666664</v>
      </c>
      <c r="D373" s="75"/>
    </row>
    <row r="374" spans="1:4" ht="18" customHeight="1" outlineLevel="1" x14ac:dyDescent="0.2">
      <c r="A374" s="260" t="s">
        <v>1378</v>
      </c>
      <c r="B374" s="260">
        <v>37</v>
      </c>
      <c r="C374" s="269">
        <f t="shared" si="5"/>
        <v>61.666666666666664</v>
      </c>
      <c r="D374" s="75"/>
    </row>
    <row r="375" spans="1:4" ht="18" customHeight="1" outlineLevel="1" x14ac:dyDescent="0.2">
      <c r="A375" s="260" t="s">
        <v>2026</v>
      </c>
      <c r="B375" s="260">
        <v>37</v>
      </c>
      <c r="C375" s="269">
        <f t="shared" si="5"/>
        <v>61.666666666666664</v>
      </c>
      <c r="D375" s="75"/>
    </row>
    <row r="376" spans="1:4" ht="18" customHeight="1" outlineLevel="1" x14ac:dyDescent="0.2">
      <c r="A376" s="260" t="s">
        <v>2027</v>
      </c>
      <c r="B376" s="260">
        <v>37</v>
      </c>
      <c r="C376" s="269">
        <f t="shared" si="5"/>
        <v>61.666666666666664</v>
      </c>
      <c r="D376" s="75"/>
    </row>
    <row r="377" spans="1:4" ht="18" customHeight="1" outlineLevel="1" x14ac:dyDescent="0.2">
      <c r="A377" s="260" t="s">
        <v>2028</v>
      </c>
      <c r="B377" s="260">
        <v>37</v>
      </c>
      <c r="C377" s="269">
        <f t="shared" si="5"/>
        <v>61.666666666666664</v>
      </c>
      <c r="D377" s="75"/>
    </row>
    <row r="378" spans="1:4" ht="18" customHeight="1" outlineLevel="1" x14ac:dyDescent="0.2">
      <c r="A378" s="260" t="s">
        <v>2029</v>
      </c>
      <c r="B378" s="260">
        <v>36</v>
      </c>
      <c r="C378" s="269">
        <f t="shared" si="5"/>
        <v>60</v>
      </c>
      <c r="D378" s="75"/>
    </row>
    <row r="379" spans="1:4" ht="18" customHeight="1" outlineLevel="1" x14ac:dyDescent="0.2">
      <c r="A379" s="260" t="s">
        <v>2030</v>
      </c>
      <c r="B379" s="260">
        <v>36</v>
      </c>
      <c r="C379" s="269">
        <f t="shared" si="5"/>
        <v>60</v>
      </c>
      <c r="D379" s="75"/>
    </row>
    <row r="380" spans="1:4" ht="18" customHeight="1" outlineLevel="1" x14ac:dyDescent="0.2">
      <c r="A380" s="260" t="s">
        <v>2031</v>
      </c>
      <c r="B380" s="260">
        <v>36</v>
      </c>
      <c r="C380" s="269">
        <f t="shared" si="5"/>
        <v>60</v>
      </c>
      <c r="D380" s="75"/>
    </row>
    <row r="381" spans="1:4" ht="18" customHeight="1" outlineLevel="1" x14ac:dyDescent="0.2">
      <c r="A381" s="260" t="s">
        <v>2032</v>
      </c>
      <c r="B381" s="260">
        <v>36</v>
      </c>
      <c r="C381" s="269">
        <f t="shared" si="5"/>
        <v>60</v>
      </c>
      <c r="D381" s="75"/>
    </row>
    <row r="382" spans="1:4" ht="18" customHeight="1" outlineLevel="1" x14ac:dyDescent="0.2">
      <c r="A382" s="260" t="s">
        <v>2033</v>
      </c>
      <c r="B382" s="260">
        <v>36</v>
      </c>
      <c r="C382" s="269">
        <f t="shared" si="5"/>
        <v>60</v>
      </c>
      <c r="D382" s="75"/>
    </row>
    <row r="383" spans="1:4" ht="18" customHeight="1" outlineLevel="1" x14ac:dyDescent="0.2">
      <c r="A383" s="260" t="s">
        <v>2034</v>
      </c>
      <c r="B383" s="260">
        <v>36</v>
      </c>
      <c r="C383" s="269">
        <f t="shared" si="5"/>
        <v>60</v>
      </c>
      <c r="D383" s="75"/>
    </row>
    <row r="384" spans="1:4" ht="18" customHeight="1" outlineLevel="1" x14ac:dyDescent="0.2">
      <c r="A384" s="260" t="s">
        <v>2035</v>
      </c>
      <c r="B384" s="260">
        <v>36</v>
      </c>
      <c r="C384" s="269">
        <f t="shared" si="5"/>
        <v>60</v>
      </c>
      <c r="D384" s="75"/>
    </row>
    <row r="385" spans="1:4" ht="18" customHeight="1" outlineLevel="1" x14ac:dyDescent="0.2">
      <c r="A385" s="260" t="s">
        <v>2036</v>
      </c>
      <c r="B385" s="260">
        <v>36</v>
      </c>
      <c r="C385" s="269">
        <f t="shared" si="5"/>
        <v>60</v>
      </c>
      <c r="D385" s="75"/>
    </row>
    <row r="386" spans="1:4" ht="18" customHeight="1" outlineLevel="1" x14ac:dyDescent="0.2">
      <c r="A386" s="260" t="s">
        <v>1431</v>
      </c>
      <c r="B386" s="260">
        <v>36</v>
      </c>
      <c r="C386" s="269">
        <f t="shared" si="5"/>
        <v>60</v>
      </c>
      <c r="D386" s="75"/>
    </row>
    <row r="387" spans="1:4" ht="18" customHeight="1" outlineLevel="1" x14ac:dyDescent="0.2">
      <c r="A387" s="260" t="s">
        <v>2037</v>
      </c>
      <c r="B387" s="260">
        <v>35</v>
      </c>
      <c r="C387" s="269">
        <f t="shared" si="5"/>
        <v>58.333333333333336</v>
      </c>
      <c r="D387" s="75"/>
    </row>
    <row r="388" spans="1:4" ht="18" customHeight="1" outlineLevel="1" x14ac:dyDescent="0.2">
      <c r="A388" s="260" t="s">
        <v>2038</v>
      </c>
      <c r="B388" s="260">
        <v>35</v>
      </c>
      <c r="C388" s="269">
        <f t="shared" si="5"/>
        <v>58.333333333333336</v>
      </c>
      <c r="D388" s="75"/>
    </row>
    <row r="389" spans="1:4" ht="18" customHeight="1" outlineLevel="1" x14ac:dyDescent="0.2">
      <c r="A389" s="260" t="s">
        <v>2039</v>
      </c>
      <c r="B389" s="260">
        <v>35</v>
      </c>
      <c r="C389" s="269">
        <f t="shared" si="5"/>
        <v>58.333333333333336</v>
      </c>
      <c r="D389" s="75"/>
    </row>
    <row r="390" spans="1:4" ht="18" customHeight="1" outlineLevel="1" x14ac:dyDescent="0.2">
      <c r="A390" s="260" t="s">
        <v>2040</v>
      </c>
      <c r="B390" s="260">
        <v>35</v>
      </c>
      <c r="C390" s="269">
        <f t="shared" si="5"/>
        <v>58.333333333333336</v>
      </c>
      <c r="D390" s="75"/>
    </row>
    <row r="391" spans="1:4" ht="18" customHeight="1" outlineLevel="1" x14ac:dyDescent="0.2">
      <c r="A391" s="260" t="s">
        <v>1240</v>
      </c>
      <c r="B391" s="260">
        <v>34</v>
      </c>
      <c r="C391" s="269">
        <f t="shared" ref="C391:C454" si="6">B391*100/60</f>
        <v>56.666666666666664</v>
      </c>
      <c r="D391" s="75"/>
    </row>
    <row r="392" spans="1:4" ht="18" customHeight="1" outlineLevel="1" x14ac:dyDescent="0.2">
      <c r="A392" s="260" t="s">
        <v>2041</v>
      </c>
      <c r="B392" s="260">
        <v>33</v>
      </c>
      <c r="C392" s="269">
        <f t="shared" si="6"/>
        <v>55</v>
      </c>
      <c r="D392" s="75"/>
    </row>
    <row r="393" spans="1:4" ht="18" customHeight="1" outlineLevel="1" x14ac:dyDescent="0.2">
      <c r="A393" s="260" t="s">
        <v>2042</v>
      </c>
      <c r="B393" s="260">
        <v>33</v>
      </c>
      <c r="C393" s="269">
        <f t="shared" si="6"/>
        <v>55</v>
      </c>
      <c r="D393" s="75"/>
    </row>
    <row r="394" spans="1:4" ht="18" customHeight="1" outlineLevel="1" x14ac:dyDescent="0.2">
      <c r="A394" s="260" t="s">
        <v>1270</v>
      </c>
      <c r="B394" s="260">
        <v>33</v>
      </c>
      <c r="C394" s="269">
        <f t="shared" si="6"/>
        <v>55</v>
      </c>
      <c r="D394" s="75"/>
    </row>
    <row r="395" spans="1:4" ht="18" customHeight="1" outlineLevel="1" x14ac:dyDescent="0.2">
      <c r="A395" s="260" t="s">
        <v>1396</v>
      </c>
      <c r="B395" s="260">
        <v>33</v>
      </c>
      <c r="C395" s="269">
        <f t="shared" si="6"/>
        <v>55</v>
      </c>
      <c r="D395" s="75"/>
    </row>
    <row r="396" spans="1:4" ht="18" customHeight="1" outlineLevel="1" x14ac:dyDescent="0.2">
      <c r="A396" s="260" t="s">
        <v>2043</v>
      </c>
      <c r="B396" s="260">
        <v>33</v>
      </c>
      <c r="C396" s="269">
        <f t="shared" si="6"/>
        <v>55</v>
      </c>
      <c r="D396" s="75"/>
    </row>
    <row r="397" spans="1:4" ht="18" customHeight="1" outlineLevel="1" x14ac:dyDescent="0.2">
      <c r="A397" s="260" t="s">
        <v>1255</v>
      </c>
      <c r="B397" s="260">
        <v>33</v>
      </c>
      <c r="C397" s="269">
        <f t="shared" si="6"/>
        <v>55</v>
      </c>
      <c r="D397" s="75"/>
    </row>
    <row r="398" spans="1:4" ht="18" customHeight="1" outlineLevel="1" x14ac:dyDescent="0.2">
      <c r="A398" s="260" t="s">
        <v>152</v>
      </c>
      <c r="B398" s="260">
        <v>32</v>
      </c>
      <c r="C398" s="269">
        <f t="shared" si="6"/>
        <v>53.333333333333336</v>
      </c>
      <c r="D398" s="75"/>
    </row>
    <row r="399" spans="1:4" ht="18" customHeight="1" outlineLevel="1" x14ac:dyDescent="0.2">
      <c r="A399" s="260" t="s">
        <v>2044</v>
      </c>
      <c r="B399" s="260">
        <v>32</v>
      </c>
      <c r="C399" s="269">
        <f t="shared" si="6"/>
        <v>53.333333333333336</v>
      </c>
      <c r="D399" s="75"/>
    </row>
    <row r="400" spans="1:4" ht="18" customHeight="1" outlineLevel="1" x14ac:dyDescent="0.2">
      <c r="A400" s="260" t="s">
        <v>2045</v>
      </c>
      <c r="B400" s="260">
        <v>32</v>
      </c>
      <c r="C400" s="269">
        <f t="shared" si="6"/>
        <v>53.333333333333336</v>
      </c>
      <c r="D400" s="75"/>
    </row>
    <row r="401" spans="1:4" ht="18" customHeight="1" outlineLevel="1" x14ac:dyDescent="0.2">
      <c r="A401" s="260" t="s">
        <v>1406</v>
      </c>
      <c r="B401" s="260">
        <v>32</v>
      </c>
      <c r="C401" s="269">
        <f t="shared" si="6"/>
        <v>53.333333333333336</v>
      </c>
      <c r="D401" s="75"/>
    </row>
    <row r="402" spans="1:4" ht="18" customHeight="1" outlineLevel="1" x14ac:dyDescent="0.2">
      <c r="A402" s="260" t="s">
        <v>2046</v>
      </c>
      <c r="B402" s="260">
        <v>32</v>
      </c>
      <c r="C402" s="269">
        <f t="shared" si="6"/>
        <v>53.333333333333336</v>
      </c>
      <c r="D402" s="75"/>
    </row>
    <row r="403" spans="1:4" ht="18" customHeight="1" outlineLevel="1" x14ac:dyDescent="0.2">
      <c r="A403" s="260" t="s">
        <v>2047</v>
      </c>
      <c r="B403" s="260">
        <v>32</v>
      </c>
      <c r="C403" s="269">
        <f t="shared" si="6"/>
        <v>53.333333333333336</v>
      </c>
      <c r="D403" s="75"/>
    </row>
    <row r="404" spans="1:4" ht="18" customHeight="1" outlineLevel="1" x14ac:dyDescent="0.2">
      <c r="A404" s="260" t="s">
        <v>2048</v>
      </c>
      <c r="B404" s="260">
        <v>32</v>
      </c>
      <c r="C404" s="269">
        <f t="shared" si="6"/>
        <v>53.333333333333336</v>
      </c>
      <c r="D404" s="75"/>
    </row>
    <row r="405" spans="1:4" ht="18" customHeight="1" outlineLevel="1" x14ac:dyDescent="0.2">
      <c r="A405" s="260" t="s">
        <v>2049</v>
      </c>
      <c r="B405" s="260">
        <v>31</v>
      </c>
      <c r="C405" s="269">
        <f t="shared" si="6"/>
        <v>51.666666666666664</v>
      </c>
      <c r="D405" s="75"/>
    </row>
    <row r="406" spans="1:4" ht="18" customHeight="1" outlineLevel="1" x14ac:dyDescent="0.2">
      <c r="A406" s="260" t="s">
        <v>1387</v>
      </c>
      <c r="B406" s="260">
        <v>31</v>
      </c>
      <c r="C406" s="269">
        <f t="shared" si="6"/>
        <v>51.666666666666664</v>
      </c>
      <c r="D406" s="75"/>
    </row>
    <row r="407" spans="1:4" ht="18" customHeight="1" outlineLevel="1" x14ac:dyDescent="0.2">
      <c r="A407" s="260" t="s">
        <v>2050</v>
      </c>
      <c r="B407" s="260">
        <v>31</v>
      </c>
      <c r="C407" s="269">
        <f t="shared" si="6"/>
        <v>51.666666666666664</v>
      </c>
      <c r="D407" s="75"/>
    </row>
    <row r="408" spans="1:4" ht="18" customHeight="1" outlineLevel="1" x14ac:dyDescent="0.2">
      <c r="A408" s="260" t="s">
        <v>1418</v>
      </c>
      <c r="B408" s="260">
        <v>31</v>
      </c>
      <c r="C408" s="269">
        <f t="shared" si="6"/>
        <v>51.666666666666664</v>
      </c>
      <c r="D408" s="75"/>
    </row>
    <row r="409" spans="1:4" ht="18" customHeight="1" outlineLevel="1" x14ac:dyDescent="0.2">
      <c r="A409" s="260" t="s">
        <v>1287</v>
      </c>
      <c r="B409" s="260">
        <v>31</v>
      </c>
      <c r="C409" s="269">
        <f t="shared" si="6"/>
        <v>51.666666666666664</v>
      </c>
      <c r="D409" s="75"/>
    </row>
    <row r="410" spans="1:4" ht="18" customHeight="1" outlineLevel="1" x14ac:dyDescent="0.2">
      <c r="A410" s="260" t="s">
        <v>1400</v>
      </c>
      <c r="B410" s="260">
        <v>30</v>
      </c>
      <c r="C410" s="269">
        <f t="shared" si="6"/>
        <v>50</v>
      </c>
      <c r="D410" s="75"/>
    </row>
    <row r="411" spans="1:4" ht="18" customHeight="1" outlineLevel="1" x14ac:dyDescent="0.2">
      <c r="A411" s="260" t="s">
        <v>2051</v>
      </c>
      <c r="B411" s="260">
        <v>30</v>
      </c>
      <c r="C411" s="269">
        <f t="shared" si="6"/>
        <v>50</v>
      </c>
      <c r="D411" s="75"/>
    </row>
    <row r="412" spans="1:4" ht="18" customHeight="1" outlineLevel="1" x14ac:dyDescent="0.2">
      <c r="A412" s="260" t="s">
        <v>1269</v>
      </c>
      <c r="B412" s="260">
        <v>30</v>
      </c>
      <c r="C412" s="269">
        <f t="shared" si="6"/>
        <v>50</v>
      </c>
      <c r="D412" s="75"/>
    </row>
    <row r="413" spans="1:4" ht="18" customHeight="1" outlineLevel="1" x14ac:dyDescent="0.2">
      <c r="A413" s="260" t="s">
        <v>2052</v>
      </c>
      <c r="B413" s="260">
        <v>30</v>
      </c>
      <c r="C413" s="269">
        <f t="shared" si="6"/>
        <v>50</v>
      </c>
      <c r="D413" s="75"/>
    </row>
    <row r="414" spans="1:4" ht="18" customHeight="1" outlineLevel="1" x14ac:dyDescent="0.2">
      <c r="A414" s="260" t="s">
        <v>1430</v>
      </c>
      <c r="B414" s="260">
        <v>30</v>
      </c>
      <c r="C414" s="269">
        <f t="shared" si="6"/>
        <v>50</v>
      </c>
      <c r="D414" s="75"/>
    </row>
    <row r="415" spans="1:4" ht="18" customHeight="1" outlineLevel="1" x14ac:dyDescent="0.2">
      <c r="A415" s="260" t="s">
        <v>2053</v>
      </c>
      <c r="B415" s="260">
        <v>30</v>
      </c>
      <c r="C415" s="269">
        <f t="shared" si="6"/>
        <v>50</v>
      </c>
      <c r="D415" s="75"/>
    </row>
    <row r="416" spans="1:4" ht="18" customHeight="1" outlineLevel="1" x14ac:dyDescent="0.2">
      <c r="A416" s="260" t="s">
        <v>1443</v>
      </c>
      <c r="B416" s="260">
        <v>30</v>
      </c>
      <c r="C416" s="269">
        <f t="shared" si="6"/>
        <v>50</v>
      </c>
      <c r="D416" s="75"/>
    </row>
    <row r="417" spans="1:4" ht="18" customHeight="1" outlineLevel="1" x14ac:dyDescent="0.2">
      <c r="A417" s="260" t="s">
        <v>2054</v>
      </c>
      <c r="B417" s="260">
        <v>30</v>
      </c>
      <c r="C417" s="269">
        <f t="shared" si="6"/>
        <v>50</v>
      </c>
      <c r="D417" s="75"/>
    </row>
    <row r="418" spans="1:4" ht="18" customHeight="1" outlineLevel="1" x14ac:dyDescent="0.2">
      <c r="A418" s="260" t="s">
        <v>2055</v>
      </c>
      <c r="B418" s="260">
        <v>29</v>
      </c>
      <c r="C418" s="269">
        <f t="shared" si="6"/>
        <v>48.333333333333336</v>
      </c>
      <c r="D418" s="75"/>
    </row>
    <row r="419" spans="1:4" ht="18" customHeight="1" outlineLevel="1" x14ac:dyDescent="0.2">
      <c r="A419" s="260" t="s">
        <v>2056</v>
      </c>
      <c r="B419" s="260">
        <v>28</v>
      </c>
      <c r="C419" s="269">
        <f t="shared" si="6"/>
        <v>46.666666666666664</v>
      </c>
      <c r="D419" s="75"/>
    </row>
    <row r="420" spans="1:4" ht="18" customHeight="1" outlineLevel="1" x14ac:dyDescent="0.2">
      <c r="A420" s="260" t="s">
        <v>2057</v>
      </c>
      <c r="B420" s="260">
        <v>28</v>
      </c>
      <c r="C420" s="269">
        <f t="shared" si="6"/>
        <v>46.666666666666664</v>
      </c>
      <c r="D420" s="75"/>
    </row>
    <row r="421" spans="1:4" ht="18" customHeight="1" outlineLevel="1" x14ac:dyDescent="0.2">
      <c r="A421" s="260" t="s">
        <v>1471</v>
      </c>
      <c r="B421" s="260">
        <v>27</v>
      </c>
      <c r="C421" s="269">
        <f t="shared" si="6"/>
        <v>45</v>
      </c>
      <c r="D421" s="75"/>
    </row>
    <row r="422" spans="1:4" ht="18" customHeight="1" outlineLevel="1" x14ac:dyDescent="0.2">
      <c r="A422" s="260" t="s">
        <v>2058</v>
      </c>
      <c r="B422" s="260">
        <v>27</v>
      </c>
      <c r="C422" s="269">
        <f t="shared" si="6"/>
        <v>45</v>
      </c>
      <c r="D422" s="75"/>
    </row>
    <row r="423" spans="1:4" ht="18" customHeight="1" outlineLevel="1" x14ac:dyDescent="0.2">
      <c r="A423" s="260" t="s">
        <v>2059</v>
      </c>
      <c r="B423" s="260">
        <v>27</v>
      </c>
      <c r="C423" s="269">
        <f t="shared" si="6"/>
        <v>45</v>
      </c>
      <c r="D423" s="75"/>
    </row>
    <row r="424" spans="1:4" ht="18" customHeight="1" outlineLevel="1" x14ac:dyDescent="0.2">
      <c r="A424" s="260" t="s">
        <v>1323</v>
      </c>
      <c r="B424" s="260">
        <v>27</v>
      </c>
      <c r="C424" s="269">
        <f t="shared" si="6"/>
        <v>45</v>
      </c>
      <c r="D424" s="75"/>
    </row>
    <row r="425" spans="1:4" ht="18" customHeight="1" outlineLevel="1" x14ac:dyDescent="0.2">
      <c r="A425" s="260" t="s">
        <v>1253</v>
      </c>
      <c r="B425" s="260">
        <v>27</v>
      </c>
      <c r="C425" s="269">
        <f t="shared" si="6"/>
        <v>45</v>
      </c>
      <c r="D425" s="75"/>
    </row>
    <row r="426" spans="1:4" ht="18" customHeight="1" outlineLevel="1" x14ac:dyDescent="0.2">
      <c r="A426" s="260" t="s">
        <v>1421</v>
      </c>
      <c r="B426" s="260">
        <v>27</v>
      </c>
      <c r="C426" s="269">
        <f t="shared" si="6"/>
        <v>45</v>
      </c>
      <c r="D426" s="75"/>
    </row>
    <row r="427" spans="1:4" ht="18" customHeight="1" outlineLevel="1" x14ac:dyDescent="0.2">
      <c r="A427" s="260" t="s">
        <v>1427</v>
      </c>
      <c r="B427" s="260">
        <v>27</v>
      </c>
      <c r="C427" s="269">
        <f t="shared" si="6"/>
        <v>45</v>
      </c>
      <c r="D427" s="75"/>
    </row>
    <row r="428" spans="1:4" ht="18" customHeight="1" outlineLevel="1" x14ac:dyDescent="0.2">
      <c r="A428" s="260" t="s">
        <v>1315</v>
      </c>
      <c r="B428" s="260">
        <v>27</v>
      </c>
      <c r="C428" s="269">
        <f t="shared" si="6"/>
        <v>45</v>
      </c>
      <c r="D428" s="75"/>
    </row>
    <row r="429" spans="1:4" ht="18" customHeight="1" outlineLevel="1" x14ac:dyDescent="0.2">
      <c r="A429" s="260" t="s">
        <v>2060</v>
      </c>
      <c r="B429" s="260">
        <v>27</v>
      </c>
      <c r="C429" s="269">
        <f t="shared" si="6"/>
        <v>45</v>
      </c>
      <c r="D429" s="75"/>
    </row>
    <row r="430" spans="1:4" ht="18" customHeight="1" outlineLevel="1" x14ac:dyDescent="0.2">
      <c r="A430" s="260" t="s">
        <v>2061</v>
      </c>
      <c r="B430" s="260">
        <v>27</v>
      </c>
      <c r="C430" s="269">
        <f t="shared" si="6"/>
        <v>45</v>
      </c>
      <c r="D430" s="75"/>
    </row>
    <row r="431" spans="1:4" ht="18" customHeight="1" outlineLevel="1" x14ac:dyDescent="0.2">
      <c r="A431" s="260" t="s">
        <v>2062</v>
      </c>
      <c r="B431" s="260">
        <v>26</v>
      </c>
      <c r="C431" s="269">
        <f t="shared" si="6"/>
        <v>43.333333333333336</v>
      </c>
      <c r="D431" s="75"/>
    </row>
    <row r="432" spans="1:4" ht="18" customHeight="1" outlineLevel="1" x14ac:dyDescent="0.2">
      <c r="A432" s="260" t="s">
        <v>1372</v>
      </c>
      <c r="B432" s="260">
        <v>26</v>
      </c>
      <c r="C432" s="269">
        <f t="shared" si="6"/>
        <v>43.333333333333336</v>
      </c>
      <c r="D432" s="75"/>
    </row>
    <row r="433" spans="1:4" ht="18" customHeight="1" outlineLevel="1" x14ac:dyDescent="0.2">
      <c r="A433" s="260" t="s">
        <v>2063</v>
      </c>
      <c r="B433" s="260">
        <v>26</v>
      </c>
      <c r="C433" s="269">
        <f t="shared" si="6"/>
        <v>43.333333333333336</v>
      </c>
      <c r="D433" s="75"/>
    </row>
    <row r="434" spans="1:4" ht="18" customHeight="1" outlineLevel="1" x14ac:dyDescent="0.2">
      <c r="A434" s="260" t="s">
        <v>1460</v>
      </c>
      <c r="B434" s="260">
        <v>26</v>
      </c>
      <c r="C434" s="269">
        <f t="shared" si="6"/>
        <v>43.333333333333336</v>
      </c>
      <c r="D434" s="75"/>
    </row>
    <row r="435" spans="1:4" ht="18" customHeight="1" outlineLevel="1" x14ac:dyDescent="0.2">
      <c r="A435" s="260" t="s">
        <v>2064</v>
      </c>
      <c r="B435" s="260">
        <v>26</v>
      </c>
      <c r="C435" s="269">
        <f t="shared" si="6"/>
        <v>43.333333333333336</v>
      </c>
      <c r="D435" s="75"/>
    </row>
    <row r="436" spans="1:4" ht="18" customHeight="1" outlineLevel="1" x14ac:dyDescent="0.2">
      <c r="A436" s="260" t="s">
        <v>2065</v>
      </c>
      <c r="B436" s="260">
        <v>26</v>
      </c>
      <c r="C436" s="269">
        <f t="shared" si="6"/>
        <v>43.333333333333336</v>
      </c>
      <c r="D436" s="75"/>
    </row>
    <row r="437" spans="1:4" ht="18" customHeight="1" outlineLevel="1" x14ac:dyDescent="0.2">
      <c r="A437" s="260" t="s">
        <v>2066</v>
      </c>
      <c r="B437" s="260">
        <v>26</v>
      </c>
      <c r="C437" s="269">
        <f t="shared" si="6"/>
        <v>43.333333333333336</v>
      </c>
      <c r="D437" s="75"/>
    </row>
    <row r="438" spans="1:4" ht="18" customHeight="1" outlineLevel="1" x14ac:dyDescent="0.2">
      <c r="A438" s="260" t="s">
        <v>1285</v>
      </c>
      <c r="B438" s="260">
        <v>26</v>
      </c>
      <c r="C438" s="269">
        <f t="shared" si="6"/>
        <v>43.333333333333336</v>
      </c>
      <c r="D438" s="75"/>
    </row>
    <row r="439" spans="1:4" ht="18" customHeight="1" outlineLevel="1" x14ac:dyDescent="0.2">
      <c r="A439" s="260" t="s">
        <v>2067</v>
      </c>
      <c r="B439" s="260">
        <v>26</v>
      </c>
      <c r="C439" s="269">
        <f t="shared" si="6"/>
        <v>43.333333333333336</v>
      </c>
      <c r="D439" s="75"/>
    </row>
    <row r="440" spans="1:4" ht="18" customHeight="1" outlineLevel="1" x14ac:dyDescent="0.2">
      <c r="A440" s="260" t="s">
        <v>2068</v>
      </c>
      <c r="B440" s="260">
        <v>26</v>
      </c>
      <c r="C440" s="269">
        <f t="shared" si="6"/>
        <v>43.333333333333336</v>
      </c>
      <c r="D440" s="75"/>
    </row>
    <row r="441" spans="1:4" ht="18" customHeight="1" outlineLevel="1" x14ac:dyDescent="0.2">
      <c r="A441" s="260" t="s">
        <v>2069</v>
      </c>
      <c r="B441" s="260">
        <v>25</v>
      </c>
      <c r="C441" s="269">
        <f t="shared" si="6"/>
        <v>41.666666666666664</v>
      </c>
      <c r="D441" s="75"/>
    </row>
    <row r="442" spans="1:4" ht="18" customHeight="1" outlineLevel="1" x14ac:dyDescent="0.2">
      <c r="A442" s="260" t="s">
        <v>2070</v>
      </c>
      <c r="B442" s="260">
        <v>25</v>
      </c>
      <c r="C442" s="269">
        <f t="shared" si="6"/>
        <v>41.666666666666664</v>
      </c>
      <c r="D442" s="75"/>
    </row>
    <row r="443" spans="1:4" ht="18" customHeight="1" outlineLevel="1" x14ac:dyDescent="0.2">
      <c r="A443" s="260" t="s">
        <v>2071</v>
      </c>
      <c r="B443" s="260">
        <v>25</v>
      </c>
      <c r="C443" s="269">
        <f t="shared" si="6"/>
        <v>41.666666666666664</v>
      </c>
      <c r="D443" s="75"/>
    </row>
    <row r="444" spans="1:4" ht="18" customHeight="1" outlineLevel="1" x14ac:dyDescent="0.2">
      <c r="A444" s="260" t="s">
        <v>2072</v>
      </c>
      <c r="B444" s="260">
        <v>25</v>
      </c>
      <c r="C444" s="269">
        <f t="shared" si="6"/>
        <v>41.666666666666664</v>
      </c>
      <c r="D444" s="75"/>
    </row>
    <row r="445" spans="1:4" ht="18" customHeight="1" outlineLevel="1" x14ac:dyDescent="0.2">
      <c r="A445" s="260" t="s">
        <v>1283</v>
      </c>
      <c r="B445" s="260">
        <v>24</v>
      </c>
      <c r="C445" s="269">
        <f t="shared" si="6"/>
        <v>40</v>
      </c>
      <c r="D445" s="75"/>
    </row>
    <row r="446" spans="1:4" ht="18" customHeight="1" outlineLevel="1" x14ac:dyDescent="0.2">
      <c r="A446" s="260" t="s">
        <v>2073</v>
      </c>
      <c r="B446" s="260">
        <v>24</v>
      </c>
      <c r="C446" s="269">
        <f t="shared" si="6"/>
        <v>40</v>
      </c>
      <c r="D446" s="75"/>
    </row>
    <row r="447" spans="1:4" ht="18" customHeight="1" outlineLevel="1" x14ac:dyDescent="0.2">
      <c r="A447" s="260" t="s">
        <v>2074</v>
      </c>
      <c r="B447" s="260">
        <v>24</v>
      </c>
      <c r="C447" s="269">
        <f t="shared" si="6"/>
        <v>40</v>
      </c>
      <c r="D447" s="75"/>
    </row>
    <row r="448" spans="1:4" ht="18" customHeight="1" outlineLevel="1" x14ac:dyDescent="0.2">
      <c r="A448" s="260" t="s">
        <v>1397</v>
      </c>
      <c r="B448" s="260">
        <v>24</v>
      </c>
      <c r="C448" s="269">
        <f t="shared" si="6"/>
        <v>40</v>
      </c>
      <c r="D448" s="75"/>
    </row>
    <row r="449" spans="1:4" ht="18" customHeight="1" outlineLevel="1" x14ac:dyDescent="0.2">
      <c r="A449" s="260" t="s">
        <v>2075</v>
      </c>
      <c r="B449" s="260">
        <v>24</v>
      </c>
      <c r="C449" s="269">
        <f t="shared" si="6"/>
        <v>40</v>
      </c>
      <c r="D449" s="75"/>
    </row>
    <row r="450" spans="1:4" ht="18" customHeight="1" outlineLevel="1" x14ac:dyDescent="0.2">
      <c r="A450" s="260" t="s">
        <v>2076</v>
      </c>
      <c r="B450" s="260">
        <v>24</v>
      </c>
      <c r="C450" s="269">
        <f t="shared" si="6"/>
        <v>40</v>
      </c>
      <c r="D450" s="75"/>
    </row>
    <row r="451" spans="1:4" ht="18" customHeight="1" outlineLevel="1" x14ac:dyDescent="0.2">
      <c r="A451" s="260" t="s">
        <v>1348</v>
      </c>
      <c r="B451" s="260">
        <v>24</v>
      </c>
      <c r="C451" s="269">
        <f t="shared" si="6"/>
        <v>40</v>
      </c>
      <c r="D451" s="75"/>
    </row>
    <row r="452" spans="1:4" ht="18" customHeight="1" outlineLevel="1" x14ac:dyDescent="0.2">
      <c r="A452" s="260" t="s">
        <v>2077</v>
      </c>
      <c r="B452" s="260">
        <v>24</v>
      </c>
      <c r="C452" s="269">
        <f t="shared" si="6"/>
        <v>40</v>
      </c>
      <c r="D452" s="75"/>
    </row>
    <row r="453" spans="1:4" ht="18" customHeight="1" outlineLevel="1" x14ac:dyDescent="0.2">
      <c r="A453" s="260" t="s">
        <v>2078</v>
      </c>
      <c r="B453" s="260">
        <v>24</v>
      </c>
      <c r="C453" s="269">
        <f t="shared" si="6"/>
        <v>40</v>
      </c>
      <c r="D453" s="75"/>
    </row>
    <row r="454" spans="1:4" ht="18" customHeight="1" outlineLevel="1" x14ac:dyDescent="0.2">
      <c r="A454" s="260" t="s">
        <v>2079</v>
      </c>
      <c r="B454" s="260">
        <v>24</v>
      </c>
      <c r="C454" s="269">
        <f t="shared" si="6"/>
        <v>40</v>
      </c>
      <c r="D454" s="75"/>
    </row>
    <row r="455" spans="1:4" ht="18" customHeight="1" outlineLevel="1" x14ac:dyDescent="0.2">
      <c r="A455" s="260" t="s">
        <v>150</v>
      </c>
      <c r="B455" s="260">
        <v>24</v>
      </c>
      <c r="C455" s="269">
        <f t="shared" ref="C455:C518" si="7">B455*100/60</f>
        <v>40</v>
      </c>
      <c r="D455" s="75"/>
    </row>
    <row r="456" spans="1:4" ht="18" customHeight="1" outlineLevel="1" x14ac:dyDescent="0.2">
      <c r="A456" s="260" t="s">
        <v>1385</v>
      </c>
      <c r="B456" s="260">
        <v>23</v>
      </c>
      <c r="C456" s="269">
        <f t="shared" si="7"/>
        <v>38.333333333333336</v>
      </c>
      <c r="D456" s="75"/>
    </row>
    <row r="457" spans="1:4" ht="18" customHeight="1" outlineLevel="1" x14ac:dyDescent="0.2">
      <c r="A457" s="260" t="s">
        <v>2080</v>
      </c>
      <c r="B457" s="260">
        <v>23</v>
      </c>
      <c r="C457" s="269">
        <f t="shared" si="7"/>
        <v>38.333333333333336</v>
      </c>
      <c r="D457" s="75"/>
    </row>
    <row r="458" spans="1:4" ht="18" customHeight="1" outlineLevel="1" x14ac:dyDescent="0.2">
      <c r="A458" s="260" t="s">
        <v>2081</v>
      </c>
      <c r="B458" s="260">
        <v>23</v>
      </c>
      <c r="C458" s="269">
        <f t="shared" si="7"/>
        <v>38.333333333333336</v>
      </c>
      <c r="D458" s="75"/>
    </row>
    <row r="459" spans="1:4" ht="18" customHeight="1" outlineLevel="1" x14ac:dyDescent="0.2">
      <c r="A459" s="260" t="s">
        <v>1312</v>
      </c>
      <c r="B459" s="260">
        <v>22</v>
      </c>
      <c r="C459" s="269">
        <f t="shared" si="7"/>
        <v>36.666666666666664</v>
      </c>
      <c r="D459" s="75"/>
    </row>
    <row r="460" spans="1:4" ht="18" customHeight="1" outlineLevel="1" x14ac:dyDescent="0.2">
      <c r="A460" s="260" t="s">
        <v>1313</v>
      </c>
      <c r="B460" s="260">
        <v>22</v>
      </c>
      <c r="C460" s="269">
        <f t="shared" si="7"/>
        <v>36.666666666666664</v>
      </c>
      <c r="D460" s="75"/>
    </row>
    <row r="461" spans="1:4" ht="18" customHeight="1" outlineLevel="1" x14ac:dyDescent="0.2">
      <c r="A461" s="260" t="s">
        <v>1416</v>
      </c>
      <c r="B461" s="260">
        <v>22</v>
      </c>
      <c r="C461" s="269">
        <f t="shared" si="7"/>
        <v>36.666666666666664</v>
      </c>
      <c r="D461" s="75"/>
    </row>
    <row r="462" spans="1:4" ht="18" customHeight="1" outlineLevel="1" x14ac:dyDescent="0.2">
      <c r="A462" s="260" t="s">
        <v>2082</v>
      </c>
      <c r="B462" s="260">
        <v>22</v>
      </c>
      <c r="C462" s="269">
        <f t="shared" si="7"/>
        <v>36.666666666666664</v>
      </c>
      <c r="D462" s="75"/>
    </row>
    <row r="463" spans="1:4" ht="18" customHeight="1" outlineLevel="1" x14ac:dyDescent="0.2">
      <c r="A463" s="260" t="s">
        <v>2083</v>
      </c>
      <c r="B463" s="260">
        <v>22</v>
      </c>
      <c r="C463" s="269">
        <f t="shared" si="7"/>
        <v>36.666666666666664</v>
      </c>
      <c r="D463" s="75"/>
    </row>
    <row r="464" spans="1:4" ht="18" customHeight="1" outlineLevel="1" x14ac:dyDescent="0.2">
      <c r="A464" s="260" t="s">
        <v>2084</v>
      </c>
      <c r="B464" s="260">
        <v>22</v>
      </c>
      <c r="C464" s="269">
        <f t="shared" si="7"/>
        <v>36.666666666666664</v>
      </c>
      <c r="D464" s="75"/>
    </row>
    <row r="465" spans="1:4" ht="18" customHeight="1" outlineLevel="1" x14ac:dyDescent="0.2">
      <c r="A465" s="260" t="s">
        <v>2085</v>
      </c>
      <c r="B465" s="260">
        <v>22</v>
      </c>
      <c r="C465" s="269">
        <f t="shared" si="7"/>
        <v>36.666666666666664</v>
      </c>
      <c r="D465" s="75"/>
    </row>
    <row r="466" spans="1:4" ht="18" customHeight="1" outlineLevel="1" x14ac:dyDescent="0.2">
      <c r="A466" s="260" t="s">
        <v>2086</v>
      </c>
      <c r="B466" s="260">
        <v>22</v>
      </c>
      <c r="C466" s="269">
        <f t="shared" si="7"/>
        <v>36.666666666666664</v>
      </c>
      <c r="D466" s="75"/>
    </row>
    <row r="467" spans="1:4" ht="18" customHeight="1" outlineLevel="1" x14ac:dyDescent="0.2">
      <c r="A467" s="260" t="s">
        <v>2087</v>
      </c>
      <c r="B467" s="260">
        <v>22</v>
      </c>
      <c r="C467" s="269">
        <f t="shared" si="7"/>
        <v>36.666666666666664</v>
      </c>
      <c r="D467" s="75"/>
    </row>
    <row r="468" spans="1:4" ht="18" customHeight="1" outlineLevel="1" x14ac:dyDescent="0.2">
      <c r="A468" s="260" t="s">
        <v>1316</v>
      </c>
      <c r="B468" s="260">
        <v>22</v>
      </c>
      <c r="C468" s="269">
        <f t="shared" si="7"/>
        <v>36.666666666666664</v>
      </c>
      <c r="D468" s="75"/>
    </row>
    <row r="469" spans="1:4" ht="18" customHeight="1" outlineLevel="1" x14ac:dyDescent="0.2">
      <c r="A469" s="260" t="s">
        <v>1472</v>
      </c>
      <c r="B469" s="260">
        <v>21</v>
      </c>
      <c r="C469" s="269">
        <f t="shared" si="7"/>
        <v>35</v>
      </c>
      <c r="D469" s="75"/>
    </row>
    <row r="470" spans="1:4" ht="18" customHeight="1" outlineLevel="1" x14ac:dyDescent="0.2">
      <c r="A470" s="260" t="s">
        <v>2088</v>
      </c>
      <c r="B470" s="260">
        <v>21</v>
      </c>
      <c r="C470" s="269">
        <f t="shared" si="7"/>
        <v>35</v>
      </c>
      <c r="D470" s="75"/>
    </row>
    <row r="471" spans="1:4" ht="18" customHeight="1" outlineLevel="1" x14ac:dyDescent="0.2">
      <c r="A471" s="260" t="s">
        <v>2089</v>
      </c>
      <c r="B471" s="260">
        <v>4536</v>
      </c>
      <c r="C471" s="269">
        <f t="shared" si="7"/>
        <v>7560</v>
      </c>
      <c r="D471" s="75"/>
    </row>
    <row r="472" spans="1:4" ht="18" customHeight="1" outlineLevel="1" x14ac:dyDescent="0.2">
      <c r="A472" s="260" t="s">
        <v>2090</v>
      </c>
      <c r="B472" s="260">
        <v>4513</v>
      </c>
      <c r="C472" s="269">
        <f t="shared" si="7"/>
        <v>7521.666666666667</v>
      </c>
      <c r="D472" s="75"/>
    </row>
    <row r="473" spans="1:4" ht="18" customHeight="1" outlineLevel="1" x14ac:dyDescent="0.2">
      <c r="A473" s="260" t="s">
        <v>1130</v>
      </c>
      <c r="B473" s="260">
        <v>807</v>
      </c>
      <c r="C473" s="269">
        <f t="shared" si="7"/>
        <v>1345</v>
      </c>
      <c r="D473" s="75"/>
    </row>
    <row r="474" spans="1:4" ht="18" customHeight="1" outlineLevel="1" x14ac:dyDescent="0.2">
      <c r="A474" s="260" t="s">
        <v>1132</v>
      </c>
      <c r="B474" s="260">
        <v>807</v>
      </c>
      <c r="C474" s="269">
        <f t="shared" si="7"/>
        <v>1345</v>
      </c>
      <c r="D474" s="75"/>
    </row>
    <row r="475" spans="1:4" ht="18" customHeight="1" outlineLevel="1" x14ac:dyDescent="0.2">
      <c r="A475" s="260" t="s">
        <v>1263</v>
      </c>
      <c r="B475" s="260">
        <v>559</v>
      </c>
      <c r="C475" s="269">
        <f t="shared" si="7"/>
        <v>931.66666666666663</v>
      </c>
      <c r="D475" s="75"/>
    </row>
    <row r="476" spans="1:4" ht="18" customHeight="1" outlineLevel="1" x14ac:dyDescent="0.2">
      <c r="A476" s="260" t="s">
        <v>1838</v>
      </c>
      <c r="B476" s="260">
        <v>525</v>
      </c>
      <c r="C476" s="269">
        <f t="shared" si="7"/>
        <v>875</v>
      </c>
      <c r="D476" s="75"/>
    </row>
    <row r="477" spans="1:4" ht="18" customHeight="1" outlineLevel="1" x14ac:dyDescent="0.2">
      <c r="A477" s="260" t="s">
        <v>1124</v>
      </c>
      <c r="B477" s="260">
        <v>436</v>
      </c>
      <c r="C477" s="269">
        <f t="shared" si="7"/>
        <v>726.66666666666663</v>
      </c>
      <c r="D477" s="75"/>
    </row>
    <row r="478" spans="1:4" ht="18" customHeight="1" outlineLevel="1" x14ac:dyDescent="0.2">
      <c r="A478" s="260" t="s">
        <v>1277</v>
      </c>
      <c r="B478" s="260">
        <v>436</v>
      </c>
      <c r="C478" s="269">
        <f t="shared" si="7"/>
        <v>726.66666666666663</v>
      </c>
      <c r="D478" s="75"/>
    </row>
    <row r="479" spans="1:4" ht="18" customHeight="1" outlineLevel="1" x14ac:dyDescent="0.2">
      <c r="A479" s="260" t="s">
        <v>1286</v>
      </c>
      <c r="B479" s="260">
        <v>413</v>
      </c>
      <c r="C479" s="269">
        <f t="shared" si="7"/>
        <v>688.33333333333337</v>
      </c>
      <c r="D479" s="75"/>
    </row>
    <row r="480" spans="1:4" ht="18" customHeight="1" outlineLevel="1" x14ac:dyDescent="0.2">
      <c r="A480" s="260" t="s">
        <v>1128</v>
      </c>
      <c r="B480" s="260">
        <v>395</v>
      </c>
      <c r="C480" s="269">
        <f t="shared" si="7"/>
        <v>658.33333333333337</v>
      </c>
      <c r="D480" s="75"/>
    </row>
    <row r="481" spans="1:4" ht="18" customHeight="1" outlineLevel="1" x14ac:dyDescent="0.2">
      <c r="A481" s="260" t="s">
        <v>1846</v>
      </c>
      <c r="B481" s="260">
        <v>382</v>
      </c>
      <c r="C481" s="269">
        <f t="shared" si="7"/>
        <v>636.66666666666663</v>
      </c>
      <c r="D481" s="75"/>
    </row>
    <row r="482" spans="1:4" ht="18" customHeight="1" outlineLevel="1" x14ac:dyDescent="0.2">
      <c r="A482" s="260" t="s">
        <v>1129</v>
      </c>
      <c r="B482" s="260">
        <v>293</v>
      </c>
      <c r="C482" s="269">
        <f t="shared" si="7"/>
        <v>488.33333333333331</v>
      </c>
      <c r="D482" s="75"/>
    </row>
    <row r="483" spans="1:4" ht="18" customHeight="1" outlineLevel="1" x14ac:dyDescent="0.2">
      <c r="A483" s="260" t="s">
        <v>1244</v>
      </c>
      <c r="B483" s="260">
        <v>262</v>
      </c>
      <c r="C483" s="269">
        <f t="shared" si="7"/>
        <v>436.66666666666669</v>
      </c>
      <c r="D483" s="75"/>
    </row>
    <row r="484" spans="1:4" ht="18" customHeight="1" outlineLevel="1" x14ac:dyDescent="0.2">
      <c r="A484" s="260" t="s">
        <v>1303</v>
      </c>
      <c r="B484" s="260">
        <v>234</v>
      </c>
      <c r="C484" s="269">
        <f t="shared" si="7"/>
        <v>390</v>
      </c>
      <c r="D484" s="75"/>
    </row>
    <row r="485" spans="1:4" ht="18" customHeight="1" outlineLevel="1" x14ac:dyDescent="0.2">
      <c r="A485" s="260" t="s">
        <v>1289</v>
      </c>
      <c r="B485" s="260">
        <v>234</v>
      </c>
      <c r="C485" s="269">
        <f t="shared" si="7"/>
        <v>390</v>
      </c>
      <c r="D485" s="75"/>
    </row>
    <row r="486" spans="1:4" ht="18" customHeight="1" outlineLevel="1" x14ac:dyDescent="0.2">
      <c r="A486" s="260" t="s">
        <v>1140</v>
      </c>
      <c r="B486" s="260">
        <v>234</v>
      </c>
      <c r="C486" s="269">
        <f t="shared" si="7"/>
        <v>390</v>
      </c>
      <c r="D486" s="75"/>
    </row>
    <row r="487" spans="1:4" ht="18" customHeight="1" outlineLevel="1" x14ac:dyDescent="0.2">
      <c r="A487" s="260" t="s">
        <v>1276</v>
      </c>
      <c r="B487" s="260">
        <v>207</v>
      </c>
      <c r="C487" s="269">
        <f t="shared" si="7"/>
        <v>345</v>
      </c>
      <c r="D487" s="75"/>
    </row>
    <row r="488" spans="1:4" ht="18" customHeight="1" outlineLevel="1" x14ac:dyDescent="0.2">
      <c r="A488" s="260" t="s">
        <v>1280</v>
      </c>
      <c r="B488" s="260">
        <v>203</v>
      </c>
      <c r="C488" s="269">
        <f t="shared" si="7"/>
        <v>338.33333333333331</v>
      </c>
      <c r="D488" s="75"/>
    </row>
    <row r="489" spans="1:4" ht="18" customHeight="1" outlineLevel="1" x14ac:dyDescent="0.2">
      <c r="A489" s="260" t="s">
        <v>2091</v>
      </c>
      <c r="B489" s="260">
        <v>203</v>
      </c>
      <c r="C489" s="269">
        <f t="shared" si="7"/>
        <v>338.33333333333331</v>
      </c>
      <c r="D489" s="75"/>
    </row>
    <row r="490" spans="1:4" ht="18" customHeight="1" outlineLevel="1" x14ac:dyDescent="0.2">
      <c r="A490" s="260" t="s">
        <v>1876</v>
      </c>
      <c r="B490" s="260">
        <v>197</v>
      </c>
      <c r="C490" s="269">
        <f t="shared" si="7"/>
        <v>328.33333333333331</v>
      </c>
      <c r="D490" s="75"/>
    </row>
    <row r="491" spans="1:4" ht="18" customHeight="1" outlineLevel="1" x14ac:dyDescent="0.2">
      <c r="A491" s="260" t="s">
        <v>1884</v>
      </c>
      <c r="B491" s="260">
        <v>181</v>
      </c>
      <c r="C491" s="269">
        <f t="shared" si="7"/>
        <v>301.66666666666669</v>
      </c>
      <c r="D491" s="75"/>
    </row>
    <row r="492" spans="1:4" ht="18" customHeight="1" outlineLevel="1" x14ac:dyDescent="0.2">
      <c r="A492" s="260" t="s">
        <v>1902</v>
      </c>
      <c r="B492" s="260">
        <v>143</v>
      </c>
      <c r="C492" s="269">
        <f t="shared" si="7"/>
        <v>238.33333333333334</v>
      </c>
      <c r="D492" s="75"/>
    </row>
    <row r="493" spans="1:4" ht="18" customHeight="1" outlineLevel="1" x14ac:dyDescent="0.2">
      <c r="A493" s="260" t="s">
        <v>1905</v>
      </c>
      <c r="B493" s="260">
        <v>140</v>
      </c>
      <c r="C493" s="269">
        <f t="shared" si="7"/>
        <v>233.33333333333334</v>
      </c>
      <c r="D493" s="75"/>
    </row>
    <row r="494" spans="1:4" ht="18" customHeight="1" outlineLevel="1" x14ac:dyDescent="0.2">
      <c r="A494" s="260" t="s">
        <v>1904</v>
      </c>
      <c r="B494" s="260">
        <v>140</v>
      </c>
      <c r="C494" s="269">
        <f t="shared" si="7"/>
        <v>233.33333333333334</v>
      </c>
      <c r="D494" s="75"/>
    </row>
    <row r="495" spans="1:4" ht="18" customHeight="1" outlineLevel="1" x14ac:dyDescent="0.2">
      <c r="A495" s="260" t="s">
        <v>1302</v>
      </c>
      <c r="B495" s="260">
        <v>140</v>
      </c>
      <c r="C495" s="269">
        <f t="shared" si="7"/>
        <v>233.33333333333334</v>
      </c>
      <c r="D495" s="75"/>
    </row>
    <row r="496" spans="1:4" ht="18" customHeight="1" outlineLevel="1" x14ac:dyDescent="0.2">
      <c r="A496" s="260" t="s">
        <v>1464</v>
      </c>
      <c r="B496" s="260">
        <v>122</v>
      </c>
      <c r="C496" s="269">
        <f t="shared" si="7"/>
        <v>203.33333333333334</v>
      </c>
      <c r="D496" s="75"/>
    </row>
    <row r="497" spans="1:4" ht="18" customHeight="1" outlineLevel="1" x14ac:dyDescent="0.2">
      <c r="A497" s="260" t="s">
        <v>1131</v>
      </c>
      <c r="B497" s="260">
        <v>121</v>
      </c>
      <c r="C497" s="269">
        <f t="shared" si="7"/>
        <v>201.66666666666666</v>
      </c>
      <c r="D497" s="75"/>
    </row>
    <row r="498" spans="1:4" ht="18" customHeight="1" outlineLevel="1" x14ac:dyDescent="0.2">
      <c r="A498" s="260" t="s">
        <v>1268</v>
      </c>
      <c r="B498" s="260">
        <v>116</v>
      </c>
      <c r="C498" s="269">
        <f t="shared" si="7"/>
        <v>193.33333333333334</v>
      </c>
      <c r="D498" s="75"/>
    </row>
    <row r="499" spans="1:4" ht="18" customHeight="1" outlineLevel="1" x14ac:dyDescent="0.2">
      <c r="A499" s="260" t="s">
        <v>1250</v>
      </c>
      <c r="B499" s="260">
        <v>102</v>
      </c>
      <c r="C499" s="269">
        <f t="shared" si="7"/>
        <v>170</v>
      </c>
      <c r="D499" s="75"/>
    </row>
    <row r="500" spans="1:4" ht="18" customHeight="1" outlineLevel="1" x14ac:dyDescent="0.2">
      <c r="A500" s="260" t="s">
        <v>1927</v>
      </c>
      <c r="B500" s="260">
        <v>101</v>
      </c>
      <c r="C500" s="269">
        <f t="shared" si="7"/>
        <v>168.33333333333334</v>
      </c>
      <c r="D500" s="75"/>
    </row>
    <row r="501" spans="1:4" ht="18" customHeight="1" outlineLevel="1" x14ac:dyDescent="0.2">
      <c r="A501" s="260" t="s">
        <v>1275</v>
      </c>
      <c r="B501" s="260">
        <v>95</v>
      </c>
      <c r="C501" s="269">
        <f t="shared" si="7"/>
        <v>158.33333333333334</v>
      </c>
      <c r="D501" s="75"/>
    </row>
    <row r="502" spans="1:4" ht="18" customHeight="1" outlineLevel="1" x14ac:dyDescent="0.2">
      <c r="A502" s="260" t="s">
        <v>1939</v>
      </c>
      <c r="B502" s="260">
        <v>82</v>
      </c>
      <c r="C502" s="269">
        <f t="shared" si="7"/>
        <v>136.66666666666666</v>
      </c>
      <c r="D502" s="75"/>
    </row>
    <row r="503" spans="1:4" ht="18" customHeight="1" outlineLevel="1" x14ac:dyDescent="0.2">
      <c r="A503" s="260" t="s">
        <v>1947</v>
      </c>
      <c r="B503" s="260">
        <v>76</v>
      </c>
      <c r="C503" s="269">
        <f t="shared" si="7"/>
        <v>126.66666666666667</v>
      </c>
      <c r="D503" s="75"/>
    </row>
    <row r="504" spans="1:4" ht="18" customHeight="1" outlineLevel="1" x14ac:dyDescent="0.2">
      <c r="A504" s="260" t="s">
        <v>1470</v>
      </c>
      <c r="B504" s="260">
        <v>76</v>
      </c>
      <c r="C504" s="269">
        <f t="shared" si="7"/>
        <v>126.66666666666667</v>
      </c>
      <c r="D504" s="75"/>
    </row>
    <row r="505" spans="1:4" ht="18" customHeight="1" outlineLevel="1" x14ac:dyDescent="0.2">
      <c r="A505" s="260" t="s">
        <v>1948</v>
      </c>
      <c r="B505" s="260">
        <v>72</v>
      </c>
      <c r="C505" s="269">
        <f t="shared" si="7"/>
        <v>120</v>
      </c>
      <c r="D505" s="75"/>
    </row>
    <row r="506" spans="1:4" ht="18" customHeight="1" outlineLevel="1" x14ac:dyDescent="0.2">
      <c r="A506" s="260" t="s">
        <v>1300</v>
      </c>
      <c r="B506" s="260">
        <v>72</v>
      </c>
      <c r="C506" s="269">
        <f t="shared" si="7"/>
        <v>120</v>
      </c>
      <c r="D506" s="75"/>
    </row>
    <row r="507" spans="1:4" ht="18" customHeight="1" outlineLevel="1" x14ac:dyDescent="0.2">
      <c r="A507" s="260" t="s">
        <v>1298</v>
      </c>
      <c r="B507" s="260">
        <v>69</v>
      </c>
      <c r="C507" s="269">
        <f t="shared" si="7"/>
        <v>115</v>
      </c>
      <c r="D507" s="75"/>
    </row>
    <row r="508" spans="1:4" ht="18" customHeight="1" outlineLevel="1" x14ac:dyDescent="0.2">
      <c r="A508" s="260" t="s">
        <v>1311</v>
      </c>
      <c r="B508" s="260">
        <v>66</v>
      </c>
      <c r="C508" s="269">
        <f t="shared" si="7"/>
        <v>110</v>
      </c>
      <c r="D508" s="75"/>
    </row>
    <row r="509" spans="1:4" ht="18" customHeight="1" outlineLevel="1" x14ac:dyDescent="0.2">
      <c r="A509" s="260" t="s">
        <v>2092</v>
      </c>
      <c r="B509" s="260">
        <v>63</v>
      </c>
      <c r="C509" s="269">
        <f t="shared" si="7"/>
        <v>105</v>
      </c>
      <c r="D509" s="75"/>
    </row>
    <row r="510" spans="1:4" ht="18" customHeight="1" outlineLevel="1" x14ac:dyDescent="0.2">
      <c r="A510" s="260" t="s">
        <v>1317</v>
      </c>
      <c r="B510" s="260">
        <v>60</v>
      </c>
      <c r="C510" s="269">
        <f t="shared" si="7"/>
        <v>100</v>
      </c>
      <c r="D510" s="75"/>
    </row>
    <row r="511" spans="1:4" ht="18" customHeight="1" outlineLevel="1" x14ac:dyDescent="0.2">
      <c r="A511" s="260" t="s">
        <v>1986</v>
      </c>
      <c r="B511" s="260">
        <v>49</v>
      </c>
      <c r="C511" s="269">
        <f t="shared" si="7"/>
        <v>81.666666666666671</v>
      </c>
      <c r="D511" s="75"/>
    </row>
    <row r="512" spans="1:4" ht="18" customHeight="1" outlineLevel="1" x14ac:dyDescent="0.2">
      <c r="A512" s="260" t="s">
        <v>1995</v>
      </c>
      <c r="B512" s="260">
        <v>46</v>
      </c>
      <c r="C512" s="269">
        <f t="shared" si="7"/>
        <v>76.666666666666671</v>
      </c>
      <c r="D512" s="75"/>
    </row>
    <row r="513" spans="1:4" ht="18" customHeight="1" outlineLevel="1" x14ac:dyDescent="0.2">
      <c r="A513" s="260" t="s">
        <v>1294</v>
      </c>
      <c r="B513" s="260">
        <v>43</v>
      </c>
      <c r="C513" s="269">
        <f t="shared" si="7"/>
        <v>71.666666666666671</v>
      </c>
      <c r="D513" s="75"/>
    </row>
    <row r="514" spans="1:4" ht="18" customHeight="1" outlineLevel="1" x14ac:dyDescent="0.2">
      <c r="A514" s="260" t="s">
        <v>1473</v>
      </c>
      <c r="B514" s="260">
        <v>40</v>
      </c>
      <c r="C514" s="269">
        <f t="shared" si="7"/>
        <v>66.666666666666671</v>
      </c>
      <c r="D514" s="75"/>
    </row>
    <row r="515" spans="1:4" ht="18" customHeight="1" outlineLevel="1" x14ac:dyDescent="0.2">
      <c r="A515" s="260" t="s">
        <v>1136</v>
      </c>
      <c r="B515" s="260">
        <v>39</v>
      </c>
      <c r="C515" s="269">
        <f t="shared" si="7"/>
        <v>65</v>
      </c>
      <c r="D515" s="75"/>
    </row>
    <row r="516" spans="1:4" ht="18" customHeight="1" outlineLevel="1" x14ac:dyDescent="0.2">
      <c r="A516" s="260" t="s">
        <v>2022</v>
      </c>
      <c r="B516" s="260">
        <v>38</v>
      </c>
      <c r="C516" s="269">
        <f t="shared" si="7"/>
        <v>63.333333333333336</v>
      </c>
      <c r="D516" s="75"/>
    </row>
    <row r="517" spans="1:4" ht="18" customHeight="1" outlineLevel="1" x14ac:dyDescent="0.2">
      <c r="A517" s="260" t="s">
        <v>2038</v>
      </c>
      <c r="B517" s="260">
        <v>35</v>
      </c>
      <c r="C517" s="269">
        <f t="shared" si="7"/>
        <v>58.333333333333336</v>
      </c>
      <c r="D517" s="75"/>
    </row>
    <row r="518" spans="1:4" ht="18" customHeight="1" outlineLevel="1" x14ac:dyDescent="0.2">
      <c r="A518" s="260" t="s">
        <v>1240</v>
      </c>
      <c r="B518" s="260">
        <v>34</v>
      </c>
      <c r="C518" s="269">
        <f t="shared" si="7"/>
        <v>56.666666666666664</v>
      </c>
      <c r="D518" s="75"/>
    </row>
    <row r="519" spans="1:4" ht="18" customHeight="1" outlineLevel="1" x14ac:dyDescent="0.2">
      <c r="A519" s="260" t="s">
        <v>2043</v>
      </c>
      <c r="B519" s="260">
        <v>33</v>
      </c>
      <c r="C519" s="269">
        <f t="shared" ref="C519:C582" si="8">B519*100/60</f>
        <v>55</v>
      </c>
      <c r="D519" s="75"/>
    </row>
    <row r="520" spans="1:4" ht="18" customHeight="1" outlineLevel="1" x14ac:dyDescent="0.2">
      <c r="A520" s="260" t="s">
        <v>1287</v>
      </c>
      <c r="B520" s="260">
        <v>31</v>
      </c>
      <c r="C520" s="269">
        <f t="shared" si="8"/>
        <v>51.666666666666664</v>
      </c>
      <c r="D520" s="75"/>
    </row>
    <row r="521" spans="1:4" ht="18" customHeight="1" outlineLevel="1" x14ac:dyDescent="0.2">
      <c r="A521" s="260" t="s">
        <v>1274</v>
      </c>
      <c r="B521" s="260">
        <v>29</v>
      </c>
      <c r="C521" s="269">
        <f t="shared" si="8"/>
        <v>48.333333333333336</v>
      </c>
      <c r="D521" s="75"/>
    </row>
    <row r="522" spans="1:4" ht="18" customHeight="1" outlineLevel="1" x14ac:dyDescent="0.2">
      <c r="A522" s="260" t="s">
        <v>1296</v>
      </c>
      <c r="B522" s="260">
        <v>28</v>
      </c>
      <c r="C522" s="269">
        <f t="shared" si="8"/>
        <v>46.666666666666664</v>
      </c>
      <c r="D522" s="75"/>
    </row>
    <row r="523" spans="1:4" ht="18" customHeight="1" outlineLevel="1" x14ac:dyDescent="0.2">
      <c r="A523" s="260" t="s">
        <v>2058</v>
      </c>
      <c r="B523" s="260">
        <v>27</v>
      </c>
      <c r="C523" s="269">
        <f t="shared" si="8"/>
        <v>45</v>
      </c>
      <c r="D523" s="75"/>
    </row>
    <row r="524" spans="1:4" ht="18" customHeight="1" outlineLevel="1" x14ac:dyDescent="0.2">
      <c r="A524" s="260" t="s">
        <v>1253</v>
      </c>
      <c r="B524" s="260">
        <v>27</v>
      </c>
      <c r="C524" s="269">
        <f t="shared" si="8"/>
        <v>45</v>
      </c>
      <c r="D524" s="75"/>
    </row>
    <row r="525" spans="1:4" ht="18" customHeight="1" outlineLevel="1" x14ac:dyDescent="0.2">
      <c r="A525" s="260" t="s">
        <v>1285</v>
      </c>
      <c r="B525" s="260">
        <v>26</v>
      </c>
      <c r="C525" s="269">
        <f t="shared" si="8"/>
        <v>43.333333333333336</v>
      </c>
      <c r="D525" s="75"/>
    </row>
    <row r="526" spans="1:4" ht="18" customHeight="1" outlineLevel="1" x14ac:dyDescent="0.2">
      <c r="A526" s="260" t="s">
        <v>1283</v>
      </c>
      <c r="B526" s="260">
        <v>24</v>
      </c>
      <c r="C526" s="269">
        <f t="shared" si="8"/>
        <v>40</v>
      </c>
      <c r="D526" s="75"/>
    </row>
    <row r="527" spans="1:4" ht="18" customHeight="1" outlineLevel="1" x14ac:dyDescent="0.2">
      <c r="A527" s="260" t="s">
        <v>1278</v>
      </c>
      <c r="B527" s="260">
        <v>24</v>
      </c>
      <c r="C527" s="269">
        <f t="shared" si="8"/>
        <v>40</v>
      </c>
      <c r="D527" s="75"/>
    </row>
    <row r="528" spans="1:4" ht="18" customHeight="1" outlineLevel="1" x14ac:dyDescent="0.2">
      <c r="A528" s="260" t="s">
        <v>2077</v>
      </c>
      <c r="B528" s="260">
        <v>24</v>
      </c>
      <c r="C528" s="269">
        <f t="shared" si="8"/>
        <v>40</v>
      </c>
      <c r="D528" s="75"/>
    </row>
    <row r="529" spans="1:4" ht="18" customHeight="1" outlineLevel="1" x14ac:dyDescent="0.2">
      <c r="A529" s="260" t="s">
        <v>150</v>
      </c>
      <c r="B529" s="260">
        <v>24</v>
      </c>
      <c r="C529" s="269">
        <f t="shared" si="8"/>
        <v>40</v>
      </c>
      <c r="D529" s="75"/>
    </row>
    <row r="530" spans="1:4" ht="18" customHeight="1" outlineLevel="1" x14ac:dyDescent="0.2">
      <c r="A530" s="260" t="s">
        <v>1260</v>
      </c>
      <c r="B530" s="260">
        <v>23</v>
      </c>
      <c r="C530" s="269">
        <f t="shared" si="8"/>
        <v>38.333333333333336</v>
      </c>
      <c r="D530" s="75"/>
    </row>
    <row r="531" spans="1:4" ht="18" customHeight="1" outlineLevel="1" x14ac:dyDescent="0.2">
      <c r="A531" s="260" t="s">
        <v>1264</v>
      </c>
      <c r="B531" s="260">
        <v>22</v>
      </c>
      <c r="C531" s="269">
        <f t="shared" si="8"/>
        <v>36.666666666666664</v>
      </c>
      <c r="D531" s="75"/>
    </row>
    <row r="532" spans="1:4" ht="18" customHeight="1" outlineLevel="1" x14ac:dyDescent="0.2">
      <c r="A532" s="260" t="s">
        <v>2093</v>
      </c>
      <c r="B532" s="260">
        <v>20</v>
      </c>
      <c r="C532" s="269">
        <f t="shared" si="8"/>
        <v>33.333333333333336</v>
      </c>
      <c r="D532" s="75"/>
    </row>
    <row r="533" spans="1:4" ht="18" customHeight="1" outlineLevel="1" x14ac:dyDescent="0.2">
      <c r="A533" s="260" t="s">
        <v>1301</v>
      </c>
      <c r="B533" s="260">
        <v>19</v>
      </c>
      <c r="C533" s="269">
        <f t="shared" si="8"/>
        <v>31.666666666666668</v>
      </c>
      <c r="D533" s="75"/>
    </row>
    <row r="534" spans="1:4" ht="18" customHeight="1" outlineLevel="1" x14ac:dyDescent="0.2">
      <c r="A534" s="260" t="s">
        <v>2094</v>
      </c>
      <c r="B534" s="260">
        <v>17</v>
      </c>
      <c r="C534" s="269">
        <f t="shared" si="8"/>
        <v>28.333333333333332</v>
      </c>
      <c r="D534" s="75"/>
    </row>
    <row r="535" spans="1:4" ht="18" customHeight="1" outlineLevel="1" x14ac:dyDescent="0.2">
      <c r="A535" s="260" t="s">
        <v>2095</v>
      </c>
      <c r="B535" s="260">
        <v>17</v>
      </c>
      <c r="C535" s="269">
        <f t="shared" si="8"/>
        <v>28.333333333333332</v>
      </c>
      <c r="D535" s="75"/>
    </row>
    <row r="536" spans="1:4" ht="18" customHeight="1" outlineLevel="1" x14ac:dyDescent="0.2">
      <c r="A536" s="260" t="s">
        <v>2096</v>
      </c>
      <c r="B536" s="260">
        <v>17</v>
      </c>
      <c r="C536" s="269">
        <f t="shared" si="8"/>
        <v>28.333333333333332</v>
      </c>
      <c r="D536" s="75"/>
    </row>
    <row r="537" spans="1:4" ht="18" customHeight="1" outlineLevel="1" x14ac:dyDescent="0.2">
      <c r="A537" s="260" t="s">
        <v>2097</v>
      </c>
      <c r="B537" s="260">
        <v>16</v>
      </c>
      <c r="C537" s="269">
        <f t="shared" si="8"/>
        <v>26.666666666666668</v>
      </c>
      <c r="D537" s="75"/>
    </row>
    <row r="538" spans="1:4" ht="18" customHeight="1" outlineLevel="1" x14ac:dyDescent="0.2">
      <c r="A538" s="260" t="s">
        <v>2098</v>
      </c>
      <c r="B538" s="260">
        <v>16</v>
      </c>
      <c r="C538" s="269">
        <f t="shared" si="8"/>
        <v>26.666666666666668</v>
      </c>
      <c r="D538" s="75"/>
    </row>
    <row r="539" spans="1:4" ht="18" customHeight="1" outlineLevel="1" x14ac:dyDescent="0.2">
      <c r="A539" s="260" t="s">
        <v>2099</v>
      </c>
      <c r="B539" s="260">
        <v>15</v>
      </c>
      <c r="C539" s="269">
        <f t="shared" si="8"/>
        <v>25</v>
      </c>
      <c r="D539" s="75"/>
    </row>
    <row r="540" spans="1:4" ht="18" customHeight="1" outlineLevel="1" x14ac:dyDescent="0.2">
      <c r="A540" s="260" t="s">
        <v>1293</v>
      </c>
      <c r="B540" s="260">
        <v>15</v>
      </c>
      <c r="C540" s="269">
        <f t="shared" si="8"/>
        <v>25</v>
      </c>
      <c r="D540" s="75"/>
    </row>
    <row r="541" spans="1:4" ht="18" customHeight="1" outlineLevel="1" x14ac:dyDescent="0.2">
      <c r="A541" s="260" t="s">
        <v>1135</v>
      </c>
      <c r="B541" s="260">
        <v>14</v>
      </c>
      <c r="C541" s="269">
        <f t="shared" si="8"/>
        <v>23.333333333333332</v>
      </c>
      <c r="D541" s="75"/>
    </row>
    <row r="542" spans="1:4" ht="18" customHeight="1" outlineLevel="1" x14ac:dyDescent="0.2">
      <c r="A542" s="260" t="s">
        <v>1271</v>
      </c>
      <c r="B542" s="260">
        <v>14</v>
      </c>
      <c r="C542" s="269">
        <f t="shared" si="8"/>
        <v>23.333333333333332</v>
      </c>
      <c r="D542" s="75"/>
    </row>
    <row r="543" spans="1:4" ht="18" customHeight="1" outlineLevel="1" x14ac:dyDescent="0.2">
      <c r="A543" s="260" t="s">
        <v>1284</v>
      </c>
      <c r="B543" s="260">
        <v>14</v>
      </c>
      <c r="C543" s="269">
        <f t="shared" si="8"/>
        <v>23.333333333333332</v>
      </c>
      <c r="D543" s="75"/>
    </row>
    <row r="544" spans="1:4" ht="18" customHeight="1" outlineLevel="1" x14ac:dyDescent="0.2">
      <c r="A544" s="260" t="s">
        <v>1291</v>
      </c>
      <c r="B544" s="260">
        <v>14</v>
      </c>
      <c r="C544" s="269">
        <f t="shared" si="8"/>
        <v>23.333333333333332</v>
      </c>
      <c r="D544" s="75"/>
    </row>
    <row r="545" spans="1:4" ht="18" customHeight="1" outlineLevel="1" x14ac:dyDescent="0.2">
      <c r="A545" s="260" t="s">
        <v>1288</v>
      </c>
      <c r="B545" s="260">
        <v>13</v>
      </c>
      <c r="C545" s="269">
        <f t="shared" si="8"/>
        <v>21.666666666666668</v>
      </c>
      <c r="D545" s="75"/>
    </row>
    <row r="546" spans="1:4" ht="18" customHeight="1" outlineLevel="1" x14ac:dyDescent="0.2">
      <c r="A546" s="260" t="s">
        <v>2100</v>
      </c>
      <c r="B546" s="260">
        <v>13</v>
      </c>
      <c r="C546" s="269">
        <f t="shared" si="8"/>
        <v>21.666666666666668</v>
      </c>
      <c r="D546" s="75"/>
    </row>
    <row r="547" spans="1:4" ht="18" customHeight="1" outlineLevel="1" x14ac:dyDescent="0.2">
      <c r="A547" s="260" t="s">
        <v>2101</v>
      </c>
      <c r="B547" s="260">
        <v>13</v>
      </c>
      <c r="C547" s="269">
        <f t="shared" si="8"/>
        <v>21.666666666666668</v>
      </c>
      <c r="D547" s="75"/>
    </row>
    <row r="548" spans="1:4" ht="18" customHeight="1" outlineLevel="1" x14ac:dyDescent="0.2">
      <c r="A548" s="260" t="s">
        <v>2102</v>
      </c>
      <c r="B548" s="260">
        <v>11</v>
      </c>
      <c r="C548" s="269">
        <f t="shared" si="8"/>
        <v>18.333333333333332</v>
      </c>
      <c r="D548" s="75"/>
    </row>
    <row r="549" spans="1:4" ht="18" customHeight="1" outlineLevel="1" x14ac:dyDescent="0.2">
      <c r="A549" s="260" t="s">
        <v>1314</v>
      </c>
      <c r="B549" s="260">
        <v>11</v>
      </c>
      <c r="C549" s="269">
        <f t="shared" si="8"/>
        <v>18.333333333333332</v>
      </c>
      <c r="D549" s="75"/>
    </row>
    <row r="550" spans="1:4" ht="18" customHeight="1" outlineLevel="1" x14ac:dyDescent="0.2">
      <c r="A550" s="260" t="s">
        <v>149</v>
      </c>
      <c r="B550" s="260">
        <v>11</v>
      </c>
      <c r="C550" s="269">
        <f t="shared" si="8"/>
        <v>18.333333333333332</v>
      </c>
      <c r="D550" s="75"/>
    </row>
    <row r="551" spans="1:4" ht="18" customHeight="1" outlineLevel="1" x14ac:dyDescent="0.2">
      <c r="A551" s="260" t="s">
        <v>1488</v>
      </c>
      <c r="B551" s="260">
        <v>10</v>
      </c>
      <c r="C551" s="269">
        <f t="shared" si="8"/>
        <v>16.666666666666668</v>
      </c>
      <c r="D551" s="75"/>
    </row>
    <row r="552" spans="1:4" ht="18" customHeight="1" outlineLevel="1" x14ac:dyDescent="0.2">
      <c r="A552" s="260" t="s">
        <v>1281</v>
      </c>
      <c r="B552" s="260">
        <v>10</v>
      </c>
      <c r="C552" s="269">
        <f t="shared" si="8"/>
        <v>16.666666666666668</v>
      </c>
      <c r="D552" s="75"/>
    </row>
    <row r="553" spans="1:4" ht="18" customHeight="1" outlineLevel="1" x14ac:dyDescent="0.2">
      <c r="A553" s="260" t="s">
        <v>2103</v>
      </c>
      <c r="B553" s="260">
        <v>9</v>
      </c>
      <c r="C553" s="269">
        <f t="shared" si="8"/>
        <v>15</v>
      </c>
      <c r="D553" s="75"/>
    </row>
    <row r="554" spans="1:4" ht="18" customHeight="1" outlineLevel="1" x14ac:dyDescent="0.2">
      <c r="A554" s="260" t="s">
        <v>2104</v>
      </c>
      <c r="B554" s="260">
        <v>9</v>
      </c>
      <c r="C554" s="269">
        <f t="shared" si="8"/>
        <v>15</v>
      </c>
      <c r="D554" s="75"/>
    </row>
    <row r="555" spans="1:4" ht="18" customHeight="1" outlineLevel="1" x14ac:dyDescent="0.2">
      <c r="A555" s="260" t="s">
        <v>2105</v>
      </c>
      <c r="B555" s="260">
        <v>8</v>
      </c>
      <c r="C555" s="269">
        <f t="shared" si="8"/>
        <v>13.333333333333334</v>
      </c>
      <c r="D555" s="75"/>
    </row>
    <row r="556" spans="1:4" ht="18" customHeight="1" outlineLevel="1" x14ac:dyDescent="0.2">
      <c r="A556" s="260" t="s">
        <v>2106</v>
      </c>
      <c r="B556" s="260">
        <v>7</v>
      </c>
      <c r="C556" s="269">
        <f t="shared" si="8"/>
        <v>11.666666666666666</v>
      </c>
      <c r="D556" s="75"/>
    </row>
    <row r="557" spans="1:4" ht="18" customHeight="1" outlineLevel="1" x14ac:dyDescent="0.2">
      <c r="A557" s="260" t="s">
        <v>2107</v>
      </c>
      <c r="B557" s="260">
        <v>7</v>
      </c>
      <c r="C557" s="269">
        <f t="shared" si="8"/>
        <v>11.666666666666666</v>
      </c>
      <c r="D557" s="75"/>
    </row>
    <row r="558" spans="1:4" ht="18" customHeight="1" outlineLevel="1" x14ac:dyDescent="0.2">
      <c r="A558" s="260" t="s">
        <v>2108</v>
      </c>
      <c r="B558" s="260">
        <v>7</v>
      </c>
      <c r="C558" s="269">
        <f t="shared" si="8"/>
        <v>11.666666666666666</v>
      </c>
      <c r="D558" s="75"/>
    </row>
    <row r="559" spans="1:4" ht="18" customHeight="1" outlineLevel="1" x14ac:dyDescent="0.2">
      <c r="A559" s="260" t="s">
        <v>1279</v>
      </c>
      <c r="B559" s="260">
        <v>6</v>
      </c>
      <c r="C559" s="269">
        <f t="shared" si="8"/>
        <v>10</v>
      </c>
      <c r="D559" s="75"/>
    </row>
    <row r="560" spans="1:4" ht="18" customHeight="1" outlineLevel="1" x14ac:dyDescent="0.2">
      <c r="A560" s="260" t="s">
        <v>2109</v>
      </c>
      <c r="B560" s="260">
        <v>6</v>
      </c>
      <c r="C560" s="269">
        <f t="shared" si="8"/>
        <v>10</v>
      </c>
      <c r="D560" s="75"/>
    </row>
    <row r="561" spans="1:4" ht="18" customHeight="1" outlineLevel="1" x14ac:dyDescent="0.2">
      <c r="A561" s="260" t="s">
        <v>1299</v>
      </c>
      <c r="B561" s="260">
        <v>6</v>
      </c>
      <c r="C561" s="269">
        <f t="shared" si="8"/>
        <v>10</v>
      </c>
      <c r="D561" s="75"/>
    </row>
    <row r="562" spans="1:4" ht="18" customHeight="1" outlineLevel="1" x14ac:dyDescent="0.2">
      <c r="A562" s="260" t="s">
        <v>2110</v>
      </c>
      <c r="B562" s="260">
        <v>6</v>
      </c>
      <c r="C562" s="269">
        <f t="shared" si="8"/>
        <v>10</v>
      </c>
      <c r="D562" s="75"/>
    </row>
    <row r="563" spans="1:4" ht="18" customHeight="1" outlineLevel="1" x14ac:dyDescent="0.2">
      <c r="A563" s="260" t="s">
        <v>1290</v>
      </c>
      <c r="B563" s="260">
        <v>5</v>
      </c>
      <c r="C563" s="269">
        <f t="shared" si="8"/>
        <v>8.3333333333333339</v>
      </c>
      <c r="D563" s="75"/>
    </row>
    <row r="564" spans="1:4" ht="18" customHeight="1" outlineLevel="1" x14ac:dyDescent="0.2">
      <c r="A564" s="260" t="s">
        <v>2111</v>
      </c>
      <c r="B564" s="260">
        <v>5</v>
      </c>
      <c r="C564" s="269">
        <f t="shared" si="8"/>
        <v>8.3333333333333339</v>
      </c>
      <c r="D564" s="75"/>
    </row>
    <row r="565" spans="1:4" ht="18" customHeight="1" outlineLevel="1" x14ac:dyDescent="0.2">
      <c r="A565" s="260" t="s">
        <v>2112</v>
      </c>
      <c r="B565" s="260">
        <v>4</v>
      </c>
      <c r="C565" s="269">
        <f t="shared" si="8"/>
        <v>6.666666666666667</v>
      </c>
      <c r="D565" s="75"/>
    </row>
    <row r="566" spans="1:4" ht="18" customHeight="1" outlineLevel="1" x14ac:dyDescent="0.2">
      <c r="A566" s="260" t="s">
        <v>2113</v>
      </c>
      <c r="B566" s="260">
        <v>4</v>
      </c>
      <c r="C566" s="269">
        <f t="shared" si="8"/>
        <v>6.666666666666667</v>
      </c>
      <c r="D566" s="75"/>
    </row>
    <row r="567" spans="1:4" ht="18" customHeight="1" outlineLevel="1" x14ac:dyDescent="0.2">
      <c r="A567" s="260" t="s">
        <v>1282</v>
      </c>
      <c r="B567" s="260">
        <v>4</v>
      </c>
      <c r="C567" s="269">
        <f t="shared" si="8"/>
        <v>6.666666666666667</v>
      </c>
      <c r="D567" s="75"/>
    </row>
    <row r="568" spans="1:4" ht="18" customHeight="1" outlineLevel="1" x14ac:dyDescent="0.2">
      <c r="A568" s="260" t="s">
        <v>2114</v>
      </c>
      <c r="B568" s="260">
        <v>4</v>
      </c>
      <c r="C568" s="269">
        <f t="shared" si="8"/>
        <v>6.666666666666667</v>
      </c>
      <c r="D568" s="75"/>
    </row>
    <row r="569" spans="1:4" ht="18" customHeight="1" outlineLevel="1" x14ac:dyDescent="0.2">
      <c r="A569" s="260" t="s">
        <v>2115</v>
      </c>
      <c r="B569" s="260">
        <v>4</v>
      </c>
      <c r="C569" s="269">
        <f t="shared" si="8"/>
        <v>6.666666666666667</v>
      </c>
      <c r="D569" s="75"/>
    </row>
    <row r="570" spans="1:4" ht="18" customHeight="1" outlineLevel="1" x14ac:dyDescent="0.2">
      <c r="A570" s="260" t="s">
        <v>1463</v>
      </c>
      <c r="B570" s="260">
        <v>3</v>
      </c>
      <c r="C570" s="269">
        <f t="shared" si="8"/>
        <v>5</v>
      </c>
      <c r="D570" s="75"/>
    </row>
    <row r="571" spans="1:4" ht="18" customHeight="1" outlineLevel="1" x14ac:dyDescent="0.2">
      <c r="A571" s="260" t="s">
        <v>1259</v>
      </c>
      <c r="B571" s="260">
        <v>3</v>
      </c>
      <c r="C571" s="269">
        <f t="shared" si="8"/>
        <v>5</v>
      </c>
      <c r="D571" s="75"/>
    </row>
    <row r="572" spans="1:4" ht="18" customHeight="1" outlineLevel="1" x14ac:dyDescent="0.2">
      <c r="A572" s="260" t="s">
        <v>2116</v>
      </c>
      <c r="B572" s="260">
        <v>3</v>
      </c>
      <c r="C572" s="269">
        <f t="shared" si="8"/>
        <v>5</v>
      </c>
      <c r="D572" s="75"/>
    </row>
    <row r="573" spans="1:4" ht="18" customHeight="1" outlineLevel="1" x14ac:dyDescent="0.2">
      <c r="A573" s="260" t="s">
        <v>2117</v>
      </c>
      <c r="B573" s="260">
        <v>3</v>
      </c>
      <c r="C573" s="269">
        <f t="shared" si="8"/>
        <v>5</v>
      </c>
      <c r="D573" s="75"/>
    </row>
    <row r="574" spans="1:4" ht="18" customHeight="1" outlineLevel="1" x14ac:dyDescent="0.2">
      <c r="A574" s="260" t="s">
        <v>2118</v>
      </c>
      <c r="B574" s="260">
        <v>3</v>
      </c>
      <c r="C574" s="269">
        <f t="shared" si="8"/>
        <v>5</v>
      </c>
      <c r="D574" s="75"/>
    </row>
    <row r="575" spans="1:4" ht="18" customHeight="1" outlineLevel="1" x14ac:dyDescent="0.2">
      <c r="A575" s="260" t="s">
        <v>1295</v>
      </c>
      <c r="B575" s="260">
        <v>3</v>
      </c>
      <c r="C575" s="269">
        <f t="shared" si="8"/>
        <v>5</v>
      </c>
      <c r="D575" s="75"/>
    </row>
    <row r="576" spans="1:4" ht="18" customHeight="1" outlineLevel="1" x14ac:dyDescent="0.2">
      <c r="A576" s="260" t="s">
        <v>2119</v>
      </c>
      <c r="B576" s="260">
        <v>3</v>
      </c>
      <c r="C576" s="269">
        <f t="shared" si="8"/>
        <v>5</v>
      </c>
      <c r="D576" s="75"/>
    </row>
    <row r="577" spans="1:4" ht="18" customHeight="1" outlineLevel="1" x14ac:dyDescent="0.2">
      <c r="A577" s="260" t="s">
        <v>1245</v>
      </c>
      <c r="B577" s="260">
        <v>2</v>
      </c>
      <c r="C577" s="269">
        <f t="shared" si="8"/>
        <v>3.3333333333333335</v>
      </c>
      <c r="D577" s="75"/>
    </row>
    <row r="578" spans="1:4" ht="18" customHeight="1" outlineLevel="1" x14ac:dyDescent="0.2">
      <c r="A578" s="260" t="s">
        <v>1248</v>
      </c>
      <c r="B578" s="260">
        <v>2</v>
      </c>
      <c r="C578" s="269">
        <f t="shared" si="8"/>
        <v>3.3333333333333335</v>
      </c>
      <c r="D578" s="75"/>
    </row>
    <row r="579" spans="1:4" ht="18" customHeight="1" outlineLevel="1" x14ac:dyDescent="0.2">
      <c r="A579" s="260" t="s">
        <v>1292</v>
      </c>
      <c r="B579" s="260">
        <v>2</v>
      </c>
      <c r="C579" s="269">
        <f t="shared" si="8"/>
        <v>3.3333333333333335</v>
      </c>
      <c r="D579" s="75"/>
    </row>
    <row r="580" spans="1:4" ht="18" customHeight="1" outlineLevel="1" x14ac:dyDescent="0.2">
      <c r="A580" s="260" t="s">
        <v>1261</v>
      </c>
      <c r="B580" s="260">
        <v>2</v>
      </c>
      <c r="C580" s="269">
        <f t="shared" si="8"/>
        <v>3.3333333333333335</v>
      </c>
      <c r="D580" s="75"/>
    </row>
    <row r="581" spans="1:4" ht="18" customHeight="1" outlineLevel="1" x14ac:dyDescent="0.2">
      <c r="A581" s="260" t="s">
        <v>2120</v>
      </c>
      <c r="B581" s="260">
        <v>8657</v>
      </c>
      <c r="C581" s="269">
        <f t="shared" si="8"/>
        <v>14428.333333333334</v>
      </c>
      <c r="D581" s="75"/>
    </row>
    <row r="582" spans="1:4" ht="18" customHeight="1" outlineLevel="1" x14ac:dyDescent="0.2">
      <c r="A582" s="260" t="s">
        <v>2121</v>
      </c>
      <c r="B582" s="260">
        <v>634</v>
      </c>
      <c r="C582" s="269">
        <f t="shared" si="8"/>
        <v>1056.6666666666667</v>
      </c>
      <c r="D582" s="75"/>
    </row>
    <row r="583" spans="1:4" ht="18" customHeight="1" outlineLevel="1" x14ac:dyDescent="0.2">
      <c r="A583" s="260" t="s">
        <v>2122</v>
      </c>
      <c r="B583" s="260">
        <v>315</v>
      </c>
      <c r="C583" s="269">
        <f t="shared" ref="C583:C646" si="9">B583*100/60</f>
        <v>525</v>
      </c>
      <c r="D583" s="75"/>
    </row>
    <row r="584" spans="1:4" ht="18" customHeight="1" outlineLevel="1" x14ac:dyDescent="0.2">
      <c r="A584" s="260" t="s">
        <v>2123</v>
      </c>
      <c r="B584" s="260">
        <v>142</v>
      </c>
      <c r="C584" s="269">
        <f t="shared" si="9"/>
        <v>236.66666666666666</v>
      </c>
      <c r="D584" s="75"/>
    </row>
    <row r="585" spans="1:4" ht="18" customHeight="1" outlineLevel="1" x14ac:dyDescent="0.2">
      <c r="A585" s="260" t="s">
        <v>2124</v>
      </c>
      <c r="B585" s="260">
        <v>108</v>
      </c>
      <c r="C585" s="269">
        <f t="shared" si="9"/>
        <v>180</v>
      </c>
      <c r="D585" s="75"/>
    </row>
    <row r="586" spans="1:4" ht="18" customHeight="1" outlineLevel="1" x14ac:dyDescent="0.2">
      <c r="A586" s="260" t="s">
        <v>2125</v>
      </c>
      <c r="B586" s="260">
        <v>67</v>
      </c>
      <c r="C586" s="269">
        <f t="shared" si="9"/>
        <v>111.66666666666667</v>
      </c>
      <c r="D586" s="75"/>
    </row>
    <row r="587" spans="1:4" ht="18" customHeight="1" outlineLevel="1" x14ac:dyDescent="0.2">
      <c r="A587" s="260" t="s">
        <v>2126</v>
      </c>
      <c r="B587" s="260">
        <v>52</v>
      </c>
      <c r="C587" s="269">
        <f t="shared" si="9"/>
        <v>86.666666666666671</v>
      </c>
      <c r="D587" s="75"/>
    </row>
    <row r="588" spans="1:4" ht="18" customHeight="1" outlineLevel="1" x14ac:dyDescent="0.2">
      <c r="A588" s="260" t="s">
        <v>2127</v>
      </c>
      <c r="B588" s="260">
        <v>42</v>
      </c>
      <c r="C588" s="269">
        <f t="shared" si="9"/>
        <v>70</v>
      </c>
      <c r="D588" s="75"/>
    </row>
    <row r="589" spans="1:4" ht="18" customHeight="1" outlineLevel="1" x14ac:dyDescent="0.2">
      <c r="A589" s="260" t="s">
        <v>2128</v>
      </c>
      <c r="B589" s="260">
        <v>41</v>
      </c>
      <c r="C589" s="269">
        <f t="shared" si="9"/>
        <v>68.333333333333329</v>
      </c>
      <c r="D589" s="75"/>
    </row>
    <row r="590" spans="1:4" ht="18" customHeight="1" outlineLevel="1" x14ac:dyDescent="0.2">
      <c r="A590" s="260" t="s">
        <v>2129</v>
      </c>
      <c r="B590" s="260">
        <v>38</v>
      </c>
      <c r="C590" s="269">
        <f t="shared" si="9"/>
        <v>63.333333333333336</v>
      </c>
      <c r="D590" s="75"/>
    </row>
    <row r="591" spans="1:4" ht="18" customHeight="1" outlineLevel="1" x14ac:dyDescent="0.2">
      <c r="A591" s="260" t="s">
        <v>2130</v>
      </c>
      <c r="B591" s="260">
        <v>22</v>
      </c>
      <c r="C591" s="269">
        <f t="shared" si="9"/>
        <v>36.666666666666664</v>
      </c>
      <c r="D591" s="75"/>
    </row>
    <row r="592" spans="1:4" ht="18" customHeight="1" outlineLevel="1" x14ac:dyDescent="0.2">
      <c r="A592" s="260" t="s">
        <v>2131</v>
      </c>
      <c r="B592" s="260">
        <v>14</v>
      </c>
      <c r="C592" s="269">
        <f t="shared" si="9"/>
        <v>23.333333333333332</v>
      </c>
      <c r="D592" s="75"/>
    </row>
    <row r="593" spans="1:4" ht="18" customHeight="1" outlineLevel="1" x14ac:dyDescent="0.2">
      <c r="A593" s="260" t="s">
        <v>1706</v>
      </c>
      <c r="B593" s="260">
        <v>12</v>
      </c>
      <c r="C593" s="269">
        <f t="shared" si="9"/>
        <v>20</v>
      </c>
      <c r="D593" s="75"/>
    </row>
    <row r="594" spans="1:4" ht="18" customHeight="1" outlineLevel="1" x14ac:dyDescent="0.2">
      <c r="A594" s="260" t="s">
        <v>2132</v>
      </c>
      <c r="B594" s="260">
        <v>12</v>
      </c>
      <c r="C594" s="269">
        <f t="shared" si="9"/>
        <v>20</v>
      </c>
      <c r="D594" s="75"/>
    </row>
    <row r="595" spans="1:4" ht="18" customHeight="1" outlineLevel="1" x14ac:dyDescent="0.2">
      <c r="A595" s="260" t="s">
        <v>2133</v>
      </c>
      <c r="B595" s="260">
        <v>11</v>
      </c>
      <c r="C595" s="269">
        <f t="shared" si="9"/>
        <v>18.333333333333332</v>
      </c>
      <c r="D595" s="75"/>
    </row>
    <row r="596" spans="1:4" ht="18" customHeight="1" outlineLevel="1" x14ac:dyDescent="0.2">
      <c r="A596" s="260" t="s">
        <v>2134</v>
      </c>
      <c r="B596" s="260">
        <v>10</v>
      </c>
      <c r="C596" s="269">
        <f t="shared" si="9"/>
        <v>16.666666666666668</v>
      </c>
      <c r="D596" s="75"/>
    </row>
    <row r="597" spans="1:4" ht="18" customHeight="1" outlineLevel="1" x14ac:dyDescent="0.2">
      <c r="A597" s="260" t="s">
        <v>2135</v>
      </c>
      <c r="B597" s="260">
        <v>8</v>
      </c>
      <c r="C597" s="269">
        <f t="shared" si="9"/>
        <v>13.333333333333334</v>
      </c>
      <c r="D597" s="75"/>
    </row>
    <row r="598" spans="1:4" ht="18" customHeight="1" outlineLevel="1" x14ac:dyDescent="0.2">
      <c r="A598" s="260" t="s">
        <v>2136</v>
      </c>
      <c r="B598" s="260">
        <v>8</v>
      </c>
      <c r="C598" s="269">
        <f t="shared" si="9"/>
        <v>13.333333333333334</v>
      </c>
      <c r="D598" s="75"/>
    </row>
    <row r="599" spans="1:4" ht="18" customHeight="1" outlineLevel="1" x14ac:dyDescent="0.2">
      <c r="A599" s="260" t="s">
        <v>1705</v>
      </c>
      <c r="B599" s="260">
        <v>24</v>
      </c>
      <c r="C599" s="269">
        <f t="shared" si="9"/>
        <v>40</v>
      </c>
      <c r="D599" s="75"/>
    </row>
    <row r="600" spans="1:4" ht="18" customHeight="1" outlineLevel="1" x14ac:dyDescent="0.2">
      <c r="A600" s="260" t="s">
        <v>1710</v>
      </c>
      <c r="B600" s="260">
        <v>20</v>
      </c>
      <c r="C600" s="269">
        <f t="shared" si="9"/>
        <v>33.333333333333336</v>
      </c>
      <c r="D600" s="75"/>
    </row>
    <row r="601" spans="1:4" ht="18" customHeight="1" outlineLevel="1" x14ac:dyDescent="0.2">
      <c r="A601" s="260" t="s">
        <v>1706</v>
      </c>
      <c r="B601" s="260">
        <v>12</v>
      </c>
      <c r="C601" s="269">
        <f t="shared" si="9"/>
        <v>20</v>
      </c>
      <c r="D601" s="75"/>
    </row>
    <row r="602" spans="1:4" ht="18" customHeight="1" outlineLevel="1" x14ac:dyDescent="0.2">
      <c r="A602" s="260" t="s">
        <v>1707</v>
      </c>
      <c r="B602" s="260">
        <v>5</v>
      </c>
      <c r="C602" s="269">
        <f t="shared" si="9"/>
        <v>8.3333333333333339</v>
      </c>
      <c r="D602" s="75"/>
    </row>
    <row r="603" spans="1:4" ht="18" customHeight="1" outlineLevel="1" x14ac:dyDescent="0.2">
      <c r="A603" s="260" t="s">
        <v>1709</v>
      </c>
      <c r="B603" s="260">
        <v>2</v>
      </c>
      <c r="C603" s="269">
        <f t="shared" si="9"/>
        <v>3.3333333333333335</v>
      </c>
      <c r="D603" s="75"/>
    </row>
    <row r="604" spans="1:4" ht="18" customHeight="1" outlineLevel="1" x14ac:dyDescent="0.2">
      <c r="A604" s="260" t="s">
        <v>1708</v>
      </c>
      <c r="B604" s="260">
        <v>1</v>
      </c>
      <c r="C604" s="269">
        <f t="shared" si="9"/>
        <v>1.6666666666666667</v>
      </c>
      <c r="D604" s="75"/>
    </row>
    <row r="605" spans="1:4" ht="18" customHeight="1" outlineLevel="1" x14ac:dyDescent="0.2">
      <c r="A605" s="260" t="s">
        <v>232</v>
      </c>
      <c r="B605" s="260">
        <v>1310</v>
      </c>
      <c r="C605" s="269">
        <f t="shared" si="9"/>
        <v>2183.3333333333335</v>
      </c>
      <c r="D605" s="75"/>
    </row>
    <row r="606" spans="1:4" ht="18" customHeight="1" outlineLevel="1" x14ac:dyDescent="0.2">
      <c r="A606" s="260" t="s">
        <v>248</v>
      </c>
      <c r="B606" s="260">
        <v>1240</v>
      </c>
      <c r="C606" s="269">
        <f t="shared" si="9"/>
        <v>2066.6666666666665</v>
      </c>
      <c r="D606" s="75"/>
    </row>
    <row r="607" spans="1:4" ht="18" customHeight="1" outlineLevel="1" x14ac:dyDescent="0.2">
      <c r="A607" s="260" t="s">
        <v>467</v>
      </c>
      <c r="B607" s="260">
        <v>834</v>
      </c>
      <c r="C607" s="269">
        <f t="shared" si="9"/>
        <v>1390</v>
      </c>
      <c r="D607" s="75"/>
    </row>
    <row r="608" spans="1:4" ht="18" customHeight="1" outlineLevel="1" x14ac:dyDescent="0.2">
      <c r="A608" s="260" t="s">
        <v>288</v>
      </c>
      <c r="B608" s="260">
        <v>666</v>
      </c>
      <c r="C608" s="269">
        <f t="shared" si="9"/>
        <v>1110</v>
      </c>
      <c r="D608" s="75"/>
    </row>
    <row r="609" spans="1:4" ht="18" customHeight="1" outlineLevel="1" x14ac:dyDescent="0.2">
      <c r="A609" s="260" t="s">
        <v>272</v>
      </c>
      <c r="B609" s="260">
        <v>354</v>
      </c>
      <c r="C609" s="269">
        <f t="shared" si="9"/>
        <v>590</v>
      </c>
      <c r="D609" s="75"/>
    </row>
    <row r="610" spans="1:4" ht="18" customHeight="1" outlineLevel="1" x14ac:dyDescent="0.2">
      <c r="A610" s="260" t="s">
        <v>720</v>
      </c>
      <c r="B610" s="260">
        <v>329</v>
      </c>
      <c r="C610" s="269">
        <f t="shared" si="9"/>
        <v>548.33333333333337</v>
      </c>
      <c r="D610" s="75"/>
    </row>
    <row r="611" spans="1:4" ht="18" customHeight="1" outlineLevel="1" x14ac:dyDescent="0.2">
      <c r="A611" s="260" t="s">
        <v>510</v>
      </c>
      <c r="B611" s="260">
        <v>281</v>
      </c>
      <c r="C611" s="269">
        <f t="shared" si="9"/>
        <v>468.33333333333331</v>
      </c>
      <c r="D611" s="75"/>
    </row>
    <row r="612" spans="1:4" ht="18" customHeight="1" outlineLevel="1" x14ac:dyDescent="0.2">
      <c r="A612" s="260" t="s">
        <v>501</v>
      </c>
      <c r="B612" s="260">
        <v>281</v>
      </c>
      <c r="C612" s="269">
        <f t="shared" si="9"/>
        <v>468.33333333333331</v>
      </c>
      <c r="D612" s="75"/>
    </row>
    <row r="613" spans="1:4" ht="18" customHeight="1" outlineLevel="1" x14ac:dyDescent="0.2">
      <c r="A613" s="260" t="s">
        <v>393</v>
      </c>
      <c r="B613" s="260">
        <v>180</v>
      </c>
      <c r="C613" s="269">
        <f t="shared" si="9"/>
        <v>300</v>
      </c>
      <c r="D613" s="75"/>
    </row>
    <row r="614" spans="1:4" ht="18" customHeight="1" outlineLevel="1" x14ac:dyDescent="0.2">
      <c r="A614" s="260" t="s">
        <v>336</v>
      </c>
      <c r="B614" s="260">
        <v>171</v>
      </c>
      <c r="C614" s="269">
        <f t="shared" si="9"/>
        <v>285</v>
      </c>
      <c r="D614" s="75"/>
    </row>
    <row r="615" spans="1:4" ht="18" customHeight="1" outlineLevel="1" x14ac:dyDescent="0.2">
      <c r="A615" s="260" t="s">
        <v>335</v>
      </c>
      <c r="B615" s="260">
        <v>160</v>
      </c>
      <c r="C615" s="269">
        <f t="shared" si="9"/>
        <v>266.66666666666669</v>
      </c>
      <c r="D615" s="75"/>
    </row>
    <row r="616" spans="1:4" ht="18" customHeight="1" outlineLevel="1" x14ac:dyDescent="0.2">
      <c r="A616" s="260" t="s">
        <v>645</v>
      </c>
      <c r="B616" s="260">
        <v>160</v>
      </c>
      <c r="C616" s="269">
        <f t="shared" si="9"/>
        <v>266.66666666666669</v>
      </c>
      <c r="D616" s="75"/>
    </row>
    <row r="617" spans="1:4" ht="18" customHeight="1" outlineLevel="1" x14ac:dyDescent="0.2">
      <c r="A617" s="260" t="s">
        <v>637</v>
      </c>
      <c r="B617" s="260">
        <v>160</v>
      </c>
      <c r="C617" s="269">
        <f t="shared" si="9"/>
        <v>266.66666666666669</v>
      </c>
      <c r="D617" s="75"/>
    </row>
    <row r="618" spans="1:4" ht="18" customHeight="1" outlineLevel="1" x14ac:dyDescent="0.2">
      <c r="A618" s="260" t="s">
        <v>662</v>
      </c>
      <c r="B618" s="260">
        <v>144</v>
      </c>
      <c r="C618" s="269">
        <f t="shared" si="9"/>
        <v>240</v>
      </c>
      <c r="D618" s="75"/>
    </row>
    <row r="619" spans="1:4" ht="18" customHeight="1" outlineLevel="1" x14ac:dyDescent="0.2">
      <c r="A619" s="260" t="s">
        <v>660</v>
      </c>
      <c r="B619" s="260">
        <v>123</v>
      </c>
      <c r="C619" s="269">
        <f t="shared" si="9"/>
        <v>205</v>
      </c>
      <c r="D619" s="75"/>
    </row>
    <row r="620" spans="1:4" ht="18" customHeight="1" outlineLevel="1" x14ac:dyDescent="0.2">
      <c r="A620" s="260" t="s">
        <v>779</v>
      </c>
      <c r="B620" s="260">
        <v>123</v>
      </c>
      <c r="C620" s="269">
        <f t="shared" si="9"/>
        <v>205</v>
      </c>
      <c r="D620" s="75"/>
    </row>
    <row r="621" spans="1:4" ht="18" customHeight="1" outlineLevel="1" x14ac:dyDescent="0.2">
      <c r="A621" s="260" t="s">
        <v>373</v>
      </c>
      <c r="B621" s="260">
        <v>114</v>
      </c>
      <c r="C621" s="269">
        <f t="shared" si="9"/>
        <v>190</v>
      </c>
      <c r="D621" s="75"/>
    </row>
    <row r="622" spans="1:4" ht="18" customHeight="1" outlineLevel="1" x14ac:dyDescent="0.2">
      <c r="A622" s="260" t="s">
        <v>639</v>
      </c>
      <c r="B622" s="260">
        <v>101</v>
      </c>
      <c r="C622" s="269">
        <f t="shared" si="9"/>
        <v>168.33333333333334</v>
      </c>
      <c r="D622" s="75"/>
    </row>
    <row r="623" spans="1:4" ht="18" customHeight="1" outlineLevel="1" x14ac:dyDescent="0.2">
      <c r="A623" s="260" t="s">
        <v>553</v>
      </c>
      <c r="B623" s="260">
        <v>91</v>
      </c>
      <c r="C623" s="269">
        <f t="shared" si="9"/>
        <v>151.66666666666666</v>
      </c>
      <c r="D623" s="75"/>
    </row>
    <row r="624" spans="1:4" ht="18" customHeight="1" outlineLevel="1" x14ac:dyDescent="0.2">
      <c r="A624" s="260" t="s">
        <v>427</v>
      </c>
      <c r="B624" s="260">
        <v>82</v>
      </c>
      <c r="C624" s="269">
        <f t="shared" si="9"/>
        <v>136.66666666666666</v>
      </c>
      <c r="D624" s="75"/>
    </row>
    <row r="625" spans="1:4" ht="18" customHeight="1" outlineLevel="1" x14ac:dyDescent="0.2">
      <c r="A625" s="260" t="s">
        <v>444</v>
      </c>
      <c r="B625" s="260">
        <v>82</v>
      </c>
      <c r="C625" s="269">
        <f t="shared" si="9"/>
        <v>136.66666666666666</v>
      </c>
      <c r="D625" s="75"/>
    </row>
    <row r="626" spans="1:4" ht="18" customHeight="1" outlineLevel="1" x14ac:dyDescent="0.2">
      <c r="A626" s="260" t="s">
        <v>813</v>
      </c>
      <c r="B626" s="260">
        <v>82</v>
      </c>
      <c r="C626" s="269">
        <f t="shared" si="9"/>
        <v>136.66666666666666</v>
      </c>
      <c r="D626" s="75"/>
    </row>
    <row r="627" spans="1:4" ht="18" customHeight="1" outlineLevel="1" x14ac:dyDescent="0.2">
      <c r="A627" s="260" t="s">
        <v>581</v>
      </c>
      <c r="B627" s="260">
        <v>69</v>
      </c>
      <c r="C627" s="269">
        <f t="shared" si="9"/>
        <v>115</v>
      </c>
      <c r="D627" s="75"/>
    </row>
    <row r="628" spans="1:4" ht="18" customHeight="1" outlineLevel="1" x14ac:dyDescent="0.2">
      <c r="A628" s="260" t="s">
        <v>642</v>
      </c>
      <c r="B628" s="260">
        <v>56</v>
      </c>
      <c r="C628" s="269">
        <f t="shared" si="9"/>
        <v>93.333333333333329</v>
      </c>
      <c r="D628" s="75"/>
    </row>
    <row r="629" spans="1:4" ht="18" customHeight="1" outlineLevel="1" x14ac:dyDescent="0.2">
      <c r="A629" s="260" t="s">
        <v>651</v>
      </c>
      <c r="B629" s="260">
        <v>37</v>
      </c>
      <c r="C629" s="269">
        <f t="shared" si="9"/>
        <v>61.666666666666664</v>
      </c>
      <c r="D629" s="75"/>
    </row>
    <row r="630" spans="1:4" ht="18" customHeight="1" outlineLevel="1" x14ac:dyDescent="0.2">
      <c r="A630" s="260" t="s">
        <v>353</v>
      </c>
      <c r="B630" s="260">
        <v>35</v>
      </c>
      <c r="C630" s="269">
        <f t="shared" si="9"/>
        <v>58.333333333333336</v>
      </c>
      <c r="D630" s="75"/>
    </row>
    <row r="631" spans="1:4" ht="18" customHeight="1" outlineLevel="1" x14ac:dyDescent="0.2">
      <c r="A631" s="260" t="s">
        <v>379</v>
      </c>
      <c r="B631" s="260">
        <v>32</v>
      </c>
      <c r="C631" s="269">
        <f t="shared" si="9"/>
        <v>53.333333333333336</v>
      </c>
      <c r="D631" s="75"/>
    </row>
    <row r="632" spans="1:4" ht="18" customHeight="1" outlineLevel="1" x14ac:dyDescent="0.2">
      <c r="A632" s="260" t="s">
        <v>618</v>
      </c>
      <c r="B632" s="260">
        <v>30</v>
      </c>
      <c r="C632" s="269">
        <f t="shared" si="9"/>
        <v>50</v>
      </c>
      <c r="D632" s="75"/>
    </row>
    <row r="633" spans="1:4" ht="18" customHeight="1" outlineLevel="1" x14ac:dyDescent="0.2">
      <c r="A633" s="260" t="s">
        <v>806</v>
      </c>
      <c r="B633" s="260">
        <v>24</v>
      </c>
      <c r="C633" s="269">
        <f t="shared" si="9"/>
        <v>40</v>
      </c>
      <c r="D633" s="75"/>
    </row>
    <row r="634" spans="1:4" ht="18" customHeight="1" outlineLevel="1" x14ac:dyDescent="0.2">
      <c r="A634" s="260" t="s">
        <v>807</v>
      </c>
      <c r="B634" s="260">
        <v>24</v>
      </c>
      <c r="C634" s="269">
        <f t="shared" si="9"/>
        <v>40</v>
      </c>
      <c r="D634" s="75"/>
    </row>
    <row r="635" spans="1:4" ht="18" customHeight="1" outlineLevel="1" x14ac:dyDescent="0.2">
      <c r="A635" s="260" t="s">
        <v>632</v>
      </c>
      <c r="B635" s="260">
        <v>17</v>
      </c>
      <c r="C635" s="269">
        <f t="shared" si="9"/>
        <v>28.333333333333332</v>
      </c>
      <c r="D635" s="75"/>
    </row>
    <row r="636" spans="1:4" ht="18" customHeight="1" outlineLevel="1" x14ac:dyDescent="0.2">
      <c r="A636" s="260" t="s">
        <v>499</v>
      </c>
      <c r="B636" s="260">
        <v>16</v>
      </c>
      <c r="C636" s="269">
        <f t="shared" si="9"/>
        <v>26.666666666666668</v>
      </c>
      <c r="D636" s="75"/>
    </row>
    <row r="637" spans="1:4" ht="18" customHeight="1" outlineLevel="1" x14ac:dyDescent="0.2">
      <c r="A637" s="260" t="s">
        <v>347</v>
      </c>
      <c r="B637" s="260">
        <v>15</v>
      </c>
      <c r="C637" s="269">
        <f t="shared" si="9"/>
        <v>25</v>
      </c>
      <c r="D637" s="75"/>
    </row>
    <row r="638" spans="1:4" ht="18" customHeight="1" outlineLevel="1" x14ac:dyDescent="0.2">
      <c r="A638" s="260" t="s">
        <v>794</v>
      </c>
      <c r="B638" s="260">
        <v>12</v>
      </c>
      <c r="C638" s="269">
        <f t="shared" si="9"/>
        <v>20</v>
      </c>
      <c r="D638" s="75"/>
    </row>
    <row r="639" spans="1:4" ht="18" customHeight="1" outlineLevel="1" x14ac:dyDescent="0.2">
      <c r="A639" s="260" t="s">
        <v>285</v>
      </c>
      <c r="B639" s="260">
        <v>11</v>
      </c>
      <c r="C639" s="269">
        <f t="shared" si="9"/>
        <v>18.333333333333332</v>
      </c>
      <c r="D639" s="75"/>
    </row>
    <row r="640" spans="1:4" ht="18" customHeight="1" outlineLevel="1" x14ac:dyDescent="0.2">
      <c r="A640" s="260" t="s">
        <v>375</v>
      </c>
      <c r="B640" s="260">
        <v>11</v>
      </c>
      <c r="C640" s="269">
        <f t="shared" si="9"/>
        <v>18.333333333333332</v>
      </c>
      <c r="D640" s="75"/>
    </row>
    <row r="641" spans="1:4" ht="18" customHeight="1" outlineLevel="1" x14ac:dyDescent="0.2">
      <c r="A641" s="260" t="s">
        <v>694</v>
      </c>
      <c r="B641" s="260">
        <v>8</v>
      </c>
      <c r="C641" s="269">
        <f t="shared" si="9"/>
        <v>13.333333333333334</v>
      </c>
      <c r="D641" s="75"/>
    </row>
    <row r="642" spans="1:4" ht="18" customHeight="1" outlineLevel="1" x14ac:dyDescent="0.2">
      <c r="A642" s="260" t="s">
        <v>634</v>
      </c>
      <c r="B642" s="260">
        <v>7</v>
      </c>
      <c r="C642" s="269">
        <f t="shared" si="9"/>
        <v>11.666666666666666</v>
      </c>
      <c r="D642" s="75"/>
    </row>
    <row r="643" spans="1:4" ht="18" customHeight="1" outlineLevel="1" x14ac:dyDescent="0.2">
      <c r="A643" s="260" t="s">
        <v>623</v>
      </c>
      <c r="B643" s="260">
        <v>5</v>
      </c>
      <c r="C643" s="269">
        <f t="shared" si="9"/>
        <v>8.3333333333333339</v>
      </c>
      <c r="D643" s="75"/>
    </row>
    <row r="644" spans="1:4" ht="18" customHeight="1" outlineLevel="1" x14ac:dyDescent="0.2">
      <c r="A644" s="260" t="s">
        <v>531</v>
      </c>
      <c r="B644" s="260">
        <v>4</v>
      </c>
      <c r="C644" s="269">
        <f t="shared" si="9"/>
        <v>6.666666666666667</v>
      </c>
      <c r="D644" s="75"/>
    </row>
    <row r="645" spans="1:4" ht="18" customHeight="1" outlineLevel="1" x14ac:dyDescent="0.2">
      <c r="A645" s="260" t="s">
        <v>206</v>
      </c>
      <c r="B645" s="260">
        <v>20209</v>
      </c>
      <c r="C645" s="269">
        <f t="shared" si="9"/>
        <v>33681.666666666664</v>
      </c>
      <c r="D645" s="75"/>
    </row>
    <row r="646" spans="1:4" ht="18" customHeight="1" outlineLevel="1" x14ac:dyDescent="0.2">
      <c r="A646" s="260" t="s">
        <v>418</v>
      </c>
      <c r="B646" s="260">
        <v>19993</v>
      </c>
      <c r="C646" s="269">
        <f t="shared" si="9"/>
        <v>33321.666666666664</v>
      </c>
      <c r="D646" s="75"/>
    </row>
    <row r="647" spans="1:4" ht="18" customHeight="1" outlineLevel="1" x14ac:dyDescent="0.2">
      <c r="A647" s="260" t="s">
        <v>402</v>
      </c>
      <c r="B647" s="260">
        <v>17495</v>
      </c>
      <c r="C647" s="269">
        <f t="shared" ref="C647:C710" si="10">B647*100/60</f>
        <v>29158.333333333332</v>
      </c>
      <c r="D647" s="75"/>
    </row>
    <row r="648" spans="1:4" ht="18" customHeight="1" outlineLevel="1" x14ac:dyDescent="0.2">
      <c r="A648" s="260" t="s">
        <v>223</v>
      </c>
      <c r="B648" s="260">
        <v>17450</v>
      </c>
      <c r="C648" s="269">
        <f t="shared" si="10"/>
        <v>29083.333333333332</v>
      </c>
      <c r="D648" s="75"/>
    </row>
    <row r="649" spans="1:4" ht="18" customHeight="1" outlineLevel="1" x14ac:dyDescent="0.2">
      <c r="A649" s="260" t="s">
        <v>641</v>
      </c>
      <c r="B649" s="260">
        <v>17416</v>
      </c>
      <c r="C649" s="269">
        <f t="shared" si="10"/>
        <v>29026.666666666668</v>
      </c>
      <c r="D649" s="75"/>
    </row>
    <row r="650" spans="1:4" ht="18" customHeight="1" outlineLevel="1" x14ac:dyDescent="0.2">
      <c r="A650" s="260" t="s">
        <v>210</v>
      </c>
      <c r="B650" s="260">
        <v>6459</v>
      </c>
      <c r="C650" s="269">
        <f t="shared" si="10"/>
        <v>10765</v>
      </c>
      <c r="D650" s="75"/>
    </row>
    <row r="651" spans="1:4" ht="18" customHeight="1" outlineLevel="1" x14ac:dyDescent="0.2">
      <c r="A651" s="260" t="s">
        <v>344</v>
      </c>
      <c r="B651" s="260">
        <v>6379</v>
      </c>
      <c r="C651" s="269">
        <f t="shared" si="10"/>
        <v>10631.666666666666</v>
      </c>
      <c r="D651" s="75"/>
    </row>
    <row r="652" spans="1:4" ht="18" customHeight="1" outlineLevel="1" x14ac:dyDescent="0.2">
      <c r="A652" s="260" t="s">
        <v>802</v>
      </c>
      <c r="B652" s="260">
        <v>5204</v>
      </c>
      <c r="C652" s="269">
        <f t="shared" si="10"/>
        <v>8673.3333333333339</v>
      </c>
      <c r="D652" s="75"/>
    </row>
    <row r="653" spans="1:4" ht="18" customHeight="1" outlineLevel="1" x14ac:dyDescent="0.2">
      <c r="A653" s="260" t="s">
        <v>363</v>
      </c>
      <c r="B653" s="260">
        <v>4963</v>
      </c>
      <c r="C653" s="269">
        <f t="shared" si="10"/>
        <v>8271.6666666666661</v>
      </c>
      <c r="D653" s="75"/>
    </row>
    <row r="654" spans="1:4" ht="18" customHeight="1" outlineLevel="1" x14ac:dyDescent="0.2">
      <c r="A654" s="260" t="s">
        <v>207</v>
      </c>
      <c r="B654" s="260">
        <v>4816</v>
      </c>
      <c r="C654" s="269">
        <f t="shared" si="10"/>
        <v>8026.666666666667</v>
      </c>
      <c r="D654" s="75"/>
    </row>
    <row r="655" spans="1:4" ht="18" customHeight="1" outlineLevel="1" x14ac:dyDescent="0.2">
      <c r="A655" s="260" t="s">
        <v>244</v>
      </c>
      <c r="B655" s="260">
        <v>4440</v>
      </c>
      <c r="C655" s="269">
        <f t="shared" si="10"/>
        <v>7400</v>
      </c>
      <c r="D655" s="75"/>
    </row>
    <row r="656" spans="1:4" ht="18" customHeight="1" outlineLevel="1" x14ac:dyDescent="0.2">
      <c r="A656" s="260" t="s">
        <v>502</v>
      </c>
      <c r="B656" s="260">
        <v>3885</v>
      </c>
      <c r="C656" s="269">
        <f t="shared" si="10"/>
        <v>6475</v>
      </c>
      <c r="D656" s="75"/>
    </row>
    <row r="657" spans="1:4" ht="18" customHeight="1" outlineLevel="1" x14ac:dyDescent="0.2">
      <c r="A657" s="260" t="s">
        <v>669</v>
      </c>
      <c r="B657" s="260">
        <v>3712</v>
      </c>
      <c r="C657" s="269">
        <f t="shared" si="10"/>
        <v>6186.666666666667</v>
      </c>
      <c r="D657" s="75"/>
    </row>
    <row r="658" spans="1:4" ht="18" customHeight="1" outlineLevel="1" x14ac:dyDescent="0.2">
      <c r="A658" s="260" t="s">
        <v>362</v>
      </c>
      <c r="B658" s="260">
        <v>3195</v>
      </c>
      <c r="C658" s="269">
        <f t="shared" si="10"/>
        <v>5325</v>
      </c>
      <c r="D658" s="75"/>
    </row>
    <row r="659" spans="1:4" ht="18" customHeight="1" outlineLevel="1" x14ac:dyDescent="0.2">
      <c r="A659" s="260" t="s">
        <v>361</v>
      </c>
      <c r="B659" s="260">
        <v>3161</v>
      </c>
      <c r="C659" s="269">
        <f t="shared" si="10"/>
        <v>5268.333333333333</v>
      </c>
      <c r="D659" s="75"/>
    </row>
    <row r="660" spans="1:4" ht="18" customHeight="1" outlineLevel="1" x14ac:dyDescent="0.2">
      <c r="A660" s="260" t="s">
        <v>226</v>
      </c>
      <c r="B660" s="260">
        <v>3135</v>
      </c>
      <c r="C660" s="269">
        <f t="shared" si="10"/>
        <v>5225</v>
      </c>
      <c r="D660" s="75"/>
    </row>
    <row r="661" spans="1:4" ht="18" customHeight="1" outlineLevel="1" x14ac:dyDescent="0.2">
      <c r="A661" s="260" t="s">
        <v>221</v>
      </c>
      <c r="B661" s="260">
        <v>2033</v>
      </c>
      <c r="C661" s="269">
        <f t="shared" si="10"/>
        <v>3388.3333333333335</v>
      </c>
      <c r="D661" s="75"/>
    </row>
    <row r="662" spans="1:4" ht="18" customHeight="1" outlineLevel="1" x14ac:dyDescent="0.2">
      <c r="A662" s="260" t="s">
        <v>686</v>
      </c>
      <c r="B662" s="260">
        <v>2027</v>
      </c>
      <c r="C662" s="269">
        <f t="shared" si="10"/>
        <v>3378.3333333333335</v>
      </c>
      <c r="D662" s="75"/>
    </row>
    <row r="663" spans="1:4" ht="18" customHeight="1" outlineLevel="1" x14ac:dyDescent="0.2">
      <c r="A663" s="260" t="s">
        <v>803</v>
      </c>
      <c r="B663" s="260">
        <v>2027</v>
      </c>
      <c r="C663" s="269">
        <f t="shared" si="10"/>
        <v>3378.3333333333335</v>
      </c>
      <c r="D663" s="75"/>
    </row>
    <row r="664" spans="1:4" ht="18" customHeight="1" outlineLevel="1" x14ac:dyDescent="0.2">
      <c r="A664" s="260" t="s">
        <v>257</v>
      </c>
      <c r="B664" s="260">
        <v>2012</v>
      </c>
      <c r="C664" s="269">
        <f t="shared" si="10"/>
        <v>3353.3333333333335</v>
      </c>
      <c r="D664" s="75"/>
    </row>
    <row r="665" spans="1:4" ht="18" customHeight="1" outlineLevel="1" x14ac:dyDescent="0.2">
      <c r="A665" s="260" t="s">
        <v>760</v>
      </c>
      <c r="B665" s="260">
        <v>1993</v>
      </c>
      <c r="C665" s="269">
        <f t="shared" si="10"/>
        <v>3321.6666666666665</v>
      </c>
      <c r="D665" s="75"/>
    </row>
    <row r="666" spans="1:4" ht="18" customHeight="1" outlineLevel="1" x14ac:dyDescent="0.2">
      <c r="A666" s="260" t="s">
        <v>727</v>
      </c>
      <c r="B666" s="260">
        <v>1987</v>
      </c>
      <c r="C666" s="269">
        <f t="shared" si="10"/>
        <v>3311.6666666666665</v>
      </c>
      <c r="D666" s="75"/>
    </row>
    <row r="667" spans="1:4" ht="18" customHeight="1" outlineLevel="1" x14ac:dyDescent="0.2">
      <c r="A667" s="260" t="s">
        <v>218</v>
      </c>
      <c r="B667" s="260">
        <v>1429</v>
      </c>
      <c r="C667" s="269">
        <f t="shared" si="10"/>
        <v>2381.6666666666665</v>
      </c>
      <c r="D667" s="75"/>
    </row>
    <row r="668" spans="1:4" ht="18" customHeight="1" outlineLevel="1" x14ac:dyDescent="0.2">
      <c r="A668" s="260" t="s">
        <v>401</v>
      </c>
      <c r="B668" s="260">
        <v>1428</v>
      </c>
      <c r="C668" s="269">
        <f t="shared" si="10"/>
        <v>2380</v>
      </c>
      <c r="D668" s="75"/>
    </row>
    <row r="669" spans="1:4" ht="18" customHeight="1" outlineLevel="1" x14ac:dyDescent="0.2">
      <c r="A669" s="260" t="s">
        <v>490</v>
      </c>
      <c r="B669" s="260">
        <v>1380</v>
      </c>
      <c r="C669" s="269">
        <f t="shared" si="10"/>
        <v>2300</v>
      </c>
      <c r="D669" s="75"/>
    </row>
    <row r="670" spans="1:4" ht="18" customHeight="1" outlineLevel="1" x14ac:dyDescent="0.2">
      <c r="A670" s="260" t="s">
        <v>616</v>
      </c>
      <c r="B670" s="260">
        <v>1225</v>
      </c>
      <c r="C670" s="269">
        <f t="shared" si="10"/>
        <v>2041.6666666666667</v>
      </c>
      <c r="D670" s="75"/>
    </row>
    <row r="671" spans="1:4" ht="18" customHeight="1" outlineLevel="1" x14ac:dyDescent="0.2">
      <c r="A671" s="260" t="s">
        <v>378</v>
      </c>
      <c r="B671" s="260">
        <v>1204</v>
      </c>
      <c r="C671" s="269">
        <f t="shared" si="10"/>
        <v>2006.6666666666667</v>
      </c>
      <c r="D671" s="75"/>
    </row>
    <row r="672" spans="1:4" ht="18" customHeight="1" outlineLevel="1" x14ac:dyDescent="0.2">
      <c r="A672" s="260" t="s">
        <v>571</v>
      </c>
      <c r="B672" s="260">
        <v>1191</v>
      </c>
      <c r="C672" s="269">
        <f t="shared" si="10"/>
        <v>1985</v>
      </c>
      <c r="D672" s="75"/>
    </row>
    <row r="673" spans="1:4" ht="18" customHeight="1" outlineLevel="1" x14ac:dyDescent="0.2">
      <c r="A673" s="260" t="s">
        <v>208</v>
      </c>
      <c r="B673" s="260">
        <v>1181</v>
      </c>
      <c r="C673" s="269">
        <f t="shared" si="10"/>
        <v>1968.3333333333333</v>
      </c>
      <c r="D673" s="75"/>
    </row>
    <row r="674" spans="1:4" ht="18" customHeight="1" outlineLevel="1" x14ac:dyDescent="0.2">
      <c r="A674" s="260" t="s">
        <v>419</v>
      </c>
      <c r="B674" s="260">
        <v>1110</v>
      </c>
      <c r="C674" s="269">
        <f t="shared" si="10"/>
        <v>1850</v>
      </c>
      <c r="D674" s="75"/>
    </row>
    <row r="675" spans="1:4" ht="18" customHeight="1" outlineLevel="1" x14ac:dyDescent="0.2">
      <c r="A675" s="260" t="s">
        <v>312</v>
      </c>
      <c r="B675" s="260">
        <v>1067</v>
      </c>
      <c r="C675" s="269">
        <f t="shared" si="10"/>
        <v>1778.3333333333333</v>
      </c>
      <c r="D675" s="75"/>
    </row>
    <row r="676" spans="1:4" ht="18" customHeight="1" outlineLevel="1" x14ac:dyDescent="0.2">
      <c r="A676" s="260" t="s">
        <v>222</v>
      </c>
      <c r="B676" s="260">
        <v>1022</v>
      </c>
      <c r="C676" s="269">
        <f t="shared" si="10"/>
        <v>1703.3333333333333</v>
      </c>
      <c r="D676" s="75"/>
    </row>
    <row r="677" spans="1:4" ht="18" customHeight="1" outlineLevel="1" x14ac:dyDescent="0.2">
      <c r="A677" s="260" t="s">
        <v>534</v>
      </c>
      <c r="B677" s="260">
        <v>908</v>
      </c>
      <c r="C677" s="269">
        <f t="shared" si="10"/>
        <v>1513.3333333333333</v>
      </c>
      <c r="D677" s="75"/>
    </row>
    <row r="678" spans="1:4" ht="18" customHeight="1" outlineLevel="1" x14ac:dyDescent="0.2">
      <c r="A678" s="260" t="s">
        <v>214</v>
      </c>
      <c r="B678" s="260">
        <v>899</v>
      </c>
      <c r="C678" s="269">
        <f t="shared" si="10"/>
        <v>1498.3333333333333</v>
      </c>
      <c r="D678" s="75"/>
    </row>
    <row r="679" spans="1:4" ht="18" customHeight="1" outlineLevel="1" x14ac:dyDescent="0.2">
      <c r="A679" s="260" t="s">
        <v>258</v>
      </c>
      <c r="B679" s="260">
        <v>853</v>
      </c>
      <c r="C679" s="269">
        <f t="shared" si="10"/>
        <v>1421.6666666666667</v>
      </c>
      <c r="D679" s="75"/>
    </row>
    <row r="680" spans="1:4" ht="18" customHeight="1" outlineLevel="1" x14ac:dyDescent="0.2">
      <c r="A680" s="260" t="s">
        <v>213</v>
      </c>
      <c r="B680" s="260">
        <v>853</v>
      </c>
      <c r="C680" s="269">
        <f t="shared" si="10"/>
        <v>1421.6666666666667</v>
      </c>
      <c r="D680" s="75"/>
    </row>
    <row r="681" spans="1:4" ht="18" customHeight="1" outlineLevel="1" x14ac:dyDescent="0.2">
      <c r="A681" s="260" t="s">
        <v>467</v>
      </c>
      <c r="B681" s="260">
        <v>834</v>
      </c>
      <c r="C681" s="269">
        <f t="shared" si="10"/>
        <v>1390</v>
      </c>
      <c r="D681" s="75"/>
    </row>
    <row r="682" spans="1:4" ht="18" customHeight="1" outlineLevel="1" x14ac:dyDescent="0.2">
      <c r="A682" s="260" t="s">
        <v>473</v>
      </c>
      <c r="B682" s="260">
        <v>795</v>
      </c>
      <c r="C682" s="269">
        <f t="shared" si="10"/>
        <v>1325</v>
      </c>
      <c r="D682" s="75"/>
    </row>
    <row r="683" spans="1:4" ht="18" customHeight="1" outlineLevel="1" x14ac:dyDescent="0.2">
      <c r="A683" s="260" t="s">
        <v>294</v>
      </c>
      <c r="B683" s="260">
        <v>770</v>
      </c>
      <c r="C683" s="269">
        <f t="shared" si="10"/>
        <v>1283.3333333333333</v>
      </c>
      <c r="D683" s="75"/>
    </row>
    <row r="684" spans="1:4" ht="18" customHeight="1" outlineLevel="1" x14ac:dyDescent="0.2">
      <c r="A684" s="260" t="s">
        <v>225</v>
      </c>
      <c r="B684" s="260">
        <v>696</v>
      </c>
      <c r="C684" s="269">
        <f t="shared" si="10"/>
        <v>1160</v>
      </c>
      <c r="D684" s="75"/>
    </row>
    <row r="685" spans="1:4" ht="18" customHeight="1" outlineLevel="1" x14ac:dyDescent="0.2">
      <c r="A685" s="260" t="s">
        <v>500</v>
      </c>
      <c r="B685" s="260">
        <v>656</v>
      </c>
      <c r="C685" s="269">
        <f t="shared" si="10"/>
        <v>1093.3333333333333</v>
      </c>
      <c r="D685" s="75"/>
    </row>
    <row r="686" spans="1:4" ht="18" customHeight="1" outlineLevel="1" x14ac:dyDescent="0.2">
      <c r="A686" s="260" t="s">
        <v>793</v>
      </c>
      <c r="B686" s="260">
        <v>656</v>
      </c>
      <c r="C686" s="269">
        <f t="shared" si="10"/>
        <v>1093.3333333333333</v>
      </c>
      <c r="D686" s="75"/>
    </row>
    <row r="687" spans="1:4" ht="18" customHeight="1" outlineLevel="1" x14ac:dyDescent="0.2">
      <c r="A687" s="260" t="s">
        <v>465</v>
      </c>
      <c r="B687" s="260">
        <v>633</v>
      </c>
      <c r="C687" s="269">
        <f t="shared" si="10"/>
        <v>1055</v>
      </c>
      <c r="D687" s="75"/>
    </row>
    <row r="688" spans="1:4" ht="18" customHeight="1" outlineLevel="1" x14ac:dyDescent="0.2">
      <c r="A688" s="260" t="s">
        <v>716</v>
      </c>
      <c r="B688" s="260">
        <v>633</v>
      </c>
      <c r="C688" s="269">
        <f t="shared" si="10"/>
        <v>1055</v>
      </c>
      <c r="D688" s="75"/>
    </row>
    <row r="689" spans="1:4" ht="18" customHeight="1" outlineLevel="1" x14ac:dyDescent="0.2">
      <c r="A689" s="260" t="s">
        <v>540</v>
      </c>
      <c r="B689" s="260">
        <v>542</v>
      </c>
      <c r="C689" s="269">
        <f t="shared" si="10"/>
        <v>903.33333333333337</v>
      </c>
      <c r="D689" s="75"/>
    </row>
    <row r="690" spans="1:4" ht="18" customHeight="1" outlineLevel="1" x14ac:dyDescent="0.2">
      <c r="A690" s="260" t="s">
        <v>725</v>
      </c>
      <c r="B690" s="260">
        <v>542</v>
      </c>
      <c r="C690" s="269">
        <f t="shared" si="10"/>
        <v>903.33333333333337</v>
      </c>
      <c r="D690" s="75"/>
    </row>
    <row r="691" spans="1:4" ht="18" customHeight="1" outlineLevel="1" x14ac:dyDescent="0.2">
      <c r="A691" s="260" t="s">
        <v>387</v>
      </c>
      <c r="B691" s="260">
        <v>486</v>
      </c>
      <c r="C691" s="269">
        <f t="shared" si="10"/>
        <v>810</v>
      </c>
      <c r="D691" s="75"/>
    </row>
    <row r="692" spans="1:4" ht="18" customHeight="1" outlineLevel="1" x14ac:dyDescent="0.2">
      <c r="A692" s="260" t="s">
        <v>658</v>
      </c>
      <c r="B692" s="260">
        <v>448</v>
      </c>
      <c r="C692" s="269">
        <f t="shared" si="10"/>
        <v>746.66666666666663</v>
      </c>
      <c r="D692" s="75"/>
    </row>
    <row r="693" spans="1:4" ht="18" customHeight="1" outlineLevel="1" x14ac:dyDescent="0.2">
      <c r="A693" s="260" t="s">
        <v>413</v>
      </c>
      <c r="B693" s="260">
        <v>424</v>
      </c>
      <c r="C693" s="269">
        <f t="shared" si="10"/>
        <v>706.66666666666663</v>
      </c>
      <c r="D693" s="75"/>
    </row>
    <row r="694" spans="1:4" ht="18" customHeight="1" outlineLevel="1" x14ac:dyDescent="0.2">
      <c r="A694" s="260" t="s">
        <v>239</v>
      </c>
      <c r="B694" s="260">
        <v>405</v>
      </c>
      <c r="C694" s="269">
        <f t="shared" si="10"/>
        <v>675</v>
      </c>
      <c r="D694" s="75"/>
    </row>
    <row r="695" spans="1:4" ht="18" customHeight="1" outlineLevel="1" x14ac:dyDescent="0.2">
      <c r="A695" s="260" t="s">
        <v>400</v>
      </c>
      <c r="B695" s="260">
        <v>405</v>
      </c>
      <c r="C695" s="269">
        <f t="shared" si="10"/>
        <v>675</v>
      </c>
      <c r="D695" s="75"/>
    </row>
    <row r="696" spans="1:4" ht="18" customHeight="1" outlineLevel="1" x14ac:dyDescent="0.2">
      <c r="A696" s="260" t="s">
        <v>234</v>
      </c>
      <c r="B696" s="260">
        <v>405</v>
      </c>
      <c r="C696" s="269">
        <f t="shared" si="10"/>
        <v>675</v>
      </c>
      <c r="D696" s="75"/>
    </row>
    <row r="697" spans="1:4" ht="18" customHeight="1" outlineLevel="1" x14ac:dyDescent="0.2">
      <c r="A697" s="260" t="s">
        <v>251</v>
      </c>
      <c r="B697" s="260">
        <v>396</v>
      </c>
      <c r="C697" s="269">
        <f t="shared" si="10"/>
        <v>660</v>
      </c>
      <c r="D697" s="75"/>
    </row>
    <row r="698" spans="1:4" ht="18" customHeight="1" outlineLevel="1" x14ac:dyDescent="0.2">
      <c r="A698" s="260" t="s">
        <v>681</v>
      </c>
      <c r="B698" s="260">
        <v>396</v>
      </c>
      <c r="C698" s="269">
        <f t="shared" si="10"/>
        <v>660</v>
      </c>
      <c r="D698" s="75"/>
    </row>
    <row r="699" spans="1:4" ht="18" customHeight="1" outlineLevel="1" x14ac:dyDescent="0.2">
      <c r="A699" s="260" t="s">
        <v>278</v>
      </c>
      <c r="B699" s="260">
        <v>389</v>
      </c>
      <c r="C699" s="269">
        <f t="shared" si="10"/>
        <v>648.33333333333337</v>
      </c>
      <c r="D699" s="75"/>
    </row>
    <row r="700" spans="1:4" ht="18" customHeight="1" outlineLevel="1" x14ac:dyDescent="0.2">
      <c r="A700" s="260" t="s">
        <v>253</v>
      </c>
      <c r="B700" s="260">
        <v>389</v>
      </c>
      <c r="C700" s="269">
        <f t="shared" si="10"/>
        <v>648.33333333333337</v>
      </c>
      <c r="D700" s="75"/>
    </row>
    <row r="701" spans="1:4" ht="18" customHeight="1" outlineLevel="1" x14ac:dyDescent="0.2">
      <c r="A701" s="260" t="s">
        <v>395</v>
      </c>
      <c r="B701" s="260">
        <v>389</v>
      </c>
      <c r="C701" s="269">
        <f t="shared" si="10"/>
        <v>648.33333333333337</v>
      </c>
      <c r="D701" s="75"/>
    </row>
    <row r="702" spans="1:4" ht="18" customHeight="1" outlineLevel="1" x14ac:dyDescent="0.2">
      <c r="A702" s="260" t="s">
        <v>407</v>
      </c>
      <c r="B702" s="260">
        <v>389</v>
      </c>
      <c r="C702" s="269">
        <f t="shared" si="10"/>
        <v>648.33333333333337</v>
      </c>
      <c r="D702" s="75"/>
    </row>
    <row r="703" spans="1:4" ht="18" customHeight="1" outlineLevel="1" x14ac:dyDescent="0.2">
      <c r="A703" s="260" t="s">
        <v>301</v>
      </c>
      <c r="B703" s="260">
        <v>388</v>
      </c>
      <c r="C703" s="269">
        <f t="shared" si="10"/>
        <v>646.66666666666663</v>
      </c>
      <c r="D703" s="75"/>
    </row>
    <row r="704" spans="1:4" ht="18" customHeight="1" outlineLevel="1" x14ac:dyDescent="0.2">
      <c r="A704" s="260" t="s">
        <v>306</v>
      </c>
      <c r="B704" s="260">
        <v>382</v>
      </c>
      <c r="C704" s="269">
        <f t="shared" si="10"/>
        <v>636.66666666666663</v>
      </c>
      <c r="D704" s="75"/>
    </row>
    <row r="705" spans="1:4" ht="18" customHeight="1" outlineLevel="1" x14ac:dyDescent="0.2">
      <c r="A705" s="260" t="s">
        <v>216</v>
      </c>
      <c r="B705" s="260">
        <v>382</v>
      </c>
      <c r="C705" s="269">
        <f t="shared" si="10"/>
        <v>636.66666666666663</v>
      </c>
      <c r="D705" s="75"/>
    </row>
    <row r="706" spans="1:4" ht="18" customHeight="1" outlineLevel="1" x14ac:dyDescent="0.2">
      <c r="A706" s="260" t="s">
        <v>611</v>
      </c>
      <c r="B706" s="260">
        <v>381</v>
      </c>
      <c r="C706" s="269">
        <f t="shared" si="10"/>
        <v>635</v>
      </c>
      <c r="D706" s="75"/>
    </row>
    <row r="707" spans="1:4" ht="18" customHeight="1" outlineLevel="1" x14ac:dyDescent="0.2">
      <c r="A707" s="260" t="s">
        <v>212</v>
      </c>
      <c r="B707" s="260">
        <v>376</v>
      </c>
      <c r="C707" s="269">
        <f t="shared" si="10"/>
        <v>626.66666666666663</v>
      </c>
      <c r="D707" s="75"/>
    </row>
    <row r="708" spans="1:4" ht="18" customHeight="1" outlineLevel="1" x14ac:dyDescent="0.2">
      <c r="A708" s="260" t="s">
        <v>211</v>
      </c>
      <c r="B708" s="260">
        <v>372</v>
      </c>
      <c r="C708" s="269">
        <f t="shared" si="10"/>
        <v>620</v>
      </c>
      <c r="D708" s="75"/>
    </row>
    <row r="709" spans="1:4" ht="18" customHeight="1" outlineLevel="1" x14ac:dyDescent="0.2">
      <c r="A709" s="260" t="s">
        <v>303</v>
      </c>
      <c r="B709" s="260">
        <v>372</v>
      </c>
      <c r="C709" s="269">
        <f t="shared" si="10"/>
        <v>620</v>
      </c>
      <c r="D709" s="75"/>
    </row>
    <row r="710" spans="1:4" ht="18" customHeight="1" outlineLevel="1" x14ac:dyDescent="0.2">
      <c r="A710" s="260" t="s">
        <v>508</v>
      </c>
      <c r="B710" s="260">
        <v>364</v>
      </c>
      <c r="C710" s="269">
        <f t="shared" si="10"/>
        <v>606.66666666666663</v>
      </c>
      <c r="D710" s="75"/>
    </row>
    <row r="711" spans="1:4" ht="18" customHeight="1" outlineLevel="1" x14ac:dyDescent="0.2">
      <c r="A711" s="260" t="s">
        <v>287</v>
      </c>
      <c r="B711" s="260">
        <v>357</v>
      </c>
      <c r="C711" s="269">
        <f t="shared" ref="C711:C774" si="11">B711*100/60</f>
        <v>595</v>
      </c>
      <c r="D711" s="75"/>
    </row>
    <row r="712" spans="1:4" ht="18" customHeight="1" outlineLevel="1" x14ac:dyDescent="0.2">
      <c r="A712" s="260" t="s">
        <v>625</v>
      </c>
      <c r="B712" s="260">
        <v>347</v>
      </c>
      <c r="C712" s="269">
        <f t="shared" si="11"/>
        <v>578.33333333333337</v>
      </c>
      <c r="D712" s="75"/>
    </row>
    <row r="713" spans="1:4" ht="18" customHeight="1" outlineLevel="1" x14ac:dyDescent="0.2">
      <c r="A713" s="260" t="s">
        <v>224</v>
      </c>
      <c r="B713" s="260">
        <v>318</v>
      </c>
      <c r="C713" s="269">
        <f t="shared" si="11"/>
        <v>530</v>
      </c>
      <c r="D713" s="75"/>
    </row>
    <row r="714" spans="1:4" ht="18" customHeight="1" outlineLevel="1" x14ac:dyDescent="0.2">
      <c r="A714" s="260" t="s">
        <v>482</v>
      </c>
      <c r="B714" s="260">
        <v>313</v>
      </c>
      <c r="C714" s="269">
        <f t="shared" si="11"/>
        <v>521.66666666666663</v>
      </c>
      <c r="D714" s="75"/>
    </row>
    <row r="715" spans="1:4" ht="18" customHeight="1" outlineLevel="1" x14ac:dyDescent="0.2">
      <c r="A715" s="260" t="s">
        <v>275</v>
      </c>
      <c r="B715" s="260">
        <v>294</v>
      </c>
      <c r="C715" s="269">
        <f t="shared" si="11"/>
        <v>490</v>
      </c>
      <c r="D715" s="75"/>
    </row>
    <row r="716" spans="1:4" ht="18" customHeight="1" outlineLevel="1" x14ac:dyDescent="0.2">
      <c r="A716" s="260" t="s">
        <v>346</v>
      </c>
      <c r="B716" s="260">
        <v>287</v>
      </c>
      <c r="C716" s="269">
        <f t="shared" si="11"/>
        <v>478.33333333333331</v>
      </c>
      <c r="D716" s="75"/>
    </row>
    <row r="717" spans="1:4" ht="18" customHeight="1" outlineLevel="1" x14ac:dyDescent="0.2">
      <c r="A717" s="260" t="s">
        <v>307</v>
      </c>
      <c r="B717" s="260">
        <v>277</v>
      </c>
      <c r="C717" s="269">
        <f t="shared" si="11"/>
        <v>461.66666666666669</v>
      </c>
      <c r="D717" s="75"/>
    </row>
    <row r="718" spans="1:4" ht="18" customHeight="1" outlineLevel="1" x14ac:dyDescent="0.2">
      <c r="A718" s="260" t="s">
        <v>260</v>
      </c>
      <c r="B718" s="260">
        <v>277</v>
      </c>
      <c r="C718" s="269">
        <f t="shared" si="11"/>
        <v>461.66666666666669</v>
      </c>
      <c r="D718" s="75"/>
    </row>
    <row r="719" spans="1:4" ht="18" customHeight="1" outlineLevel="1" x14ac:dyDescent="0.2">
      <c r="A719" s="260" t="s">
        <v>368</v>
      </c>
      <c r="B719" s="260">
        <v>275</v>
      </c>
      <c r="C719" s="269">
        <f t="shared" si="11"/>
        <v>458.33333333333331</v>
      </c>
      <c r="D719" s="75"/>
    </row>
    <row r="720" spans="1:4" ht="18" customHeight="1" outlineLevel="1" x14ac:dyDescent="0.2">
      <c r="A720" s="260" t="s">
        <v>703</v>
      </c>
      <c r="B720" s="260">
        <v>271</v>
      </c>
      <c r="C720" s="269">
        <f t="shared" si="11"/>
        <v>451.66666666666669</v>
      </c>
      <c r="D720" s="75"/>
    </row>
    <row r="721" spans="1:4" ht="18" customHeight="1" outlineLevel="1" x14ac:dyDescent="0.2">
      <c r="A721" s="260" t="s">
        <v>322</v>
      </c>
      <c r="B721" s="260">
        <v>259</v>
      </c>
      <c r="C721" s="269">
        <f t="shared" si="11"/>
        <v>431.66666666666669</v>
      </c>
      <c r="D721" s="75"/>
    </row>
    <row r="722" spans="1:4" ht="18" customHeight="1" outlineLevel="1" x14ac:dyDescent="0.2">
      <c r="A722" s="260" t="s">
        <v>476</v>
      </c>
      <c r="B722" s="260">
        <v>253</v>
      </c>
      <c r="C722" s="269">
        <f t="shared" si="11"/>
        <v>421.66666666666669</v>
      </c>
      <c r="D722" s="75"/>
    </row>
    <row r="723" spans="1:4" ht="18" customHeight="1" outlineLevel="1" x14ac:dyDescent="0.2">
      <c r="A723" s="260" t="s">
        <v>574</v>
      </c>
      <c r="B723" s="260">
        <v>245</v>
      </c>
      <c r="C723" s="269">
        <f t="shared" si="11"/>
        <v>408.33333333333331</v>
      </c>
      <c r="D723" s="75"/>
    </row>
    <row r="724" spans="1:4" ht="18" customHeight="1" outlineLevel="1" x14ac:dyDescent="0.2">
      <c r="A724" s="260" t="s">
        <v>539</v>
      </c>
      <c r="B724" s="260">
        <v>240</v>
      </c>
      <c r="C724" s="269">
        <f t="shared" si="11"/>
        <v>400</v>
      </c>
      <c r="D724" s="75"/>
    </row>
    <row r="725" spans="1:4" ht="18" customHeight="1" outlineLevel="1" x14ac:dyDescent="0.2">
      <c r="A725" s="260" t="s">
        <v>558</v>
      </c>
      <c r="B725" s="260">
        <v>223</v>
      </c>
      <c r="C725" s="269">
        <f t="shared" si="11"/>
        <v>371.66666666666669</v>
      </c>
      <c r="D725" s="75"/>
    </row>
    <row r="726" spans="1:4" ht="18" customHeight="1" outlineLevel="1" x14ac:dyDescent="0.2">
      <c r="A726" s="260" t="s">
        <v>327</v>
      </c>
      <c r="B726" s="260">
        <v>217</v>
      </c>
      <c r="C726" s="269">
        <f t="shared" si="11"/>
        <v>361.66666666666669</v>
      </c>
      <c r="D726" s="75"/>
    </row>
    <row r="727" spans="1:4" ht="18" customHeight="1" outlineLevel="1" x14ac:dyDescent="0.2">
      <c r="A727" s="260" t="s">
        <v>673</v>
      </c>
      <c r="B727" s="260">
        <v>212</v>
      </c>
      <c r="C727" s="269">
        <f t="shared" si="11"/>
        <v>353.33333333333331</v>
      </c>
      <c r="D727" s="75"/>
    </row>
    <row r="728" spans="1:4" ht="18" customHeight="1" outlineLevel="1" x14ac:dyDescent="0.2">
      <c r="A728" s="260" t="s">
        <v>227</v>
      </c>
      <c r="B728" s="260">
        <v>208</v>
      </c>
      <c r="C728" s="269">
        <f t="shared" si="11"/>
        <v>346.66666666666669</v>
      </c>
      <c r="D728" s="75"/>
    </row>
    <row r="729" spans="1:4" ht="18" customHeight="1" outlineLevel="1" x14ac:dyDescent="0.2">
      <c r="A729" s="260" t="s">
        <v>246</v>
      </c>
      <c r="B729" s="260">
        <v>207</v>
      </c>
      <c r="C729" s="269">
        <f t="shared" si="11"/>
        <v>345</v>
      </c>
      <c r="D729" s="75"/>
    </row>
    <row r="730" spans="1:4" ht="18" customHeight="1" outlineLevel="1" x14ac:dyDescent="0.2">
      <c r="A730" s="260" t="s">
        <v>309</v>
      </c>
      <c r="B730" s="260">
        <v>203</v>
      </c>
      <c r="C730" s="269">
        <f t="shared" si="11"/>
        <v>338.33333333333331</v>
      </c>
      <c r="D730" s="75"/>
    </row>
    <row r="731" spans="1:4" ht="18" customHeight="1" outlineLevel="1" x14ac:dyDescent="0.2">
      <c r="A731" s="260" t="s">
        <v>496</v>
      </c>
      <c r="B731" s="260">
        <v>202</v>
      </c>
      <c r="C731" s="269">
        <f t="shared" si="11"/>
        <v>336.66666666666669</v>
      </c>
      <c r="D731" s="75"/>
    </row>
    <row r="732" spans="1:4" ht="18" customHeight="1" outlineLevel="1" x14ac:dyDescent="0.2">
      <c r="A732" s="260" t="s">
        <v>233</v>
      </c>
      <c r="B732" s="260">
        <v>194</v>
      </c>
      <c r="C732" s="269">
        <f t="shared" si="11"/>
        <v>323.33333333333331</v>
      </c>
      <c r="D732" s="75"/>
    </row>
    <row r="733" spans="1:4" ht="18" customHeight="1" outlineLevel="1" x14ac:dyDescent="0.2">
      <c r="A733" s="260" t="s">
        <v>345</v>
      </c>
      <c r="B733" s="260">
        <v>193</v>
      </c>
      <c r="C733" s="269">
        <f t="shared" si="11"/>
        <v>321.66666666666669</v>
      </c>
      <c r="D733" s="75"/>
    </row>
    <row r="734" spans="1:4" ht="18" customHeight="1" outlineLevel="1" x14ac:dyDescent="0.2">
      <c r="A734" s="260" t="s">
        <v>304</v>
      </c>
      <c r="B734" s="260">
        <v>192</v>
      </c>
      <c r="C734" s="269">
        <f t="shared" si="11"/>
        <v>320</v>
      </c>
      <c r="D734" s="75"/>
    </row>
    <row r="735" spans="1:4" ht="18" customHeight="1" outlineLevel="1" x14ac:dyDescent="0.2">
      <c r="A735" s="260" t="s">
        <v>742</v>
      </c>
      <c r="B735" s="260">
        <v>186</v>
      </c>
      <c r="C735" s="269">
        <f t="shared" si="11"/>
        <v>310</v>
      </c>
      <c r="D735" s="75"/>
    </row>
    <row r="736" spans="1:4" ht="18" customHeight="1" outlineLevel="1" x14ac:dyDescent="0.2">
      <c r="A736" s="260" t="s">
        <v>810</v>
      </c>
      <c r="B736" s="260">
        <v>186</v>
      </c>
      <c r="C736" s="269">
        <f t="shared" si="11"/>
        <v>310</v>
      </c>
      <c r="D736" s="75"/>
    </row>
    <row r="737" spans="1:4" ht="18" customHeight="1" outlineLevel="1" x14ac:dyDescent="0.2">
      <c r="A737" s="260" t="s">
        <v>331</v>
      </c>
      <c r="B737" s="260">
        <v>185</v>
      </c>
      <c r="C737" s="269">
        <f t="shared" si="11"/>
        <v>308.33333333333331</v>
      </c>
      <c r="D737" s="75"/>
    </row>
    <row r="738" spans="1:4" ht="18" customHeight="1" outlineLevel="1" x14ac:dyDescent="0.2">
      <c r="A738" s="260" t="s">
        <v>608</v>
      </c>
      <c r="B738" s="260">
        <v>185</v>
      </c>
      <c r="C738" s="269">
        <f t="shared" si="11"/>
        <v>308.33333333333331</v>
      </c>
      <c r="D738" s="75"/>
    </row>
    <row r="739" spans="1:4" ht="18" customHeight="1" outlineLevel="1" x14ac:dyDescent="0.2">
      <c r="A739" s="260" t="s">
        <v>286</v>
      </c>
      <c r="B739" s="260">
        <v>184</v>
      </c>
      <c r="C739" s="269">
        <f t="shared" si="11"/>
        <v>306.66666666666669</v>
      </c>
      <c r="D739" s="75"/>
    </row>
    <row r="740" spans="1:4" ht="18" customHeight="1" outlineLevel="1" x14ac:dyDescent="0.2">
      <c r="A740" s="260" t="s">
        <v>455</v>
      </c>
      <c r="B740" s="260">
        <v>178</v>
      </c>
      <c r="C740" s="269">
        <f t="shared" si="11"/>
        <v>296.66666666666669</v>
      </c>
      <c r="D740" s="75"/>
    </row>
    <row r="741" spans="1:4" ht="18" customHeight="1" outlineLevel="1" x14ac:dyDescent="0.2">
      <c r="A741" s="260" t="s">
        <v>247</v>
      </c>
      <c r="B741" s="260">
        <v>163</v>
      </c>
      <c r="C741" s="269">
        <f t="shared" si="11"/>
        <v>271.66666666666669</v>
      </c>
      <c r="D741" s="75"/>
    </row>
    <row r="742" spans="1:4" ht="18" customHeight="1" outlineLevel="1" x14ac:dyDescent="0.2">
      <c r="A742" s="260" t="s">
        <v>358</v>
      </c>
      <c r="B742" s="260">
        <v>163</v>
      </c>
      <c r="C742" s="269">
        <f t="shared" si="11"/>
        <v>271.66666666666669</v>
      </c>
      <c r="D742" s="75"/>
    </row>
    <row r="743" spans="1:4" ht="18" customHeight="1" outlineLevel="1" x14ac:dyDescent="0.2">
      <c r="A743" s="260" t="s">
        <v>377</v>
      </c>
      <c r="B743" s="260">
        <v>159</v>
      </c>
      <c r="C743" s="269">
        <f t="shared" si="11"/>
        <v>265</v>
      </c>
      <c r="D743" s="75"/>
    </row>
    <row r="744" spans="1:4" ht="18" customHeight="1" outlineLevel="1" x14ac:dyDescent="0.2">
      <c r="A744" s="260" t="s">
        <v>262</v>
      </c>
      <c r="B744" s="260">
        <v>147</v>
      </c>
      <c r="C744" s="269">
        <f t="shared" si="11"/>
        <v>245</v>
      </c>
      <c r="D744" s="75"/>
    </row>
    <row r="745" spans="1:4" ht="18" customHeight="1" outlineLevel="1" x14ac:dyDescent="0.2">
      <c r="A745" s="260" t="s">
        <v>305</v>
      </c>
      <c r="B745" s="260">
        <v>144</v>
      </c>
      <c r="C745" s="269">
        <f t="shared" si="11"/>
        <v>240</v>
      </c>
      <c r="D745" s="75"/>
    </row>
    <row r="746" spans="1:4" ht="18" customHeight="1" outlineLevel="1" x14ac:dyDescent="0.2">
      <c r="A746" s="260" t="s">
        <v>456</v>
      </c>
      <c r="B746" s="260">
        <v>132</v>
      </c>
      <c r="C746" s="269">
        <f t="shared" si="11"/>
        <v>220</v>
      </c>
      <c r="D746" s="75"/>
    </row>
    <row r="747" spans="1:4" ht="18" customHeight="1" outlineLevel="1" x14ac:dyDescent="0.2">
      <c r="A747" s="260" t="s">
        <v>215</v>
      </c>
      <c r="B747" s="260">
        <v>132</v>
      </c>
      <c r="C747" s="269">
        <f t="shared" si="11"/>
        <v>220</v>
      </c>
      <c r="D747" s="75"/>
    </row>
    <row r="748" spans="1:4" ht="18" customHeight="1" outlineLevel="1" x14ac:dyDescent="0.2">
      <c r="A748" s="260" t="s">
        <v>410</v>
      </c>
      <c r="B748" s="260">
        <v>132</v>
      </c>
      <c r="C748" s="269">
        <f t="shared" si="11"/>
        <v>220</v>
      </c>
      <c r="D748" s="75"/>
    </row>
    <row r="749" spans="1:4" ht="18" customHeight="1" outlineLevel="1" x14ac:dyDescent="0.2">
      <c r="A749" s="260" t="s">
        <v>494</v>
      </c>
      <c r="B749" s="260">
        <v>128</v>
      </c>
      <c r="C749" s="269">
        <f t="shared" si="11"/>
        <v>213.33333333333334</v>
      </c>
      <c r="D749" s="75"/>
    </row>
    <row r="750" spans="1:4" ht="18" customHeight="1" outlineLevel="1" x14ac:dyDescent="0.2">
      <c r="A750" s="260" t="s">
        <v>324</v>
      </c>
      <c r="B750" s="260">
        <v>126</v>
      </c>
      <c r="C750" s="269">
        <f t="shared" si="11"/>
        <v>210</v>
      </c>
      <c r="D750" s="75"/>
    </row>
    <row r="751" spans="1:4" ht="18" customHeight="1" outlineLevel="1" x14ac:dyDescent="0.2">
      <c r="A751" s="260" t="s">
        <v>217</v>
      </c>
      <c r="B751" s="260">
        <v>124</v>
      </c>
      <c r="C751" s="269">
        <f t="shared" si="11"/>
        <v>206.66666666666666</v>
      </c>
      <c r="D751" s="75"/>
    </row>
    <row r="752" spans="1:4" ht="18" customHeight="1" outlineLevel="1" x14ac:dyDescent="0.2">
      <c r="A752" s="260" t="s">
        <v>256</v>
      </c>
      <c r="B752" s="260">
        <v>124</v>
      </c>
      <c r="C752" s="269">
        <f t="shared" si="11"/>
        <v>206.66666666666666</v>
      </c>
      <c r="D752" s="75"/>
    </row>
    <row r="753" spans="1:4" ht="18" customHeight="1" outlineLevel="1" x14ac:dyDescent="0.2">
      <c r="A753" s="260" t="s">
        <v>572</v>
      </c>
      <c r="B753" s="260">
        <v>122</v>
      </c>
      <c r="C753" s="269">
        <f t="shared" si="11"/>
        <v>203.33333333333334</v>
      </c>
      <c r="D753" s="75"/>
    </row>
    <row r="754" spans="1:4" ht="18" customHeight="1" outlineLevel="1" x14ac:dyDescent="0.2">
      <c r="A754" s="260" t="s">
        <v>466</v>
      </c>
      <c r="B754" s="260">
        <v>119</v>
      </c>
      <c r="C754" s="269">
        <f t="shared" si="11"/>
        <v>198.33333333333334</v>
      </c>
      <c r="D754" s="75"/>
    </row>
    <row r="755" spans="1:4" ht="18" customHeight="1" outlineLevel="1" x14ac:dyDescent="0.2">
      <c r="A755" s="260" t="s">
        <v>429</v>
      </c>
      <c r="B755" s="260">
        <v>118</v>
      </c>
      <c r="C755" s="269">
        <f t="shared" si="11"/>
        <v>196.66666666666666</v>
      </c>
      <c r="D755" s="75"/>
    </row>
    <row r="756" spans="1:4" ht="18" customHeight="1" outlineLevel="1" x14ac:dyDescent="0.2">
      <c r="A756" s="260" t="s">
        <v>392</v>
      </c>
      <c r="B756" s="260">
        <v>117</v>
      </c>
      <c r="C756" s="269">
        <f t="shared" si="11"/>
        <v>195</v>
      </c>
      <c r="D756" s="75"/>
    </row>
    <row r="757" spans="1:4" ht="18" customHeight="1" outlineLevel="1" x14ac:dyDescent="0.2">
      <c r="A757" s="260" t="s">
        <v>470</v>
      </c>
      <c r="B757" s="260">
        <v>114</v>
      </c>
      <c r="C757" s="269">
        <f t="shared" si="11"/>
        <v>190</v>
      </c>
      <c r="D757" s="75"/>
    </row>
    <row r="758" spans="1:4" ht="18" customHeight="1" outlineLevel="1" x14ac:dyDescent="0.2">
      <c r="A758" s="260" t="s">
        <v>235</v>
      </c>
      <c r="B758" s="260">
        <v>114</v>
      </c>
      <c r="C758" s="269">
        <f t="shared" si="11"/>
        <v>190</v>
      </c>
      <c r="D758" s="75"/>
    </row>
    <row r="759" spans="1:4" ht="18" customHeight="1" outlineLevel="1" x14ac:dyDescent="0.2">
      <c r="A759" s="260" t="s">
        <v>240</v>
      </c>
      <c r="B759" s="260">
        <v>112</v>
      </c>
      <c r="C759" s="269">
        <f t="shared" si="11"/>
        <v>186.66666666666666</v>
      </c>
      <c r="D759" s="75"/>
    </row>
    <row r="760" spans="1:4" ht="18" customHeight="1" outlineLevel="1" x14ac:dyDescent="0.2">
      <c r="A760" s="260" t="s">
        <v>332</v>
      </c>
      <c r="B760" s="260">
        <v>110</v>
      </c>
      <c r="C760" s="269">
        <f t="shared" si="11"/>
        <v>183.33333333333334</v>
      </c>
      <c r="D760" s="75"/>
    </row>
    <row r="761" spans="1:4" ht="18" customHeight="1" outlineLevel="1" x14ac:dyDescent="0.2">
      <c r="A761" s="260" t="s">
        <v>438</v>
      </c>
      <c r="B761" s="260">
        <v>110</v>
      </c>
      <c r="C761" s="269">
        <f t="shared" si="11"/>
        <v>183.33333333333334</v>
      </c>
      <c r="D761" s="75"/>
    </row>
    <row r="762" spans="1:4" ht="18" customHeight="1" outlineLevel="1" x14ac:dyDescent="0.2">
      <c r="A762" s="260" t="s">
        <v>252</v>
      </c>
      <c r="B762" s="260">
        <v>109</v>
      </c>
      <c r="C762" s="269">
        <f t="shared" si="11"/>
        <v>181.66666666666666</v>
      </c>
      <c r="D762" s="75"/>
    </row>
    <row r="763" spans="1:4" ht="18" customHeight="1" outlineLevel="1" x14ac:dyDescent="0.2">
      <c r="A763" s="260" t="s">
        <v>242</v>
      </c>
      <c r="B763" s="260">
        <v>109</v>
      </c>
      <c r="C763" s="269">
        <f t="shared" si="11"/>
        <v>181.66666666666666</v>
      </c>
      <c r="D763" s="75"/>
    </row>
    <row r="764" spans="1:4" ht="18" customHeight="1" outlineLevel="1" x14ac:dyDescent="0.2">
      <c r="A764" s="260" t="s">
        <v>259</v>
      </c>
      <c r="B764" s="260">
        <v>107</v>
      </c>
      <c r="C764" s="269">
        <f t="shared" si="11"/>
        <v>178.33333333333334</v>
      </c>
      <c r="D764" s="75"/>
    </row>
    <row r="765" spans="1:4" ht="18" customHeight="1" outlineLevel="1" x14ac:dyDescent="0.2">
      <c r="A765" s="260" t="s">
        <v>367</v>
      </c>
      <c r="B765" s="260">
        <v>106</v>
      </c>
      <c r="C765" s="269">
        <f t="shared" si="11"/>
        <v>176.66666666666666</v>
      </c>
      <c r="D765" s="75"/>
    </row>
    <row r="766" spans="1:4" ht="18" customHeight="1" outlineLevel="1" x14ac:dyDescent="0.2">
      <c r="A766" s="260" t="s">
        <v>355</v>
      </c>
      <c r="B766" s="260">
        <v>106</v>
      </c>
      <c r="C766" s="269">
        <f t="shared" si="11"/>
        <v>176.66666666666666</v>
      </c>
      <c r="D766" s="75"/>
    </row>
    <row r="767" spans="1:4" ht="18" customHeight="1" outlineLevel="1" x14ac:dyDescent="0.2">
      <c r="A767" s="260" t="s">
        <v>250</v>
      </c>
      <c r="B767" s="260">
        <v>105</v>
      </c>
      <c r="C767" s="269">
        <f t="shared" si="11"/>
        <v>175</v>
      </c>
      <c r="D767" s="75"/>
    </row>
    <row r="768" spans="1:4" ht="18" customHeight="1" outlineLevel="1" x14ac:dyDescent="0.2">
      <c r="A768" s="260" t="s">
        <v>583</v>
      </c>
      <c r="B768" s="260">
        <v>103</v>
      </c>
      <c r="C768" s="269">
        <f t="shared" si="11"/>
        <v>171.66666666666666</v>
      </c>
      <c r="D768" s="75"/>
    </row>
    <row r="769" spans="1:4" ht="18" customHeight="1" outlineLevel="1" x14ac:dyDescent="0.2">
      <c r="A769" s="260" t="s">
        <v>236</v>
      </c>
      <c r="B769" s="260">
        <v>102</v>
      </c>
      <c r="C769" s="269">
        <f t="shared" si="11"/>
        <v>170</v>
      </c>
      <c r="D769" s="75"/>
    </row>
    <row r="770" spans="1:4" ht="18" customHeight="1" outlineLevel="1" x14ac:dyDescent="0.2">
      <c r="A770" s="260" t="s">
        <v>615</v>
      </c>
      <c r="B770" s="260">
        <v>101</v>
      </c>
      <c r="C770" s="269">
        <f t="shared" si="11"/>
        <v>168.33333333333334</v>
      </c>
      <c r="D770" s="75"/>
    </row>
    <row r="771" spans="1:4" ht="18" customHeight="1" outlineLevel="1" x14ac:dyDescent="0.2">
      <c r="A771" s="260" t="s">
        <v>282</v>
      </c>
      <c r="B771" s="260">
        <v>100</v>
      </c>
      <c r="C771" s="269">
        <f t="shared" si="11"/>
        <v>166.66666666666666</v>
      </c>
      <c r="D771" s="75"/>
    </row>
    <row r="772" spans="1:4" ht="18" customHeight="1" outlineLevel="1" x14ac:dyDescent="0.2">
      <c r="A772" s="260" t="s">
        <v>264</v>
      </c>
      <c r="B772" s="260">
        <v>99</v>
      </c>
      <c r="C772" s="269">
        <f t="shared" si="11"/>
        <v>165</v>
      </c>
      <c r="D772" s="75"/>
    </row>
    <row r="773" spans="1:4" ht="18" customHeight="1" outlineLevel="1" x14ac:dyDescent="0.2">
      <c r="A773" s="260" t="s">
        <v>650</v>
      </c>
      <c r="B773" s="260">
        <v>98</v>
      </c>
      <c r="C773" s="269">
        <f t="shared" si="11"/>
        <v>163.33333333333334</v>
      </c>
      <c r="D773" s="75"/>
    </row>
    <row r="774" spans="1:4" ht="18" customHeight="1" outlineLevel="1" x14ac:dyDescent="0.2">
      <c r="A774" s="260" t="s">
        <v>730</v>
      </c>
      <c r="B774" s="260">
        <v>97</v>
      </c>
      <c r="C774" s="269">
        <f t="shared" si="11"/>
        <v>161.66666666666666</v>
      </c>
      <c r="D774" s="75"/>
    </row>
    <row r="775" spans="1:4" ht="18" customHeight="1" outlineLevel="1" x14ac:dyDescent="0.2">
      <c r="A775" s="260" t="s">
        <v>325</v>
      </c>
      <c r="B775" s="260">
        <v>95</v>
      </c>
      <c r="C775" s="269">
        <f t="shared" ref="C775:C838" si="12">B775*100/60</f>
        <v>158.33333333333334</v>
      </c>
      <c r="D775" s="75"/>
    </row>
    <row r="776" spans="1:4" ht="18" customHeight="1" outlineLevel="1" x14ac:dyDescent="0.2">
      <c r="A776" s="260" t="s">
        <v>254</v>
      </c>
      <c r="B776" s="260">
        <v>95</v>
      </c>
      <c r="C776" s="269">
        <f t="shared" si="12"/>
        <v>158.33333333333334</v>
      </c>
      <c r="D776" s="75"/>
    </row>
    <row r="777" spans="1:4" ht="18" customHeight="1" outlineLevel="1" x14ac:dyDescent="0.2">
      <c r="A777" s="260" t="s">
        <v>548</v>
      </c>
      <c r="B777" s="260">
        <v>95</v>
      </c>
      <c r="C777" s="269">
        <f t="shared" si="12"/>
        <v>158.33333333333334</v>
      </c>
      <c r="D777" s="75"/>
    </row>
    <row r="778" spans="1:4" ht="18" customHeight="1" outlineLevel="1" x14ac:dyDescent="0.2">
      <c r="A778" s="260" t="s">
        <v>323</v>
      </c>
      <c r="B778" s="260">
        <v>95</v>
      </c>
      <c r="C778" s="269">
        <f t="shared" si="12"/>
        <v>158.33333333333334</v>
      </c>
      <c r="D778" s="75"/>
    </row>
    <row r="779" spans="1:4" ht="18" customHeight="1" outlineLevel="1" x14ac:dyDescent="0.2">
      <c r="A779" s="260" t="s">
        <v>273</v>
      </c>
      <c r="B779" s="260">
        <v>94</v>
      </c>
      <c r="C779" s="269">
        <f t="shared" si="12"/>
        <v>156.66666666666666</v>
      </c>
      <c r="D779" s="75"/>
    </row>
    <row r="780" spans="1:4" ht="18" customHeight="1" outlineLevel="1" x14ac:dyDescent="0.2">
      <c r="A780" s="260" t="s">
        <v>271</v>
      </c>
      <c r="B780" s="260">
        <v>92</v>
      </c>
      <c r="C780" s="269">
        <f t="shared" si="12"/>
        <v>153.33333333333334</v>
      </c>
      <c r="D780" s="75"/>
    </row>
    <row r="781" spans="1:4" ht="18" customHeight="1" outlineLevel="1" x14ac:dyDescent="0.2">
      <c r="A781" s="260" t="s">
        <v>562</v>
      </c>
      <c r="B781" s="260">
        <v>91</v>
      </c>
      <c r="C781" s="269">
        <f t="shared" si="12"/>
        <v>151.66666666666666</v>
      </c>
      <c r="D781" s="75"/>
    </row>
    <row r="782" spans="1:4" ht="18" customHeight="1" outlineLevel="1" x14ac:dyDescent="0.2">
      <c r="A782" s="260" t="s">
        <v>507</v>
      </c>
      <c r="B782" s="260">
        <v>90</v>
      </c>
      <c r="C782" s="269">
        <f t="shared" si="12"/>
        <v>150</v>
      </c>
      <c r="D782" s="75"/>
    </row>
    <row r="783" spans="1:4" ht="18" customHeight="1" outlineLevel="1" x14ac:dyDescent="0.2">
      <c r="A783" s="260" t="s">
        <v>408</v>
      </c>
      <c r="B783" s="260">
        <v>90</v>
      </c>
      <c r="C783" s="269">
        <f t="shared" si="12"/>
        <v>150</v>
      </c>
      <c r="D783" s="75"/>
    </row>
    <row r="784" spans="1:4" ht="18" customHeight="1" outlineLevel="1" x14ac:dyDescent="0.2">
      <c r="A784" s="260" t="s">
        <v>535</v>
      </c>
      <c r="B784" s="260">
        <v>87</v>
      </c>
      <c r="C784" s="269">
        <f t="shared" si="12"/>
        <v>145</v>
      </c>
      <c r="D784" s="75"/>
    </row>
    <row r="785" spans="1:4" ht="18" customHeight="1" outlineLevel="1" x14ac:dyDescent="0.2">
      <c r="A785" s="260" t="s">
        <v>643</v>
      </c>
      <c r="B785" s="260">
        <v>87</v>
      </c>
      <c r="C785" s="269">
        <f t="shared" si="12"/>
        <v>145</v>
      </c>
      <c r="D785" s="75"/>
    </row>
    <row r="786" spans="1:4" ht="18" customHeight="1" outlineLevel="1" x14ac:dyDescent="0.2">
      <c r="A786" s="260" t="s">
        <v>356</v>
      </c>
      <c r="B786" s="260">
        <v>86</v>
      </c>
      <c r="C786" s="269">
        <f t="shared" si="12"/>
        <v>143.33333333333334</v>
      </c>
      <c r="D786" s="75"/>
    </row>
    <row r="787" spans="1:4" ht="18" customHeight="1" outlineLevel="1" x14ac:dyDescent="0.2">
      <c r="A787" s="260" t="s">
        <v>493</v>
      </c>
      <c r="B787" s="260">
        <v>85</v>
      </c>
      <c r="C787" s="269">
        <f t="shared" si="12"/>
        <v>141.66666666666666</v>
      </c>
      <c r="D787" s="75"/>
    </row>
    <row r="788" spans="1:4" ht="18" customHeight="1" outlineLevel="1" x14ac:dyDescent="0.2">
      <c r="A788" s="260" t="s">
        <v>399</v>
      </c>
      <c r="B788" s="260">
        <v>85</v>
      </c>
      <c r="C788" s="269">
        <f t="shared" si="12"/>
        <v>141.66666666666666</v>
      </c>
      <c r="D788" s="75"/>
    </row>
    <row r="789" spans="1:4" ht="18" customHeight="1" outlineLevel="1" x14ac:dyDescent="0.2">
      <c r="A789" s="260" t="s">
        <v>343</v>
      </c>
      <c r="B789" s="260">
        <v>84</v>
      </c>
      <c r="C789" s="269">
        <f t="shared" si="12"/>
        <v>140</v>
      </c>
      <c r="D789" s="75"/>
    </row>
    <row r="790" spans="1:4" ht="18" customHeight="1" outlineLevel="1" x14ac:dyDescent="0.2">
      <c r="A790" s="260" t="s">
        <v>702</v>
      </c>
      <c r="B790" s="260">
        <v>84</v>
      </c>
      <c r="C790" s="269">
        <f t="shared" si="12"/>
        <v>140</v>
      </c>
      <c r="D790" s="75"/>
    </row>
    <row r="791" spans="1:4" ht="18" customHeight="1" outlineLevel="1" x14ac:dyDescent="0.2">
      <c r="A791" s="260" t="s">
        <v>391</v>
      </c>
      <c r="B791" s="260">
        <v>82</v>
      </c>
      <c r="C791" s="269">
        <f t="shared" si="12"/>
        <v>136.66666666666666</v>
      </c>
      <c r="D791" s="75"/>
    </row>
    <row r="792" spans="1:4" ht="18" customHeight="1" outlineLevel="1" x14ac:dyDescent="0.2">
      <c r="A792" s="260" t="s">
        <v>219</v>
      </c>
      <c r="B792" s="260">
        <v>81</v>
      </c>
      <c r="C792" s="269">
        <f t="shared" si="12"/>
        <v>135</v>
      </c>
      <c r="D792" s="75"/>
    </row>
    <row r="793" spans="1:4" ht="18" customHeight="1" outlineLevel="1" x14ac:dyDescent="0.2">
      <c r="A793" s="260" t="s">
        <v>463</v>
      </c>
      <c r="B793" s="260">
        <v>80</v>
      </c>
      <c r="C793" s="269">
        <f t="shared" si="12"/>
        <v>133.33333333333334</v>
      </c>
      <c r="D793" s="75"/>
    </row>
    <row r="794" spans="1:4" ht="18" customHeight="1" outlineLevel="1" x14ac:dyDescent="0.2">
      <c r="A794" s="260" t="s">
        <v>471</v>
      </c>
      <c r="B794" s="260">
        <v>78</v>
      </c>
      <c r="C794" s="269">
        <f t="shared" si="12"/>
        <v>130</v>
      </c>
      <c r="D794" s="75"/>
    </row>
    <row r="795" spans="1:4" ht="18" customHeight="1" outlineLevel="1" x14ac:dyDescent="0.2">
      <c r="A795" s="260" t="s">
        <v>220</v>
      </c>
      <c r="B795" s="260">
        <v>78</v>
      </c>
      <c r="C795" s="269">
        <f t="shared" si="12"/>
        <v>130</v>
      </c>
      <c r="D795" s="75"/>
    </row>
    <row r="796" spans="1:4" ht="18" customHeight="1" outlineLevel="1" x14ac:dyDescent="0.2">
      <c r="A796" s="260" t="s">
        <v>241</v>
      </c>
      <c r="B796" s="260">
        <v>78</v>
      </c>
      <c r="C796" s="269">
        <f t="shared" si="12"/>
        <v>130</v>
      </c>
      <c r="D796" s="75"/>
    </row>
    <row r="797" spans="1:4" ht="18" customHeight="1" outlineLevel="1" x14ac:dyDescent="0.2">
      <c r="A797" s="260" t="s">
        <v>567</v>
      </c>
      <c r="B797" s="260">
        <v>78</v>
      </c>
      <c r="C797" s="269">
        <f t="shared" si="12"/>
        <v>130</v>
      </c>
      <c r="D797" s="75"/>
    </row>
    <row r="798" spans="1:4" ht="18" customHeight="1" outlineLevel="1" x14ac:dyDescent="0.2">
      <c r="A798" s="260" t="s">
        <v>612</v>
      </c>
      <c r="B798" s="260">
        <v>77</v>
      </c>
      <c r="C798" s="269">
        <f t="shared" si="12"/>
        <v>128.33333333333334</v>
      </c>
      <c r="D798" s="75"/>
    </row>
    <row r="799" spans="1:4" ht="18" customHeight="1" outlineLevel="1" x14ac:dyDescent="0.2">
      <c r="A799" s="260" t="s">
        <v>609</v>
      </c>
      <c r="B799" s="260">
        <v>77</v>
      </c>
      <c r="C799" s="269">
        <f t="shared" si="12"/>
        <v>128.33333333333334</v>
      </c>
      <c r="D799" s="75"/>
    </row>
    <row r="800" spans="1:4" ht="18" customHeight="1" outlineLevel="1" x14ac:dyDescent="0.2">
      <c r="A800" s="260" t="s">
        <v>580</v>
      </c>
      <c r="B800" s="260">
        <v>74</v>
      </c>
      <c r="C800" s="269">
        <f t="shared" si="12"/>
        <v>123.33333333333333</v>
      </c>
      <c r="D800" s="75"/>
    </row>
    <row r="801" spans="1:4" ht="18" customHeight="1" outlineLevel="1" x14ac:dyDescent="0.2">
      <c r="A801" s="260" t="s">
        <v>604</v>
      </c>
      <c r="B801" s="260">
        <v>74</v>
      </c>
      <c r="C801" s="269">
        <f t="shared" si="12"/>
        <v>123.33333333333333</v>
      </c>
      <c r="D801" s="75"/>
    </row>
    <row r="802" spans="1:4" ht="18" customHeight="1" outlineLevel="1" x14ac:dyDescent="0.2">
      <c r="A802" s="260" t="s">
        <v>515</v>
      </c>
      <c r="B802" s="260">
        <v>71</v>
      </c>
      <c r="C802" s="269">
        <f t="shared" si="12"/>
        <v>118.33333333333333</v>
      </c>
      <c r="D802" s="75"/>
    </row>
    <row r="803" spans="1:4" ht="18" customHeight="1" outlineLevel="1" x14ac:dyDescent="0.2">
      <c r="A803" s="260" t="s">
        <v>352</v>
      </c>
      <c r="B803" s="260">
        <v>71</v>
      </c>
      <c r="C803" s="269">
        <f t="shared" si="12"/>
        <v>118.33333333333333</v>
      </c>
      <c r="D803" s="75"/>
    </row>
    <row r="804" spans="1:4" ht="18" customHeight="1" outlineLevel="1" x14ac:dyDescent="0.2">
      <c r="A804" s="260" t="s">
        <v>439</v>
      </c>
      <c r="B804" s="260">
        <v>71</v>
      </c>
      <c r="C804" s="269">
        <f t="shared" si="12"/>
        <v>118.33333333333333</v>
      </c>
      <c r="D804" s="75"/>
    </row>
    <row r="805" spans="1:4" ht="18" customHeight="1" outlineLevel="1" x14ac:dyDescent="0.2">
      <c r="A805" s="260" t="s">
        <v>550</v>
      </c>
      <c r="B805" s="260">
        <v>70</v>
      </c>
      <c r="C805" s="269">
        <f t="shared" si="12"/>
        <v>116.66666666666667</v>
      </c>
      <c r="D805" s="75"/>
    </row>
    <row r="806" spans="1:4" ht="18" customHeight="1" outlineLevel="1" x14ac:dyDescent="0.2">
      <c r="A806" s="260" t="s">
        <v>283</v>
      </c>
      <c r="B806" s="260">
        <v>70</v>
      </c>
      <c r="C806" s="269">
        <f t="shared" si="12"/>
        <v>116.66666666666667</v>
      </c>
      <c r="D806" s="75"/>
    </row>
    <row r="807" spans="1:4" ht="18" customHeight="1" outlineLevel="1" x14ac:dyDescent="0.2">
      <c r="A807" s="260" t="s">
        <v>245</v>
      </c>
      <c r="B807" s="260">
        <v>70</v>
      </c>
      <c r="C807" s="269">
        <f t="shared" si="12"/>
        <v>116.66666666666667</v>
      </c>
      <c r="D807" s="75"/>
    </row>
    <row r="808" spans="1:4" ht="18" customHeight="1" outlineLevel="1" x14ac:dyDescent="0.2">
      <c r="A808" s="260" t="s">
        <v>230</v>
      </c>
      <c r="B808" s="260">
        <v>69</v>
      </c>
      <c r="C808" s="269">
        <f t="shared" si="12"/>
        <v>115</v>
      </c>
      <c r="D808" s="75"/>
    </row>
    <row r="809" spans="1:4" ht="18" customHeight="1" outlineLevel="1" x14ac:dyDescent="0.2">
      <c r="A809" s="260" t="s">
        <v>396</v>
      </c>
      <c r="B809" s="260">
        <v>69</v>
      </c>
      <c r="C809" s="269">
        <f t="shared" si="12"/>
        <v>115</v>
      </c>
      <c r="D809" s="75"/>
    </row>
    <row r="810" spans="1:4" ht="18" customHeight="1" outlineLevel="1" x14ac:dyDescent="0.2">
      <c r="A810" s="260" t="s">
        <v>237</v>
      </c>
      <c r="B810" s="260">
        <v>69</v>
      </c>
      <c r="C810" s="269">
        <f t="shared" si="12"/>
        <v>115</v>
      </c>
      <c r="D810" s="75"/>
    </row>
    <row r="811" spans="1:4" ht="18" customHeight="1" outlineLevel="1" x14ac:dyDescent="0.2">
      <c r="A811" s="260" t="s">
        <v>485</v>
      </c>
      <c r="B811" s="260">
        <v>66</v>
      </c>
      <c r="C811" s="269">
        <f t="shared" si="12"/>
        <v>110</v>
      </c>
      <c r="D811" s="75"/>
    </row>
    <row r="812" spans="1:4" ht="18" customHeight="1" outlineLevel="1" x14ac:dyDescent="0.2">
      <c r="A812" s="260" t="s">
        <v>326</v>
      </c>
      <c r="B812" s="260">
        <v>66</v>
      </c>
      <c r="C812" s="269">
        <f t="shared" si="12"/>
        <v>110</v>
      </c>
      <c r="D812" s="75"/>
    </row>
    <row r="813" spans="1:4" ht="18" customHeight="1" outlineLevel="1" x14ac:dyDescent="0.2">
      <c r="A813" s="260" t="s">
        <v>376</v>
      </c>
      <c r="B813" s="260">
        <v>66</v>
      </c>
      <c r="C813" s="269">
        <f t="shared" si="12"/>
        <v>110</v>
      </c>
      <c r="D813" s="75"/>
    </row>
    <row r="814" spans="1:4" ht="18" customHeight="1" outlineLevel="1" x14ac:dyDescent="0.2">
      <c r="A814" s="260" t="s">
        <v>748</v>
      </c>
      <c r="B814" s="260">
        <v>66</v>
      </c>
      <c r="C814" s="269">
        <f t="shared" si="12"/>
        <v>110</v>
      </c>
      <c r="D814" s="75"/>
    </row>
    <row r="815" spans="1:4" ht="18" customHeight="1" outlineLevel="1" x14ac:dyDescent="0.2">
      <c r="A815" s="260" t="s">
        <v>692</v>
      </c>
      <c r="B815" s="260">
        <v>66</v>
      </c>
      <c r="C815" s="269">
        <f t="shared" si="12"/>
        <v>110</v>
      </c>
      <c r="D815" s="75"/>
    </row>
    <row r="816" spans="1:4" ht="18" customHeight="1" outlineLevel="1" x14ac:dyDescent="0.2">
      <c r="A816" s="260" t="s">
        <v>350</v>
      </c>
      <c r="B816" s="260">
        <v>64</v>
      </c>
      <c r="C816" s="269">
        <f t="shared" si="12"/>
        <v>106.66666666666667</v>
      </c>
      <c r="D816" s="75"/>
    </row>
    <row r="817" spans="1:4" ht="18" customHeight="1" outlineLevel="1" x14ac:dyDescent="0.2">
      <c r="A817" s="260" t="s">
        <v>592</v>
      </c>
      <c r="B817" s="260">
        <v>63</v>
      </c>
      <c r="C817" s="269">
        <f t="shared" si="12"/>
        <v>105</v>
      </c>
      <c r="D817" s="75"/>
    </row>
    <row r="818" spans="1:4" ht="18" customHeight="1" outlineLevel="1" x14ac:dyDescent="0.2">
      <c r="A818" s="260" t="s">
        <v>380</v>
      </c>
      <c r="B818" s="260">
        <v>63</v>
      </c>
      <c r="C818" s="269">
        <f t="shared" si="12"/>
        <v>105</v>
      </c>
      <c r="D818" s="75"/>
    </row>
    <row r="819" spans="1:4" ht="18" customHeight="1" outlineLevel="1" x14ac:dyDescent="0.2">
      <c r="A819" s="260" t="s">
        <v>626</v>
      </c>
      <c r="B819" s="260">
        <v>61</v>
      </c>
      <c r="C819" s="269">
        <f t="shared" si="12"/>
        <v>101.66666666666667</v>
      </c>
      <c r="D819" s="75"/>
    </row>
    <row r="820" spans="1:4" ht="18" customHeight="1" outlineLevel="1" x14ac:dyDescent="0.2">
      <c r="A820" s="260" t="s">
        <v>342</v>
      </c>
      <c r="B820" s="260">
        <v>60</v>
      </c>
      <c r="C820" s="269">
        <f t="shared" si="12"/>
        <v>100</v>
      </c>
      <c r="D820" s="75"/>
    </row>
    <row r="821" spans="1:4" ht="18" customHeight="1" outlineLevel="1" x14ac:dyDescent="0.2">
      <c r="A821" s="260" t="s">
        <v>542</v>
      </c>
      <c r="B821" s="260">
        <v>60</v>
      </c>
      <c r="C821" s="269">
        <f t="shared" si="12"/>
        <v>100</v>
      </c>
      <c r="D821" s="75"/>
    </row>
    <row r="822" spans="1:4" ht="18" customHeight="1" outlineLevel="1" x14ac:dyDescent="0.2">
      <c r="A822" s="260" t="s">
        <v>602</v>
      </c>
      <c r="B822" s="260">
        <v>60</v>
      </c>
      <c r="C822" s="269">
        <f t="shared" si="12"/>
        <v>100</v>
      </c>
      <c r="D822" s="75"/>
    </row>
    <row r="823" spans="1:4" ht="18" customHeight="1" outlineLevel="1" x14ac:dyDescent="0.2">
      <c r="A823" s="260" t="s">
        <v>457</v>
      </c>
      <c r="B823" s="260">
        <v>59</v>
      </c>
      <c r="C823" s="269">
        <f t="shared" si="12"/>
        <v>98.333333333333329</v>
      </c>
      <c r="D823" s="75"/>
    </row>
    <row r="824" spans="1:4" ht="18" customHeight="1" outlineLevel="1" x14ac:dyDescent="0.2">
      <c r="A824" s="260" t="s">
        <v>269</v>
      </c>
      <c r="B824" s="260">
        <v>59</v>
      </c>
      <c r="C824" s="269">
        <f t="shared" si="12"/>
        <v>98.333333333333329</v>
      </c>
      <c r="D824" s="75"/>
    </row>
    <row r="825" spans="1:4" ht="18" customHeight="1" outlineLevel="1" x14ac:dyDescent="0.2">
      <c r="A825" s="260" t="s">
        <v>782</v>
      </c>
      <c r="B825" s="260">
        <v>58</v>
      </c>
      <c r="C825" s="269">
        <f t="shared" si="12"/>
        <v>96.666666666666671</v>
      </c>
      <c r="D825" s="75"/>
    </row>
    <row r="826" spans="1:4" ht="18" customHeight="1" outlineLevel="1" x14ac:dyDescent="0.2">
      <c r="A826" s="260" t="s">
        <v>771</v>
      </c>
      <c r="B826" s="260">
        <v>55</v>
      </c>
      <c r="C826" s="269">
        <f t="shared" si="12"/>
        <v>91.666666666666671</v>
      </c>
      <c r="D826" s="75"/>
    </row>
    <row r="827" spans="1:4" ht="18" customHeight="1" outlineLevel="1" x14ac:dyDescent="0.2">
      <c r="A827" s="260" t="s">
        <v>386</v>
      </c>
      <c r="B827" s="260">
        <v>53</v>
      </c>
      <c r="C827" s="269">
        <f t="shared" si="12"/>
        <v>88.333333333333329</v>
      </c>
      <c r="D827" s="75"/>
    </row>
    <row r="828" spans="1:4" ht="18" customHeight="1" outlineLevel="1" x14ac:dyDescent="0.2">
      <c r="A828" s="260" t="s">
        <v>366</v>
      </c>
      <c r="B828" s="260">
        <v>52</v>
      </c>
      <c r="C828" s="269">
        <f t="shared" si="12"/>
        <v>86.666666666666671</v>
      </c>
      <c r="D828" s="75"/>
    </row>
    <row r="829" spans="1:4" ht="18" customHeight="1" outlineLevel="1" x14ac:dyDescent="0.2">
      <c r="A829" s="260" t="s">
        <v>453</v>
      </c>
      <c r="B829" s="260">
        <v>51</v>
      </c>
      <c r="C829" s="269">
        <f t="shared" si="12"/>
        <v>85</v>
      </c>
      <c r="D829" s="75"/>
    </row>
    <row r="830" spans="1:4" ht="18" customHeight="1" outlineLevel="1" x14ac:dyDescent="0.2">
      <c r="A830" s="260" t="s">
        <v>317</v>
      </c>
      <c r="B830" s="260">
        <v>51</v>
      </c>
      <c r="C830" s="269">
        <f t="shared" si="12"/>
        <v>85</v>
      </c>
      <c r="D830" s="75"/>
    </row>
    <row r="831" spans="1:4" ht="18" customHeight="1" outlineLevel="1" x14ac:dyDescent="0.2">
      <c r="A831" s="260" t="s">
        <v>448</v>
      </c>
      <c r="B831" s="260">
        <v>50</v>
      </c>
      <c r="C831" s="269">
        <f t="shared" si="12"/>
        <v>83.333333333333329</v>
      </c>
      <c r="D831" s="75"/>
    </row>
    <row r="832" spans="1:4" ht="18" customHeight="1" outlineLevel="1" x14ac:dyDescent="0.2">
      <c r="A832" s="260" t="s">
        <v>372</v>
      </c>
      <c r="B832" s="260">
        <v>50</v>
      </c>
      <c r="C832" s="269">
        <f t="shared" si="12"/>
        <v>83.333333333333329</v>
      </c>
      <c r="D832" s="75"/>
    </row>
    <row r="833" spans="1:4" ht="18" customHeight="1" outlineLevel="1" x14ac:dyDescent="0.2">
      <c r="A833" s="260" t="s">
        <v>506</v>
      </c>
      <c r="B833" s="260">
        <v>49</v>
      </c>
      <c r="C833" s="269">
        <f t="shared" si="12"/>
        <v>81.666666666666671</v>
      </c>
      <c r="D833" s="75"/>
    </row>
    <row r="834" spans="1:4" ht="18" customHeight="1" outlineLevel="1" x14ac:dyDescent="0.2">
      <c r="A834" s="260" t="s">
        <v>788</v>
      </c>
      <c r="B834" s="260">
        <v>48</v>
      </c>
      <c r="C834" s="269">
        <f t="shared" si="12"/>
        <v>80</v>
      </c>
      <c r="D834" s="75"/>
    </row>
    <row r="835" spans="1:4" ht="18" customHeight="1" outlineLevel="1" x14ac:dyDescent="0.2">
      <c r="A835" s="260" t="s">
        <v>586</v>
      </c>
      <c r="B835" s="260">
        <v>47</v>
      </c>
      <c r="C835" s="269">
        <f t="shared" si="12"/>
        <v>78.333333333333329</v>
      </c>
      <c r="D835" s="75"/>
    </row>
    <row r="836" spans="1:4" ht="18" customHeight="1" outlineLevel="1" x14ac:dyDescent="0.2">
      <c r="A836" s="260" t="s">
        <v>709</v>
      </c>
      <c r="B836" s="260">
        <v>47</v>
      </c>
      <c r="C836" s="269">
        <f t="shared" si="12"/>
        <v>78.333333333333329</v>
      </c>
      <c r="D836" s="75"/>
    </row>
    <row r="837" spans="1:4" ht="18" customHeight="1" outlineLevel="1" x14ac:dyDescent="0.2">
      <c r="A837" s="260" t="s">
        <v>389</v>
      </c>
      <c r="B837" s="260">
        <v>46</v>
      </c>
      <c r="C837" s="269">
        <f t="shared" si="12"/>
        <v>76.666666666666671</v>
      </c>
      <c r="D837" s="75"/>
    </row>
    <row r="838" spans="1:4" ht="18" customHeight="1" outlineLevel="1" x14ac:dyDescent="0.2">
      <c r="A838" s="260" t="s">
        <v>783</v>
      </c>
      <c r="B838" s="260">
        <v>46</v>
      </c>
      <c r="C838" s="269">
        <f t="shared" si="12"/>
        <v>76.666666666666671</v>
      </c>
      <c r="D838" s="75"/>
    </row>
    <row r="839" spans="1:4" ht="18" customHeight="1" outlineLevel="1" x14ac:dyDescent="0.2">
      <c r="A839" s="260" t="s">
        <v>468</v>
      </c>
      <c r="B839" s="260">
        <v>43</v>
      </c>
      <c r="C839" s="269">
        <f t="shared" ref="C839:C902" si="13">B839*100/60</f>
        <v>71.666666666666671</v>
      </c>
      <c r="D839" s="75"/>
    </row>
    <row r="840" spans="1:4" ht="18" customHeight="1" outlineLevel="1" x14ac:dyDescent="0.2">
      <c r="A840" s="260" t="s">
        <v>481</v>
      </c>
      <c r="B840" s="260">
        <v>42</v>
      </c>
      <c r="C840" s="269">
        <f t="shared" si="13"/>
        <v>70</v>
      </c>
      <c r="D840" s="75"/>
    </row>
    <row r="841" spans="1:4" ht="18" customHeight="1" outlineLevel="1" x14ac:dyDescent="0.2">
      <c r="A841" s="260" t="s">
        <v>404</v>
      </c>
      <c r="B841" s="260">
        <v>41</v>
      </c>
      <c r="C841" s="269">
        <f t="shared" si="13"/>
        <v>68.333333333333329</v>
      </c>
      <c r="D841" s="75"/>
    </row>
    <row r="842" spans="1:4" ht="18" customHeight="1" outlineLevel="1" x14ac:dyDescent="0.2">
      <c r="A842" s="260" t="s">
        <v>683</v>
      </c>
      <c r="B842" s="260">
        <v>41</v>
      </c>
      <c r="C842" s="269">
        <f t="shared" si="13"/>
        <v>68.333333333333329</v>
      </c>
      <c r="D842" s="75"/>
    </row>
    <row r="843" spans="1:4" ht="18" customHeight="1" outlineLevel="1" x14ac:dyDescent="0.2">
      <c r="A843" s="260" t="s">
        <v>497</v>
      </c>
      <c r="B843" s="260">
        <v>40</v>
      </c>
      <c r="C843" s="269">
        <f t="shared" si="13"/>
        <v>66.666666666666671</v>
      </c>
      <c r="D843" s="75"/>
    </row>
    <row r="844" spans="1:4" ht="18" customHeight="1" outlineLevel="1" x14ac:dyDescent="0.2">
      <c r="A844" s="260" t="s">
        <v>587</v>
      </c>
      <c r="B844" s="260">
        <v>40</v>
      </c>
      <c r="C844" s="269">
        <f t="shared" si="13"/>
        <v>66.666666666666671</v>
      </c>
      <c r="D844" s="75"/>
    </row>
    <row r="845" spans="1:4" ht="18" customHeight="1" outlineLevel="1" x14ac:dyDescent="0.2">
      <c r="A845" s="260" t="s">
        <v>644</v>
      </c>
      <c r="B845" s="260">
        <v>40</v>
      </c>
      <c r="C845" s="269">
        <f t="shared" si="13"/>
        <v>66.666666666666671</v>
      </c>
      <c r="D845" s="75"/>
    </row>
    <row r="846" spans="1:4" ht="18" customHeight="1" outlineLevel="1" x14ac:dyDescent="0.2">
      <c r="A846" s="260" t="s">
        <v>280</v>
      </c>
      <c r="B846" s="260">
        <v>40</v>
      </c>
      <c r="C846" s="269">
        <f t="shared" si="13"/>
        <v>66.666666666666671</v>
      </c>
      <c r="D846" s="75"/>
    </row>
    <row r="847" spans="1:4" ht="18" customHeight="1" outlineLevel="1" x14ac:dyDescent="0.2">
      <c r="A847" s="260" t="s">
        <v>719</v>
      </c>
      <c r="B847" s="260">
        <v>40</v>
      </c>
      <c r="C847" s="269">
        <f t="shared" si="13"/>
        <v>66.666666666666671</v>
      </c>
      <c r="D847" s="75"/>
    </row>
    <row r="848" spans="1:4" ht="18" customHeight="1" outlineLevel="1" x14ac:dyDescent="0.2">
      <c r="A848" s="260" t="s">
        <v>417</v>
      </c>
      <c r="B848" s="260">
        <v>40</v>
      </c>
      <c r="C848" s="269">
        <f t="shared" si="13"/>
        <v>66.666666666666671</v>
      </c>
      <c r="D848" s="75"/>
    </row>
    <row r="849" spans="1:4" ht="18" customHeight="1" outlineLevel="1" x14ac:dyDescent="0.2">
      <c r="A849" s="260" t="s">
        <v>809</v>
      </c>
      <c r="B849" s="260">
        <v>40</v>
      </c>
      <c r="C849" s="269">
        <f t="shared" si="13"/>
        <v>66.666666666666671</v>
      </c>
      <c r="D849" s="75"/>
    </row>
    <row r="850" spans="1:4" ht="18" customHeight="1" outlineLevel="1" x14ac:dyDescent="0.2">
      <c r="A850" s="260" t="s">
        <v>328</v>
      </c>
      <c r="B850" s="260">
        <v>38</v>
      </c>
      <c r="C850" s="269">
        <f t="shared" si="13"/>
        <v>63.333333333333336</v>
      </c>
      <c r="D850" s="75"/>
    </row>
    <row r="851" spans="1:4" ht="18" customHeight="1" outlineLevel="1" x14ac:dyDescent="0.2">
      <c r="A851" s="260" t="s">
        <v>411</v>
      </c>
      <c r="B851" s="260">
        <v>37</v>
      </c>
      <c r="C851" s="269">
        <f t="shared" si="13"/>
        <v>61.666666666666664</v>
      </c>
      <c r="D851" s="75"/>
    </row>
    <row r="852" spans="1:4" ht="18" customHeight="1" outlineLevel="1" x14ac:dyDescent="0.2">
      <c r="A852" s="260" t="s">
        <v>630</v>
      </c>
      <c r="B852" s="260">
        <v>37</v>
      </c>
      <c r="C852" s="269">
        <f t="shared" si="13"/>
        <v>61.666666666666664</v>
      </c>
      <c r="D852" s="75"/>
    </row>
    <row r="853" spans="1:4" ht="18" customHeight="1" outlineLevel="1" x14ac:dyDescent="0.2">
      <c r="A853" s="260" t="s">
        <v>340</v>
      </c>
      <c r="B853" s="260">
        <v>37</v>
      </c>
      <c r="C853" s="269">
        <f t="shared" si="13"/>
        <v>61.666666666666664</v>
      </c>
      <c r="D853" s="75"/>
    </row>
    <row r="854" spans="1:4" ht="18" customHeight="1" outlineLevel="1" x14ac:dyDescent="0.2">
      <c r="A854" s="260" t="s">
        <v>474</v>
      </c>
      <c r="B854" s="260">
        <v>36</v>
      </c>
      <c r="C854" s="269">
        <f t="shared" si="13"/>
        <v>60</v>
      </c>
      <c r="D854" s="75"/>
    </row>
    <row r="855" spans="1:4" ht="18" customHeight="1" outlineLevel="1" x14ac:dyDescent="0.2">
      <c r="A855" s="260" t="s">
        <v>708</v>
      </c>
      <c r="B855" s="260">
        <v>36</v>
      </c>
      <c r="C855" s="269">
        <f t="shared" si="13"/>
        <v>60</v>
      </c>
      <c r="D855" s="75"/>
    </row>
    <row r="856" spans="1:4" ht="18" customHeight="1" outlineLevel="1" x14ac:dyDescent="0.2">
      <c r="A856" s="260" t="s">
        <v>339</v>
      </c>
      <c r="B856" s="260">
        <v>36</v>
      </c>
      <c r="C856" s="269">
        <f t="shared" si="13"/>
        <v>60</v>
      </c>
      <c r="D856" s="75"/>
    </row>
    <row r="857" spans="1:4" ht="18" customHeight="1" outlineLevel="1" x14ac:dyDescent="0.2">
      <c r="A857" s="260" t="s">
        <v>545</v>
      </c>
      <c r="B857" s="260">
        <v>35</v>
      </c>
      <c r="C857" s="269">
        <f t="shared" si="13"/>
        <v>58.333333333333336</v>
      </c>
      <c r="D857" s="75"/>
    </row>
    <row r="858" spans="1:4" ht="18" customHeight="1" outlineLevel="1" x14ac:dyDescent="0.2">
      <c r="A858" s="260" t="s">
        <v>308</v>
      </c>
      <c r="B858" s="260">
        <v>35</v>
      </c>
      <c r="C858" s="269">
        <f t="shared" si="13"/>
        <v>58.333333333333336</v>
      </c>
      <c r="D858" s="75"/>
    </row>
    <row r="859" spans="1:4" ht="18" customHeight="1" outlineLevel="1" x14ac:dyDescent="0.2">
      <c r="A859" s="260" t="s">
        <v>365</v>
      </c>
      <c r="B859" s="260">
        <v>35</v>
      </c>
      <c r="C859" s="269">
        <f t="shared" si="13"/>
        <v>58.333333333333336</v>
      </c>
      <c r="D859" s="75"/>
    </row>
    <row r="860" spans="1:4" ht="18" customHeight="1" outlineLevel="1" x14ac:dyDescent="0.2">
      <c r="A860" s="260" t="s">
        <v>334</v>
      </c>
      <c r="B860" s="260">
        <v>35</v>
      </c>
      <c r="C860" s="269">
        <f t="shared" si="13"/>
        <v>58.333333333333336</v>
      </c>
      <c r="D860" s="75"/>
    </row>
    <row r="861" spans="1:4" ht="18" customHeight="1" outlineLevel="1" x14ac:dyDescent="0.2">
      <c r="A861" s="260" t="s">
        <v>454</v>
      </c>
      <c r="B861" s="260">
        <v>34</v>
      </c>
      <c r="C861" s="269">
        <f t="shared" si="13"/>
        <v>56.666666666666664</v>
      </c>
      <c r="D861" s="75"/>
    </row>
    <row r="862" spans="1:4" ht="18" customHeight="1" outlineLevel="1" x14ac:dyDescent="0.2">
      <c r="A862" s="260" t="s">
        <v>483</v>
      </c>
      <c r="B862" s="260">
        <v>34</v>
      </c>
      <c r="C862" s="269">
        <f t="shared" si="13"/>
        <v>56.666666666666664</v>
      </c>
      <c r="D862" s="75"/>
    </row>
    <row r="863" spans="1:4" ht="18" customHeight="1" outlineLevel="1" x14ac:dyDescent="0.2">
      <c r="A863" s="260" t="s">
        <v>706</v>
      </c>
      <c r="B863" s="260">
        <v>34</v>
      </c>
      <c r="C863" s="269">
        <f t="shared" si="13"/>
        <v>56.666666666666664</v>
      </c>
      <c r="D863" s="75"/>
    </row>
    <row r="864" spans="1:4" ht="18" customHeight="1" outlineLevel="1" x14ac:dyDescent="0.2">
      <c r="A864" s="260" t="s">
        <v>814</v>
      </c>
      <c r="B864" s="260">
        <v>34</v>
      </c>
      <c r="C864" s="269">
        <f t="shared" si="13"/>
        <v>56.666666666666664</v>
      </c>
      <c r="D864" s="75"/>
    </row>
    <row r="865" spans="1:4" ht="18" customHeight="1" outlineLevel="1" x14ac:dyDescent="0.2">
      <c r="A865" s="260" t="s">
        <v>601</v>
      </c>
      <c r="B865" s="260">
        <v>33</v>
      </c>
      <c r="C865" s="269">
        <f t="shared" si="13"/>
        <v>55</v>
      </c>
      <c r="D865" s="75"/>
    </row>
    <row r="866" spans="1:4" ht="18" customHeight="1" outlineLevel="1" x14ac:dyDescent="0.2">
      <c r="A866" s="260" t="s">
        <v>790</v>
      </c>
      <c r="B866" s="260">
        <v>33</v>
      </c>
      <c r="C866" s="269">
        <f t="shared" si="13"/>
        <v>55</v>
      </c>
      <c r="D866" s="75"/>
    </row>
    <row r="867" spans="1:4" ht="18" customHeight="1" outlineLevel="1" x14ac:dyDescent="0.2">
      <c r="A867" s="260" t="s">
        <v>359</v>
      </c>
      <c r="B867" s="260">
        <v>33</v>
      </c>
      <c r="C867" s="269">
        <f t="shared" si="13"/>
        <v>55</v>
      </c>
      <c r="D867" s="75"/>
    </row>
    <row r="868" spans="1:4" ht="18" customHeight="1" outlineLevel="1" x14ac:dyDescent="0.2">
      <c r="A868" s="260" t="s">
        <v>593</v>
      </c>
      <c r="B868" s="260">
        <v>32</v>
      </c>
      <c r="C868" s="269">
        <f t="shared" si="13"/>
        <v>53.333333333333336</v>
      </c>
      <c r="D868" s="75"/>
    </row>
    <row r="869" spans="1:4" ht="18" customHeight="1" outlineLevel="1" x14ac:dyDescent="0.2">
      <c r="A869" s="260" t="s">
        <v>557</v>
      </c>
      <c r="B869" s="260">
        <v>32</v>
      </c>
      <c r="C869" s="269">
        <f t="shared" si="13"/>
        <v>53.333333333333336</v>
      </c>
      <c r="D869" s="75"/>
    </row>
    <row r="870" spans="1:4" ht="18" customHeight="1" outlineLevel="1" x14ac:dyDescent="0.2">
      <c r="A870" s="260" t="s">
        <v>721</v>
      </c>
      <c r="B870" s="260">
        <v>32</v>
      </c>
      <c r="C870" s="269">
        <f t="shared" si="13"/>
        <v>53.333333333333336</v>
      </c>
      <c r="D870" s="75"/>
    </row>
    <row r="871" spans="1:4" ht="18" customHeight="1" outlineLevel="1" x14ac:dyDescent="0.2">
      <c r="A871" s="260" t="s">
        <v>735</v>
      </c>
      <c r="B871" s="260">
        <v>32</v>
      </c>
      <c r="C871" s="269">
        <f t="shared" si="13"/>
        <v>53.333333333333336</v>
      </c>
      <c r="D871" s="75"/>
    </row>
    <row r="872" spans="1:4" ht="18" customHeight="1" outlineLevel="1" x14ac:dyDescent="0.2">
      <c r="A872" s="260" t="s">
        <v>677</v>
      </c>
      <c r="B872" s="260">
        <v>32</v>
      </c>
      <c r="C872" s="269">
        <f t="shared" si="13"/>
        <v>53.333333333333336</v>
      </c>
      <c r="D872" s="75"/>
    </row>
    <row r="873" spans="1:4" ht="18" customHeight="1" outlineLevel="1" x14ac:dyDescent="0.2">
      <c r="A873" s="260" t="s">
        <v>338</v>
      </c>
      <c r="B873" s="260">
        <v>32</v>
      </c>
      <c r="C873" s="269">
        <f t="shared" si="13"/>
        <v>53.333333333333336</v>
      </c>
      <c r="D873" s="75"/>
    </row>
    <row r="874" spans="1:4" ht="18" customHeight="1" outlineLevel="1" x14ac:dyDescent="0.2">
      <c r="A874" s="260" t="s">
        <v>421</v>
      </c>
      <c r="B874" s="260">
        <v>32</v>
      </c>
      <c r="C874" s="269">
        <f t="shared" si="13"/>
        <v>53.333333333333336</v>
      </c>
      <c r="D874" s="75"/>
    </row>
    <row r="875" spans="1:4" ht="18" customHeight="1" outlineLevel="1" x14ac:dyDescent="0.2">
      <c r="A875" s="260" t="s">
        <v>238</v>
      </c>
      <c r="B875" s="260">
        <v>32</v>
      </c>
      <c r="C875" s="269">
        <f t="shared" si="13"/>
        <v>53.333333333333336</v>
      </c>
      <c r="D875" s="75"/>
    </row>
    <row r="876" spans="1:4" ht="18" customHeight="1" outlineLevel="1" x14ac:dyDescent="0.2">
      <c r="A876" s="260" t="s">
        <v>532</v>
      </c>
      <c r="B876" s="260">
        <v>31</v>
      </c>
      <c r="C876" s="269">
        <f t="shared" si="13"/>
        <v>51.666666666666664</v>
      </c>
      <c r="D876" s="75"/>
    </row>
    <row r="877" spans="1:4" ht="18" customHeight="1" outlineLevel="1" x14ac:dyDescent="0.2">
      <c r="A877" s="260" t="s">
        <v>267</v>
      </c>
      <c r="B877" s="260">
        <v>31</v>
      </c>
      <c r="C877" s="269">
        <f t="shared" si="13"/>
        <v>51.666666666666664</v>
      </c>
      <c r="D877" s="75"/>
    </row>
    <row r="878" spans="1:4" ht="18" customHeight="1" outlineLevel="1" x14ac:dyDescent="0.2">
      <c r="A878" s="260" t="s">
        <v>357</v>
      </c>
      <c r="B878" s="260">
        <v>31</v>
      </c>
      <c r="C878" s="269">
        <f t="shared" si="13"/>
        <v>51.666666666666664</v>
      </c>
      <c r="D878" s="75"/>
    </row>
    <row r="879" spans="1:4" ht="18" customHeight="1" outlineLevel="1" x14ac:dyDescent="0.2">
      <c r="A879" s="260" t="s">
        <v>442</v>
      </c>
      <c r="B879" s="260">
        <v>30</v>
      </c>
      <c r="C879" s="269">
        <f t="shared" si="13"/>
        <v>50</v>
      </c>
      <c r="D879" s="75"/>
    </row>
    <row r="880" spans="1:4" ht="18" customHeight="1" outlineLevel="1" x14ac:dyDescent="0.2">
      <c r="A880" s="260" t="s">
        <v>243</v>
      </c>
      <c r="B880" s="260">
        <v>30</v>
      </c>
      <c r="C880" s="269">
        <f t="shared" si="13"/>
        <v>50</v>
      </c>
      <c r="D880" s="75"/>
    </row>
    <row r="881" spans="1:4" ht="18" customHeight="1" outlineLevel="1" x14ac:dyDescent="0.2">
      <c r="A881" s="260" t="s">
        <v>423</v>
      </c>
      <c r="B881" s="260">
        <v>30</v>
      </c>
      <c r="C881" s="269">
        <f t="shared" si="13"/>
        <v>50</v>
      </c>
      <c r="D881" s="75"/>
    </row>
    <row r="882" spans="1:4" ht="18" customHeight="1" outlineLevel="1" x14ac:dyDescent="0.2">
      <c r="A882" s="260" t="s">
        <v>480</v>
      </c>
      <c r="B882" s="260">
        <v>29</v>
      </c>
      <c r="C882" s="269">
        <f t="shared" si="13"/>
        <v>48.333333333333336</v>
      </c>
      <c r="D882" s="75"/>
    </row>
    <row r="883" spans="1:4" ht="18" customHeight="1" outlineLevel="1" x14ac:dyDescent="0.2">
      <c r="A883" s="260" t="s">
        <v>799</v>
      </c>
      <c r="B883" s="260">
        <v>29</v>
      </c>
      <c r="C883" s="269">
        <f t="shared" si="13"/>
        <v>48.333333333333336</v>
      </c>
      <c r="D883" s="75"/>
    </row>
    <row r="884" spans="1:4" ht="18" customHeight="1" outlineLevel="1" x14ac:dyDescent="0.2">
      <c r="A884" s="260" t="s">
        <v>295</v>
      </c>
      <c r="B884" s="260">
        <v>29</v>
      </c>
      <c r="C884" s="269">
        <f t="shared" si="13"/>
        <v>48.333333333333336</v>
      </c>
      <c r="D884" s="75"/>
    </row>
    <row r="885" spans="1:4" ht="18" customHeight="1" outlineLevel="1" x14ac:dyDescent="0.2">
      <c r="A885" s="260" t="s">
        <v>491</v>
      </c>
      <c r="B885" s="260">
        <v>28</v>
      </c>
      <c r="C885" s="269">
        <f t="shared" si="13"/>
        <v>46.666666666666664</v>
      </c>
      <c r="D885" s="75"/>
    </row>
    <row r="886" spans="1:4" ht="18" customHeight="1" outlineLevel="1" x14ac:dyDescent="0.2">
      <c r="A886" s="260" t="s">
        <v>266</v>
      </c>
      <c r="B886" s="260">
        <v>28</v>
      </c>
      <c r="C886" s="269">
        <f t="shared" si="13"/>
        <v>46.666666666666664</v>
      </c>
      <c r="D886" s="75"/>
    </row>
    <row r="887" spans="1:4" ht="18" customHeight="1" outlineLevel="1" x14ac:dyDescent="0.2">
      <c r="A887" s="260" t="s">
        <v>320</v>
      </c>
      <c r="B887" s="260">
        <v>28</v>
      </c>
      <c r="C887" s="269">
        <f t="shared" si="13"/>
        <v>46.666666666666664</v>
      </c>
      <c r="D887" s="75"/>
    </row>
    <row r="888" spans="1:4" ht="18" customHeight="1" outlineLevel="1" x14ac:dyDescent="0.2">
      <c r="A888" s="260" t="s">
        <v>318</v>
      </c>
      <c r="B888" s="260">
        <v>28</v>
      </c>
      <c r="C888" s="269">
        <f t="shared" si="13"/>
        <v>46.666666666666664</v>
      </c>
      <c r="D888" s="75"/>
    </row>
    <row r="889" spans="1:4" ht="18" customHeight="1" outlineLevel="1" x14ac:dyDescent="0.2">
      <c r="A889" s="260" t="s">
        <v>255</v>
      </c>
      <c r="B889" s="260">
        <v>28</v>
      </c>
      <c r="C889" s="269">
        <f t="shared" si="13"/>
        <v>46.666666666666664</v>
      </c>
      <c r="D889" s="75"/>
    </row>
    <row r="890" spans="1:4" ht="18" customHeight="1" outlineLevel="1" x14ac:dyDescent="0.2">
      <c r="A890" s="260" t="s">
        <v>263</v>
      </c>
      <c r="B890" s="260">
        <v>28</v>
      </c>
      <c r="C890" s="269">
        <f t="shared" si="13"/>
        <v>46.666666666666664</v>
      </c>
      <c r="D890" s="75"/>
    </row>
    <row r="891" spans="1:4" ht="18" customHeight="1" outlineLevel="1" x14ac:dyDescent="0.2">
      <c r="A891" s="260" t="s">
        <v>595</v>
      </c>
      <c r="B891" s="260">
        <v>27</v>
      </c>
      <c r="C891" s="269">
        <f t="shared" si="13"/>
        <v>45</v>
      </c>
      <c r="D891" s="75"/>
    </row>
    <row r="892" spans="1:4" ht="18" customHeight="1" outlineLevel="1" x14ac:dyDescent="0.2">
      <c r="A892" s="260" t="s">
        <v>416</v>
      </c>
      <c r="B892" s="260">
        <v>27</v>
      </c>
      <c r="C892" s="269">
        <f t="shared" si="13"/>
        <v>45</v>
      </c>
      <c r="D892" s="75"/>
    </row>
    <row r="893" spans="1:4" ht="18" customHeight="1" outlineLevel="1" x14ac:dyDescent="0.2">
      <c r="A893" s="260" t="s">
        <v>801</v>
      </c>
      <c r="B893" s="260">
        <v>27</v>
      </c>
      <c r="C893" s="269">
        <f t="shared" si="13"/>
        <v>45</v>
      </c>
      <c r="D893" s="75"/>
    </row>
    <row r="894" spans="1:4" ht="18" customHeight="1" outlineLevel="1" x14ac:dyDescent="0.2">
      <c r="A894" s="260" t="s">
        <v>776</v>
      </c>
      <c r="B894" s="260">
        <v>27</v>
      </c>
      <c r="C894" s="269">
        <f t="shared" si="13"/>
        <v>45</v>
      </c>
      <c r="D894" s="75"/>
    </row>
    <row r="895" spans="1:4" ht="18" customHeight="1" outlineLevel="1" x14ac:dyDescent="0.2">
      <c r="A895" s="260" t="s">
        <v>394</v>
      </c>
      <c r="B895" s="260">
        <v>26</v>
      </c>
      <c r="C895" s="269">
        <f t="shared" si="13"/>
        <v>43.333333333333336</v>
      </c>
      <c r="D895" s="75"/>
    </row>
    <row r="896" spans="1:4" ht="18" customHeight="1" outlineLevel="1" x14ac:dyDescent="0.2">
      <c r="A896" s="260" t="s">
        <v>520</v>
      </c>
      <c r="B896" s="260">
        <v>26</v>
      </c>
      <c r="C896" s="269">
        <f t="shared" si="13"/>
        <v>43.333333333333336</v>
      </c>
      <c r="D896" s="75"/>
    </row>
    <row r="897" spans="1:4" ht="18" customHeight="1" outlineLevel="1" x14ac:dyDescent="0.2">
      <c r="A897" s="260" t="s">
        <v>452</v>
      </c>
      <c r="B897" s="260">
        <v>26</v>
      </c>
      <c r="C897" s="269">
        <f t="shared" si="13"/>
        <v>43.333333333333336</v>
      </c>
      <c r="D897" s="75"/>
    </row>
    <row r="898" spans="1:4" ht="18" customHeight="1" outlineLevel="1" x14ac:dyDescent="0.2">
      <c r="A898" s="260" t="s">
        <v>549</v>
      </c>
      <c r="B898" s="260">
        <v>26</v>
      </c>
      <c r="C898" s="269">
        <f t="shared" si="13"/>
        <v>43.333333333333336</v>
      </c>
      <c r="D898" s="75"/>
    </row>
    <row r="899" spans="1:4" ht="18" customHeight="1" outlineLevel="1" x14ac:dyDescent="0.2">
      <c r="A899" s="260" t="s">
        <v>479</v>
      </c>
      <c r="B899" s="260">
        <v>25</v>
      </c>
      <c r="C899" s="269">
        <f t="shared" si="13"/>
        <v>41.666666666666664</v>
      </c>
      <c r="D899" s="75"/>
    </row>
    <row r="900" spans="1:4" ht="18" customHeight="1" outlineLevel="1" x14ac:dyDescent="0.2">
      <c r="A900" s="260" t="s">
        <v>2137</v>
      </c>
      <c r="B900" s="260">
        <v>25</v>
      </c>
      <c r="C900" s="269">
        <f t="shared" si="13"/>
        <v>41.666666666666664</v>
      </c>
      <c r="D900" s="75"/>
    </row>
    <row r="901" spans="1:4" ht="18" customHeight="1" outlineLevel="1" x14ac:dyDescent="0.2">
      <c r="A901" s="260" t="s">
        <v>585</v>
      </c>
      <c r="B901" s="260">
        <v>25</v>
      </c>
      <c r="C901" s="269">
        <f t="shared" si="13"/>
        <v>41.666666666666664</v>
      </c>
      <c r="D901" s="75"/>
    </row>
    <row r="902" spans="1:4" ht="18" customHeight="1" outlineLevel="1" x14ac:dyDescent="0.2">
      <c r="A902" s="260" t="s">
        <v>384</v>
      </c>
      <c r="B902" s="260">
        <v>25</v>
      </c>
      <c r="C902" s="269">
        <f t="shared" si="13"/>
        <v>41.666666666666664</v>
      </c>
      <c r="D902" s="75"/>
    </row>
    <row r="903" spans="1:4" ht="18" customHeight="1" outlineLevel="1" x14ac:dyDescent="0.2">
      <c r="A903" s="260" t="s">
        <v>321</v>
      </c>
      <c r="B903" s="260">
        <v>25</v>
      </c>
      <c r="C903" s="269">
        <f t="shared" ref="C903:C966" si="14">B903*100/60</f>
        <v>41.666666666666664</v>
      </c>
      <c r="D903" s="75"/>
    </row>
    <row r="904" spans="1:4" ht="18" customHeight="1" outlineLevel="1" x14ac:dyDescent="0.2">
      <c r="A904" s="260" t="s">
        <v>385</v>
      </c>
      <c r="B904" s="260">
        <v>24</v>
      </c>
      <c r="C904" s="269">
        <f t="shared" si="14"/>
        <v>40</v>
      </c>
      <c r="D904" s="75"/>
    </row>
    <row r="905" spans="1:4" ht="18" customHeight="1" outlineLevel="1" x14ac:dyDescent="0.2">
      <c r="A905" s="260" t="s">
        <v>561</v>
      </c>
      <c r="B905" s="260">
        <v>23</v>
      </c>
      <c r="C905" s="269">
        <f t="shared" si="14"/>
        <v>38.333333333333336</v>
      </c>
      <c r="D905" s="75"/>
    </row>
    <row r="906" spans="1:4" ht="18" customHeight="1" outlineLevel="1" x14ac:dyDescent="0.2">
      <c r="A906" s="260" t="s">
        <v>291</v>
      </c>
      <c r="B906" s="260">
        <v>23</v>
      </c>
      <c r="C906" s="269">
        <f t="shared" si="14"/>
        <v>38.333333333333336</v>
      </c>
      <c r="D906" s="75"/>
    </row>
    <row r="907" spans="1:4" ht="18" customHeight="1" outlineLevel="1" x14ac:dyDescent="0.2">
      <c r="A907" s="260" t="s">
        <v>676</v>
      </c>
      <c r="B907" s="260">
        <v>23</v>
      </c>
      <c r="C907" s="269">
        <f t="shared" si="14"/>
        <v>38.333333333333336</v>
      </c>
      <c r="D907" s="75"/>
    </row>
    <row r="908" spans="1:4" ht="18" customHeight="1" outlineLevel="1" x14ac:dyDescent="0.2">
      <c r="A908" s="260" t="s">
        <v>381</v>
      </c>
      <c r="B908" s="260">
        <v>23</v>
      </c>
      <c r="C908" s="269">
        <f t="shared" si="14"/>
        <v>38.333333333333336</v>
      </c>
      <c r="D908" s="75"/>
    </row>
    <row r="909" spans="1:4" ht="18" customHeight="1" outlineLevel="1" x14ac:dyDescent="0.2">
      <c r="A909" s="260" t="s">
        <v>664</v>
      </c>
      <c r="B909" s="260">
        <v>23</v>
      </c>
      <c r="C909" s="269">
        <f t="shared" si="14"/>
        <v>38.333333333333336</v>
      </c>
      <c r="D909" s="75"/>
    </row>
    <row r="910" spans="1:4" ht="18" customHeight="1" outlineLevel="1" x14ac:dyDescent="0.2">
      <c r="A910" s="260" t="s">
        <v>700</v>
      </c>
      <c r="B910" s="260">
        <v>23</v>
      </c>
      <c r="C910" s="269">
        <f t="shared" si="14"/>
        <v>38.333333333333336</v>
      </c>
      <c r="D910" s="75"/>
    </row>
    <row r="911" spans="1:4" ht="18" customHeight="1" outlineLevel="1" x14ac:dyDescent="0.2">
      <c r="A911" s="260" t="s">
        <v>505</v>
      </c>
      <c r="B911" s="260">
        <v>22</v>
      </c>
      <c r="C911" s="269">
        <f t="shared" si="14"/>
        <v>36.666666666666664</v>
      </c>
      <c r="D911" s="75"/>
    </row>
    <row r="912" spans="1:4" ht="18" customHeight="1" outlineLevel="1" x14ac:dyDescent="0.2">
      <c r="A912" s="260" t="s">
        <v>504</v>
      </c>
      <c r="B912" s="260">
        <v>22</v>
      </c>
      <c r="C912" s="269">
        <f t="shared" si="14"/>
        <v>36.666666666666664</v>
      </c>
      <c r="D912" s="75"/>
    </row>
    <row r="913" spans="1:4" ht="18" customHeight="1" outlineLevel="1" x14ac:dyDescent="0.2">
      <c r="A913" s="260" t="s">
        <v>713</v>
      </c>
      <c r="B913" s="260">
        <v>22</v>
      </c>
      <c r="C913" s="269">
        <f t="shared" si="14"/>
        <v>36.666666666666664</v>
      </c>
      <c r="D913" s="75"/>
    </row>
    <row r="914" spans="1:4" ht="18" customHeight="1" outlineLevel="1" x14ac:dyDescent="0.2">
      <c r="A914" s="260" t="s">
        <v>337</v>
      </c>
      <c r="B914" s="260">
        <v>22</v>
      </c>
      <c r="C914" s="269">
        <f t="shared" si="14"/>
        <v>36.666666666666664</v>
      </c>
      <c r="D914" s="75"/>
    </row>
    <row r="915" spans="1:4" ht="18" customHeight="1" outlineLevel="1" x14ac:dyDescent="0.2">
      <c r="A915" s="260" t="s">
        <v>314</v>
      </c>
      <c r="B915" s="260">
        <v>22</v>
      </c>
      <c r="C915" s="269">
        <f t="shared" si="14"/>
        <v>36.666666666666664</v>
      </c>
      <c r="D915" s="75"/>
    </row>
    <row r="916" spans="1:4" ht="18" customHeight="1" outlineLevel="1" x14ac:dyDescent="0.2">
      <c r="A916" s="260" t="s">
        <v>785</v>
      </c>
      <c r="B916" s="260">
        <v>22</v>
      </c>
      <c r="C916" s="269">
        <f t="shared" si="14"/>
        <v>36.666666666666664</v>
      </c>
      <c r="D916" s="75"/>
    </row>
    <row r="917" spans="1:4" ht="18" customHeight="1" outlineLevel="1" x14ac:dyDescent="0.2">
      <c r="A917" s="260" t="s">
        <v>464</v>
      </c>
      <c r="B917" s="260">
        <v>21</v>
      </c>
      <c r="C917" s="269">
        <f t="shared" si="14"/>
        <v>35</v>
      </c>
      <c r="D917" s="75"/>
    </row>
    <row r="918" spans="1:4" ht="18" customHeight="1" outlineLevel="1" x14ac:dyDescent="0.2">
      <c r="A918" s="260" t="s">
        <v>555</v>
      </c>
      <c r="B918" s="260">
        <v>21</v>
      </c>
      <c r="C918" s="269">
        <f t="shared" si="14"/>
        <v>35</v>
      </c>
      <c r="D918" s="75"/>
    </row>
    <row r="919" spans="1:4" ht="18" customHeight="1" outlineLevel="1" x14ac:dyDescent="0.2">
      <c r="A919" s="260" t="s">
        <v>360</v>
      </c>
      <c r="B919" s="260">
        <v>21</v>
      </c>
      <c r="C919" s="269">
        <f t="shared" si="14"/>
        <v>35</v>
      </c>
      <c r="D919" s="75"/>
    </row>
    <row r="920" spans="1:4" ht="18" customHeight="1" outlineLevel="1" x14ac:dyDescent="0.2">
      <c r="A920" s="260" t="s">
        <v>348</v>
      </c>
      <c r="B920" s="260">
        <v>21</v>
      </c>
      <c r="C920" s="269">
        <f t="shared" si="14"/>
        <v>35</v>
      </c>
      <c r="D920" s="75"/>
    </row>
    <row r="921" spans="1:4" ht="18" customHeight="1" outlineLevel="1" x14ac:dyDescent="0.2">
      <c r="A921" s="260" t="s">
        <v>388</v>
      </c>
      <c r="B921" s="260">
        <v>21</v>
      </c>
      <c r="C921" s="269">
        <f t="shared" si="14"/>
        <v>35</v>
      </c>
      <c r="D921" s="75"/>
    </row>
    <row r="922" spans="1:4" ht="18" customHeight="1" outlineLevel="1" x14ac:dyDescent="0.2">
      <c r="A922" s="260" t="s">
        <v>726</v>
      </c>
      <c r="B922" s="260">
        <v>21</v>
      </c>
      <c r="C922" s="269">
        <f t="shared" si="14"/>
        <v>35</v>
      </c>
      <c r="D922" s="75"/>
    </row>
    <row r="923" spans="1:4" ht="18" customHeight="1" outlineLevel="1" x14ac:dyDescent="0.2">
      <c r="A923" s="260" t="s">
        <v>808</v>
      </c>
      <c r="B923" s="260">
        <v>21</v>
      </c>
      <c r="C923" s="269">
        <f t="shared" si="14"/>
        <v>35</v>
      </c>
      <c r="D923" s="75"/>
    </row>
    <row r="924" spans="1:4" ht="18" customHeight="1" outlineLevel="1" x14ac:dyDescent="0.2">
      <c r="A924" s="260" t="s">
        <v>478</v>
      </c>
      <c r="B924" s="260">
        <v>20</v>
      </c>
      <c r="C924" s="269">
        <f t="shared" si="14"/>
        <v>33.333333333333336</v>
      </c>
      <c r="D924" s="75"/>
    </row>
    <row r="925" spans="1:4" ht="18" customHeight="1" outlineLevel="1" x14ac:dyDescent="0.2">
      <c r="A925" s="260" t="s">
        <v>426</v>
      </c>
      <c r="B925" s="260">
        <v>20</v>
      </c>
      <c r="C925" s="269">
        <f t="shared" si="14"/>
        <v>33.333333333333336</v>
      </c>
      <c r="D925" s="75"/>
    </row>
    <row r="926" spans="1:4" ht="18" customHeight="1" outlineLevel="1" x14ac:dyDescent="0.2">
      <c r="A926" s="260" t="s">
        <v>330</v>
      </c>
      <c r="B926" s="260">
        <v>20</v>
      </c>
      <c r="C926" s="269">
        <f t="shared" si="14"/>
        <v>33.333333333333336</v>
      </c>
      <c r="D926" s="75"/>
    </row>
    <row r="927" spans="1:4" ht="18" customHeight="1" outlineLevel="1" x14ac:dyDescent="0.2">
      <c r="A927" s="260" t="s">
        <v>293</v>
      </c>
      <c r="B927" s="260">
        <v>20</v>
      </c>
      <c r="C927" s="269">
        <f t="shared" si="14"/>
        <v>33.333333333333336</v>
      </c>
      <c r="D927" s="75"/>
    </row>
    <row r="928" spans="1:4" ht="18" customHeight="1" outlineLevel="1" x14ac:dyDescent="0.2">
      <c r="A928" s="260" t="s">
        <v>313</v>
      </c>
      <c r="B928" s="260">
        <v>20</v>
      </c>
      <c r="C928" s="269">
        <f t="shared" si="14"/>
        <v>33.333333333333336</v>
      </c>
      <c r="D928" s="75"/>
    </row>
    <row r="929" spans="1:4" ht="18" customHeight="1" outlineLevel="1" x14ac:dyDescent="0.2">
      <c r="A929" s="260" t="s">
        <v>390</v>
      </c>
      <c r="B929" s="260">
        <v>19</v>
      </c>
      <c r="C929" s="269">
        <f t="shared" si="14"/>
        <v>31.666666666666668</v>
      </c>
      <c r="D929" s="75"/>
    </row>
    <row r="930" spans="1:4" ht="18" customHeight="1" outlineLevel="1" x14ac:dyDescent="0.2">
      <c r="A930" s="260" t="s">
        <v>475</v>
      </c>
      <c r="B930" s="260">
        <v>19</v>
      </c>
      <c r="C930" s="269">
        <f t="shared" si="14"/>
        <v>31.666666666666668</v>
      </c>
      <c r="D930" s="75"/>
    </row>
    <row r="931" spans="1:4" ht="18" customHeight="1" outlineLevel="1" x14ac:dyDescent="0.2">
      <c r="A931" s="260" t="s">
        <v>406</v>
      </c>
      <c r="B931" s="260">
        <v>19</v>
      </c>
      <c r="C931" s="269">
        <f t="shared" si="14"/>
        <v>31.666666666666668</v>
      </c>
      <c r="D931" s="75"/>
    </row>
    <row r="932" spans="1:4" ht="18" customHeight="1" outlineLevel="1" x14ac:dyDescent="0.2">
      <c r="A932" s="260" t="s">
        <v>633</v>
      </c>
      <c r="B932" s="260">
        <v>18</v>
      </c>
      <c r="C932" s="269">
        <f t="shared" si="14"/>
        <v>30</v>
      </c>
      <c r="D932" s="75"/>
    </row>
    <row r="933" spans="1:4" ht="18" customHeight="1" outlineLevel="1" x14ac:dyDescent="0.2">
      <c r="A933" s="260" t="s">
        <v>397</v>
      </c>
      <c r="B933" s="260">
        <v>17</v>
      </c>
      <c r="C933" s="269">
        <f t="shared" si="14"/>
        <v>28.333333333333332</v>
      </c>
      <c r="D933" s="75"/>
    </row>
    <row r="934" spans="1:4" ht="18" customHeight="1" outlineLevel="1" x14ac:dyDescent="0.2">
      <c r="A934" s="260" t="s">
        <v>488</v>
      </c>
      <c r="B934" s="260">
        <v>17</v>
      </c>
      <c r="C934" s="269">
        <f t="shared" si="14"/>
        <v>28.333333333333332</v>
      </c>
      <c r="D934" s="75"/>
    </row>
    <row r="935" spans="1:4" ht="18" customHeight="1" outlineLevel="1" x14ac:dyDescent="0.2">
      <c r="A935" s="260" t="s">
        <v>290</v>
      </c>
      <c r="B935" s="260">
        <v>17</v>
      </c>
      <c r="C935" s="269">
        <f t="shared" si="14"/>
        <v>28.333333333333332</v>
      </c>
      <c r="D935" s="75"/>
    </row>
    <row r="936" spans="1:4" ht="18" customHeight="1" outlineLevel="1" x14ac:dyDescent="0.2">
      <c r="A936" s="260" t="s">
        <v>441</v>
      </c>
      <c r="B936" s="260">
        <v>17</v>
      </c>
      <c r="C936" s="269">
        <f t="shared" si="14"/>
        <v>28.333333333333332</v>
      </c>
      <c r="D936" s="75"/>
    </row>
    <row r="937" spans="1:4" ht="18" customHeight="1" outlineLevel="1" x14ac:dyDescent="0.2">
      <c r="A937" s="260" t="s">
        <v>638</v>
      </c>
      <c r="B937" s="260">
        <v>17</v>
      </c>
      <c r="C937" s="269">
        <f t="shared" si="14"/>
        <v>28.333333333333332</v>
      </c>
      <c r="D937" s="75"/>
    </row>
    <row r="938" spans="1:4" ht="18" customHeight="1" outlineLevel="1" x14ac:dyDescent="0.2">
      <c r="A938" s="260" t="s">
        <v>734</v>
      </c>
      <c r="B938" s="260">
        <v>17</v>
      </c>
      <c r="C938" s="269">
        <f t="shared" si="14"/>
        <v>28.333333333333332</v>
      </c>
      <c r="D938" s="75"/>
    </row>
    <row r="939" spans="1:4" ht="18" customHeight="1" outlineLevel="1" x14ac:dyDescent="0.2">
      <c r="A939" s="260" t="s">
        <v>319</v>
      </c>
      <c r="B939" s="260">
        <v>16</v>
      </c>
      <c r="C939" s="269">
        <f t="shared" si="14"/>
        <v>26.666666666666668</v>
      </c>
      <c r="D939" s="75"/>
    </row>
    <row r="940" spans="1:4" ht="18" customHeight="1" outlineLevel="1" x14ac:dyDescent="0.2">
      <c r="A940" s="260" t="s">
        <v>563</v>
      </c>
      <c r="B940" s="260">
        <v>16</v>
      </c>
      <c r="C940" s="269">
        <f t="shared" si="14"/>
        <v>26.666666666666668</v>
      </c>
      <c r="D940" s="75"/>
    </row>
    <row r="941" spans="1:4" ht="18" customHeight="1" outlineLevel="1" x14ac:dyDescent="0.2">
      <c r="A941" s="260" t="s">
        <v>594</v>
      </c>
      <c r="B941" s="260">
        <v>16</v>
      </c>
      <c r="C941" s="269">
        <f t="shared" si="14"/>
        <v>26.666666666666668</v>
      </c>
      <c r="D941" s="75"/>
    </row>
    <row r="942" spans="1:4" ht="18" customHeight="1" outlineLevel="1" x14ac:dyDescent="0.2">
      <c r="A942" s="260" t="s">
        <v>591</v>
      </c>
      <c r="B942" s="260">
        <v>16</v>
      </c>
      <c r="C942" s="269">
        <f t="shared" si="14"/>
        <v>26.666666666666668</v>
      </c>
      <c r="D942" s="75"/>
    </row>
    <row r="943" spans="1:4" ht="18" customHeight="1" outlineLevel="1" x14ac:dyDescent="0.2">
      <c r="A943" s="260" t="s">
        <v>635</v>
      </c>
      <c r="B943" s="260">
        <v>16</v>
      </c>
      <c r="C943" s="269">
        <f t="shared" si="14"/>
        <v>26.666666666666668</v>
      </c>
      <c r="D943" s="75"/>
    </row>
    <row r="944" spans="1:4" ht="18" customHeight="1" outlineLevel="1" x14ac:dyDescent="0.2">
      <c r="A944" s="260" t="s">
        <v>712</v>
      </c>
      <c r="B944" s="260">
        <v>16</v>
      </c>
      <c r="C944" s="269">
        <f t="shared" si="14"/>
        <v>26.666666666666668</v>
      </c>
      <c r="D944" s="75"/>
    </row>
    <row r="945" spans="1:4" ht="18" customHeight="1" outlineLevel="1" x14ac:dyDescent="0.2">
      <c r="A945" s="260" t="s">
        <v>787</v>
      </c>
      <c r="B945" s="260">
        <v>16</v>
      </c>
      <c r="C945" s="269">
        <f t="shared" si="14"/>
        <v>26.666666666666668</v>
      </c>
      <c r="D945" s="75"/>
    </row>
    <row r="946" spans="1:4" ht="18" customHeight="1" outlineLevel="1" x14ac:dyDescent="0.2">
      <c r="A946" s="260" t="s">
        <v>382</v>
      </c>
      <c r="B946" s="260">
        <v>15</v>
      </c>
      <c r="C946" s="269">
        <f t="shared" si="14"/>
        <v>25</v>
      </c>
      <c r="D946" s="75"/>
    </row>
    <row r="947" spans="1:4" ht="18" customHeight="1" outlineLevel="1" x14ac:dyDescent="0.2">
      <c r="A947" s="260" t="s">
        <v>652</v>
      </c>
      <c r="B947" s="260">
        <v>15</v>
      </c>
      <c r="C947" s="269">
        <f t="shared" si="14"/>
        <v>25</v>
      </c>
      <c r="D947" s="75"/>
    </row>
    <row r="948" spans="1:4" ht="18" customHeight="1" outlineLevel="1" x14ac:dyDescent="0.2">
      <c r="A948" s="260" t="s">
        <v>689</v>
      </c>
      <c r="B948" s="260">
        <v>15</v>
      </c>
      <c r="C948" s="269">
        <f t="shared" si="14"/>
        <v>25</v>
      </c>
      <c r="D948" s="75"/>
    </row>
    <row r="949" spans="1:4" ht="18" customHeight="1" outlineLevel="1" x14ac:dyDescent="0.2">
      <c r="A949" s="260" t="s">
        <v>446</v>
      </c>
      <c r="B949" s="260">
        <v>15</v>
      </c>
      <c r="C949" s="269">
        <f t="shared" si="14"/>
        <v>25</v>
      </c>
      <c r="D949" s="75"/>
    </row>
    <row r="950" spans="1:4" ht="18" customHeight="1" outlineLevel="1" x14ac:dyDescent="0.2">
      <c r="A950" s="260" t="s">
        <v>450</v>
      </c>
      <c r="B950" s="260">
        <v>15</v>
      </c>
      <c r="C950" s="269">
        <f t="shared" si="14"/>
        <v>25</v>
      </c>
      <c r="D950" s="75"/>
    </row>
    <row r="951" spans="1:4" ht="18" customHeight="1" outlineLevel="1" x14ac:dyDescent="0.2">
      <c r="A951" s="260" t="s">
        <v>621</v>
      </c>
      <c r="B951" s="260">
        <v>14</v>
      </c>
      <c r="C951" s="269">
        <f t="shared" si="14"/>
        <v>23.333333333333332</v>
      </c>
      <c r="D951" s="75"/>
    </row>
    <row r="952" spans="1:4" ht="18" customHeight="1" outlineLevel="1" x14ac:dyDescent="0.2">
      <c r="A952" s="260" t="s">
        <v>671</v>
      </c>
      <c r="B952" s="260">
        <v>14</v>
      </c>
      <c r="C952" s="269">
        <f t="shared" si="14"/>
        <v>23.333333333333332</v>
      </c>
      <c r="D952" s="75"/>
    </row>
    <row r="953" spans="1:4" ht="18" customHeight="1" outlineLevel="1" x14ac:dyDescent="0.2">
      <c r="A953" s="260" t="s">
        <v>279</v>
      </c>
      <c r="B953" s="260">
        <v>14</v>
      </c>
      <c r="C953" s="269">
        <f t="shared" si="14"/>
        <v>23.333333333333332</v>
      </c>
      <c r="D953" s="75"/>
    </row>
    <row r="954" spans="1:4" ht="18" customHeight="1" outlineLevel="1" x14ac:dyDescent="0.2">
      <c r="A954" s="260" t="s">
        <v>780</v>
      </c>
      <c r="B954" s="260">
        <v>14</v>
      </c>
      <c r="C954" s="269">
        <f t="shared" si="14"/>
        <v>23.333333333333332</v>
      </c>
      <c r="D954" s="75"/>
    </row>
    <row r="955" spans="1:4" ht="18" customHeight="1" outlineLevel="1" x14ac:dyDescent="0.2">
      <c r="A955" s="260" t="s">
        <v>764</v>
      </c>
      <c r="B955" s="260">
        <v>14</v>
      </c>
      <c r="C955" s="269">
        <f t="shared" si="14"/>
        <v>23.333333333333332</v>
      </c>
      <c r="D955" s="75"/>
    </row>
    <row r="956" spans="1:4" ht="18" customHeight="1" outlineLevel="1" x14ac:dyDescent="0.2">
      <c r="A956" s="260" t="s">
        <v>492</v>
      </c>
      <c r="B956" s="260">
        <v>13</v>
      </c>
      <c r="C956" s="269">
        <f t="shared" si="14"/>
        <v>21.666666666666668</v>
      </c>
      <c r="D956" s="75"/>
    </row>
    <row r="957" spans="1:4" ht="18" customHeight="1" outlineLevel="1" x14ac:dyDescent="0.2">
      <c r="A957" s="260" t="s">
        <v>606</v>
      </c>
      <c r="B957" s="260">
        <v>13</v>
      </c>
      <c r="C957" s="269">
        <f t="shared" si="14"/>
        <v>21.666666666666668</v>
      </c>
      <c r="D957" s="75"/>
    </row>
    <row r="958" spans="1:4" ht="18" customHeight="1" outlineLevel="1" x14ac:dyDescent="0.2">
      <c r="A958" s="260" t="s">
        <v>270</v>
      </c>
      <c r="B958" s="260">
        <v>13</v>
      </c>
      <c r="C958" s="269">
        <f t="shared" si="14"/>
        <v>21.666666666666668</v>
      </c>
      <c r="D958" s="75"/>
    </row>
    <row r="959" spans="1:4" ht="18" customHeight="1" outlineLevel="1" x14ac:dyDescent="0.2">
      <c r="A959" s="260" t="s">
        <v>495</v>
      </c>
      <c r="B959" s="260">
        <v>12</v>
      </c>
      <c r="C959" s="269">
        <f t="shared" si="14"/>
        <v>20</v>
      </c>
      <c r="D959" s="75"/>
    </row>
    <row r="960" spans="1:4" ht="18" customHeight="1" outlineLevel="1" x14ac:dyDescent="0.2">
      <c r="A960" s="260" t="s">
        <v>437</v>
      </c>
      <c r="B960" s="260">
        <v>12</v>
      </c>
      <c r="C960" s="269">
        <f t="shared" si="14"/>
        <v>20</v>
      </c>
      <c r="D960" s="75"/>
    </row>
    <row r="961" spans="1:4" ht="18" customHeight="1" outlineLevel="1" x14ac:dyDescent="0.2">
      <c r="A961" s="260" t="s">
        <v>603</v>
      </c>
      <c r="B961" s="260">
        <v>12</v>
      </c>
      <c r="C961" s="269">
        <f t="shared" si="14"/>
        <v>20</v>
      </c>
      <c r="D961" s="75"/>
    </row>
    <row r="962" spans="1:4" ht="18" customHeight="1" outlineLevel="1" x14ac:dyDescent="0.2">
      <c r="A962" s="260" t="s">
        <v>284</v>
      </c>
      <c r="B962" s="260">
        <v>12</v>
      </c>
      <c r="C962" s="269">
        <f t="shared" si="14"/>
        <v>20</v>
      </c>
      <c r="D962" s="75"/>
    </row>
    <row r="963" spans="1:4" ht="18" customHeight="1" outlineLevel="1" x14ac:dyDescent="0.2">
      <c r="A963" s="260" t="s">
        <v>302</v>
      </c>
      <c r="B963" s="260">
        <v>12</v>
      </c>
      <c r="C963" s="269">
        <f t="shared" si="14"/>
        <v>20</v>
      </c>
      <c r="D963" s="75"/>
    </row>
    <row r="964" spans="1:4" ht="18" customHeight="1" outlineLevel="1" x14ac:dyDescent="0.2">
      <c r="A964" s="260" t="s">
        <v>670</v>
      </c>
      <c r="B964" s="260">
        <v>12</v>
      </c>
      <c r="C964" s="269">
        <f t="shared" si="14"/>
        <v>20</v>
      </c>
      <c r="D964" s="75"/>
    </row>
    <row r="965" spans="1:4" ht="18" customHeight="1" outlineLevel="1" x14ac:dyDescent="0.2">
      <c r="A965" s="260" t="s">
        <v>728</v>
      </c>
      <c r="B965" s="260">
        <v>12</v>
      </c>
      <c r="C965" s="269">
        <f t="shared" si="14"/>
        <v>20</v>
      </c>
      <c r="D965" s="75"/>
    </row>
    <row r="966" spans="1:4" ht="18" customHeight="1" outlineLevel="1" x14ac:dyDescent="0.2">
      <c r="A966" s="260" t="s">
        <v>805</v>
      </c>
      <c r="B966" s="260">
        <v>12</v>
      </c>
      <c r="C966" s="269">
        <f t="shared" si="14"/>
        <v>20</v>
      </c>
      <c r="D966" s="75"/>
    </row>
    <row r="967" spans="1:4" ht="18" customHeight="1" outlineLevel="1" x14ac:dyDescent="0.2">
      <c r="A967" s="260" t="s">
        <v>777</v>
      </c>
      <c r="B967" s="260">
        <v>12</v>
      </c>
      <c r="C967" s="269">
        <f t="shared" ref="C967:C1030" si="15">B967*100/60</f>
        <v>20</v>
      </c>
      <c r="D967" s="75"/>
    </row>
    <row r="968" spans="1:4" ht="18" customHeight="1" outlineLevel="1" x14ac:dyDescent="0.2">
      <c r="A968" s="260" t="s">
        <v>487</v>
      </c>
      <c r="B968" s="260">
        <v>11</v>
      </c>
      <c r="C968" s="269">
        <f t="shared" si="15"/>
        <v>18.333333333333332</v>
      </c>
      <c r="D968" s="75"/>
    </row>
    <row r="969" spans="1:4" ht="18" customHeight="1" outlineLevel="1" x14ac:dyDescent="0.2">
      <c r="A969" s="260" t="s">
        <v>559</v>
      </c>
      <c r="B969" s="260">
        <v>11</v>
      </c>
      <c r="C969" s="269">
        <f t="shared" si="15"/>
        <v>18.333333333333332</v>
      </c>
      <c r="D969" s="75"/>
    </row>
    <row r="970" spans="1:4" ht="18" customHeight="1" outlineLevel="1" x14ac:dyDescent="0.2">
      <c r="A970" s="260" t="s">
        <v>590</v>
      </c>
      <c r="B970" s="260">
        <v>11</v>
      </c>
      <c r="C970" s="269">
        <f t="shared" si="15"/>
        <v>18.333333333333332</v>
      </c>
      <c r="D970" s="75"/>
    </row>
    <row r="971" spans="1:4" ht="18" customHeight="1" outlineLevel="1" x14ac:dyDescent="0.2">
      <c r="A971" s="260" t="s">
        <v>566</v>
      </c>
      <c r="B971" s="260">
        <v>11</v>
      </c>
      <c r="C971" s="269">
        <f t="shared" si="15"/>
        <v>18.333333333333332</v>
      </c>
      <c r="D971" s="75"/>
    </row>
    <row r="972" spans="1:4" ht="18" customHeight="1" outlineLevel="1" x14ac:dyDescent="0.2">
      <c r="A972" s="260" t="s">
        <v>597</v>
      </c>
      <c r="B972" s="260">
        <v>11</v>
      </c>
      <c r="C972" s="269">
        <f t="shared" si="15"/>
        <v>18.333333333333332</v>
      </c>
      <c r="D972" s="75"/>
    </row>
    <row r="973" spans="1:4" ht="18" customHeight="1" outlineLevel="1" x14ac:dyDescent="0.2">
      <c r="A973" s="260" t="s">
        <v>577</v>
      </c>
      <c r="B973" s="260">
        <v>11</v>
      </c>
      <c r="C973" s="269">
        <f t="shared" si="15"/>
        <v>18.333333333333332</v>
      </c>
      <c r="D973" s="75"/>
    </row>
    <row r="974" spans="1:4" ht="18" customHeight="1" outlineLevel="1" x14ac:dyDescent="0.2">
      <c r="A974" s="260" t="s">
        <v>299</v>
      </c>
      <c r="B974" s="260">
        <v>11</v>
      </c>
      <c r="C974" s="269">
        <f t="shared" si="15"/>
        <v>18.333333333333332</v>
      </c>
      <c r="D974" s="75"/>
    </row>
    <row r="975" spans="1:4" ht="18" customHeight="1" outlineLevel="1" x14ac:dyDescent="0.2">
      <c r="A975" s="260" t="s">
        <v>627</v>
      </c>
      <c r="B975" s="260">
        <v>11</v>
      </c>
      <c r="C975" s="269">
        <f t="shared" si="15"/>
        <v>18.333333333333332</v>
      </c>
      <c r="D975" s="75"/>
    </row>
    <row r="976" spans="1:4" ht="18" customHeight="1" outlineLevel="1" x14ac:dyDescent="0.2">
      <c r="A976" s="260" t="s">
        <v>231</v>
      </c>
      <c r="B976" s="260">
        <v>11</v>
      </c>
      <c r="C976" s="269">
        <f t="shared" si="15"/>
        <v>18.333333333333332</v>
      </c>
      <c r="D976" s="75"/>
    </row>
    <row r="977" spans="1:48" ht="18" customHeight="1" outlineLevel="1" x14ac:dyDescent="0.2">
      <c r="A977" s="260" t="s">
        <v>800</v>
      </c>
      <c r="B977" s="260">
        <v>11</v>
      </c>
      <c r="C977" s="269">
        <f t="shared" si="15"/>
        <v>18.333333333333332</v>
      </c>
      <c r="D977" s="75"/>
    </row>
    <row r="978" spans="1:48" ht="18" customHeight="1" outlineLevel="1" x14ac:dyDescent="0.2">
      <c r="A978" s="260" t="s">
        <v>486</v>
      </c>
      <c r="B978" s="260">
        <v>10</v>
      </c>
      <c r="C978" s="269">
        <f t="shared" si="15"/>
        <v>16.666666666666668</v>
      </c>
      <c r="D978" s="75"/>
    </row>
    <row r="979" spans="1:48" ht="18" customHeight="1" outlineLevel="1" x14ac:dyDescent="0.2">
      <c r="A979" s="260" t="s">
        <v>462</v>
      </c>
      <c r="B979" s="260">
        <v>10</v>
      </c>
      <c r="C979" s="269">
        <f t="shared" si="15"/>
        <v>16.666666666666668</v>
      </c>
      <c r="D979" s="75"/>
    </row>
    <row r="980" spans="1:48" ht="18" customHeight="1" outlineLevel="1" x14ac:dyDescent="0.2">
      <c r="A980" s="260" t="s">
        <v>261</v>
      </c>
      <c r="B980" s="260">
        <v>10</v>
      </c>
      <c r="C980" s="269">
        <f t="shared" si="15"/>
        <v>16.666666666666668</v>
      </c>
      <c r="D980" s="75"/>
    </row>
    <row r="981" spans="1:48" ht="18" customHeight="1" outlineLevel="1" x14ac:dyDescent="0.2">
      <c r="A981" s="260" t="s">
        <v>560</v>
      </c>
      <c r="B981" s="260">
        <v>10</v>
      </c>
      <c r="C981" s="269">
        <f t="shared" si="15"/>
        <v>16.666666666666668</v>
      </c>
      <c r="D981" s="75"/>
    </row>
    <row r="982" spans="1:48" ht="18" customHeight="1" outlineLevel="1" x14ac:dyDescent="0.2">
      <c r="A982" s="260" t="s">
        <v>369</v>
      </c>
      <c r="B982" s="260">
        <v>10</v>
      </c>
      <c r="C982" s="269">
        <f t="shared" si="15"/>
        <v>16.666666666666668</v>
      </c>
      <c r="D982" s="75"/>
    </row>
    <row r="983" spans="1:48" ht="18" customHeight="1" outlineLevel="1" x14ac:dyDescent="0.2">
      <c r="A983" s="260" t="s">
        <v>449</v>
      </c>
      <c r="B983" s="260">
        <v>10</v>
      </c>
      <c r="C983" s="269">
        <f t="shared" si="15"/>
        <v>16.666666666666668</v>
      </c>
      <c r="D983" s="75"/>
    </row>
    <row r="984" spans="1:48" ht="18" customHeight="1" outlineLevel="1" x14ac:dyDescent="0.2">
      <c r="A984" s="260" t="s">
        <v>547</v>
      </c>
      <c r="B984" s="260">
        <v>9</v>
      </c>
      <c r="C984" s="269">
        <f t="shared" si="15"/>
        <v>15</v>
      </c>
      <c r="D984" s="75"/>
    </row>
    <row r="985" spans="1:48" ht="18" customHeight="1" outlineLevel="1" x14ac:dyDescent="0.2">
      <c r="A985" s="260" t="s">
        <v>619</v>
      </c>
      <c r="B985" s="260">
        <v>9</v>
      </c>
      <c r="C985" s="269">
        <f t="shared" si="15"/>
        <v>15</v>
      </c>
      <c r="D985" s="75"/>
    </row>
    <row r="986" spans="1:48" ht="18" customHeight="1" outlineLevel="1" x14ac:dyDescent="0.2">
      <c r="A986" s="260" t="s">
        <v>631</v>
      </c>
      <c r="B986" s="260">
        <v>9</v>
      </c>
      <c r="C986" s="269">
        <f t="shared" si="15"/>
        <v>15</v>
      </c>
      <c r="D986" s="75"/>
    </row>
    <row r="987" spans="1:48" s="80" customFormat="1" ht="35" customHeight="1" x14ac:dyDescent="0.2">
      <c r="A987" s="260" t="s">
        <v>770</v>
      </c>
      <c r="B987" s="260">
        <v>9</v>
      </c>
      <c r="C987" s="269">
        <f t="shared" si="15"/>
        <v>15</v>
      </c>
      <c r="D987" s="75"/>
      <c r="E987" s="75"/>
      <c r="F987" s="75"/>
      <c r="G987" s="75"/>
      <c r="H987" s="75"/>
      <c r="I987" s="75"/>
      <c r="J987" s="75"/>
      <c r="K987" s="75"/>
      <c r="L987" s="75"/>
      <c r="M987" s="75"/>
      <c r="N987" s="75"/>
      <c r="O987" s="75"/>
      <c r="P987" s="75"/>
      <c r="Q987" s="75"/>
      <c r="R987" s="75"/>
      <c r="S987" s="75"/>
      <c r="T987" s="75"/>
      <c r="U987" s="75"/>
      <c r="V987" s="75"/>
      <c r="W987" s="75"/>
      <c r="X987" s="75"/>
      <c r="Y987" s="75"/>
      <c r="Z987" s="75"/>
      <c r="AA987" s="75"/>
      <c r="AB987" s="75"/>
      <c r="AC987" s="75"/>
      <c r="AD987" s="75"/>
      <c r="AE987" s="75"/>
      <c r="AF987" s="75"/>
      <c r="AG987" s="75"/>
      <c r="AH987" s="75"/>
      <c r="AI987" s="75"/>
      <c r="AJ987" s="75"/>
      <c r="AK987" s="75"/>
      <c r="AL987" s="75"/>
      <c r="AM987" s="75"/>
      <c r="AN987" s="75"/>
      <c r="AO987" s="75"/>
      <c r="AP987" s="75"/>
      <c r="AQ987" s="75"/>
      <c r="AR987" s="75"/>
      <c r="AS987" s="75"/>
      <c r="AT987" s="75"/>
      <c r="AU987" s="75"/>
      <c r="AV987" s="75"/>
    </row>
    <row r="988" spans="1:48" ht="18" customHeight="1" x14ac:dyDescent="0.2">
      <c r="A988" s="260" t="s">
        <v>434</v>
      </c>
      <c r="B988" s="260">
        <v>8</v>
      </c>
      <c r="C988" s="269">
        <f t="shared" si="15"/>
        <v>13.333333333333334</v>
      </c>
      <c r="D988" s="75"/>
    </row>
    <row r="989" spans="1:48" x14ac:dyDescent="0.2">
      <c r="A989" s="260" t="s">
        <v>524</v>
      </c>
      <c r="B989" s="260">
        <v>8</v>
      </c>
      <c r="C989" s="269">
        <f t="shared" si="15"/>
        <v>13.333333333333334</v>
      </c>
      <c r="D989" s="75"/>
    </row>
    <row r="990" spans="1:48" outlineLevel="1" x14ac:dyDescent="0.2">
      <c r="A990" s="260" t="s">
        <v>292</v>
      </c>
      <c r="B990" s="260">
        <v>8</v>
      </c>
      <c r="C990" s="269">
        <f t="shared" si="15"/>
        <v>13.333333333333334</v>
      </c>
      <c r="D990" s="75"/>
    </row>
    <row r="991" spans="1:48" outlineLevel="1" x14ac:dyDescent="0.2">
      <c r="A991" s="260" t="s">
        <v>624</v>
      </c>
      <c r="B991" s="260">
        <v>8</v>
      </c>
      <c r="C991" s="269">
        <f t="shared" si="15"/>
        <v>13.333333333333334</v>
      </c>
      <c r="D991" s="75"/>
    </row>
    <row r="992" spans="1:48" outlineLevel="1" x14ac:dyDescent="0.2">
      <c r="A992" s="260" t="s">
        <v>667</v>
      </c>
      <c r="B992" s="260">
        <v>8</v>
      </c>
      <c r="C992" s="269">
        <f t="shared" si="15"/>
        <v>13.333333333333334</v>
      </c>
      <c r="D992" s="75"/>
    </row>
    <row r="993" spans="1:4" outlineLevel="1" x14ac:dyDescent="0.2">
      <c r="A993" s="260" t="s">
        <v>503</v>
      </c>
      <c r="B993" s="260">
        <v>7</v>
      </c>
      <c r="C993" s="269">
        <f t="shared" si="15"/>
        <v>11.666666666666666</v>
      </c>
      <c r="D993" s="75"/>
    </row>
    <row r="994" spans="1:4" outlineLevel="1" x14ac:dyDescent="0.2">
      <c r="A994" s="260" t="s">
        <v>428</v>
      </c>
      <c r="B994" s="260">
        <v>7</v>
      </c>
      <c r="C994" s="269">
        <f t="shared" si="15"/>
        <v>11.666666666666666</v>
      </c>
      <c r="D994" s="75"/>
    </row>
    <row r="995" spans="1:4" outlineLevel="1" x14ac:dyDescent="0.2">
      <c r="A995" s="260" t="s">
        <v>489</v>
      </c>
      <c r="B995" s="260">
        <v>7</v>
      </c>
      <c r="C995" s="269">
        <f t="shared" si="15"/>
        <v>11.666666666666666</v>
      </c>
      <c r="D995" s="75"/>
    </row>
    <row r="996" spans="1:4" outlineLevel="1" x14ac:dyDescent="0.2">
      <c r="A996" s="260" t="s">
        <v>536</v>
      </c>
      <c r="B996" s="260">
        <v>7</v>
      </c>
      <c r="C996" s="269">
        <f t="shared" si="15"/>
        <v>11.666666666666666</v>
      </c>
      <c r="D996" s="75"/>
    </row>
    <row r="997" spans="1:4" outlineLevel="1" x14ac:dyDescent="0.2">
      <c r="A997" s="260" t="s">
        <v>575</v>
      </c>
      <c r="B997" s="260">
        <v>7</v>
      </c>
      <c r="C997" s="269">
        <f t="shared" si="15"/>
        <v>11.666666666666666</v>
      </c>
      <c r="D997" s="75"/>
    </row>
    <row r="998" spans="1:4" outlineLevel="1" x14ac:dyDescent="0.2">
      <c r="A998" s="260" t="s">
        <v>277</v>
      </c>
      <c r="B998" s="260">
        <v>7</v>
      </c>
      <c r="C998" s="269">
        <f t="shared" si="15"/>
        <v>11.666666666666666</v>
      </c>
      <c r="D998" s="75"/>
    </row>
    <row r="999" spans="1:4" outlineLevel="1" x14ac:dyDescent="0.2">
      <c r="A999" s="260" t="s">
        <v>792</v>
      </c>
      <c r="B999" s="260">
        <v>7</v>
      </c>
      <c r="C999" s="269">
        <f t="shared" si="15"/>
        <v>11.666666666666666</v>
      </c>
      <c r="D999" s="75"/>
    </row>
    <row r="1000" spans="1:4" outlineLevel="1" x14ac:dyDescent="0.2">
      <c r="A1000" s="260" t="s">
        <v>300</v>
      </c>
      <c r="B1000" s="260">
        <v>7</v>
      </c>
      <c r="C1000" s="269">
        <f t="shared" si="15"/>
        <v>11.666666666666666</v>
      </c>
      <c r="D1000" s="75"/>
    </row>
    <row r="1001" spans="1:4" outlineLevel="1" x14ac:dyDescent="0.2">
      <c r="A1001" s="260" t="s">
        <v>297</v>
      </c>
      <c r="B1001" s="260">
        <v>6</v>
      </c>
      <c r="C1001" s="269">
        <f t="shared" si="15"/>
        <v>10</v>
      </c>
      <c r="D1001" s="75"/>
    </row>
    <row r="1002" spans="1:4" outlineLevel="1" x14ac:dyDescent="0.2">
      <c r="A1002" s="260" t="s">
        <v>578</v>
      </c>
      <c r="B1002" s="260">
        <v>6</v>
      </c>
      <c r="C1002" s="269">
        <f t="shared" si="15"/>
        <v>10</v>
      </c>
      <c r="D1002" s="75"/>
    </row>
    <row r="1003" spans="1:4" outlineLevel="1" x14ac:dyDescent="0.2">
      <c r="A1003" s="260" t="s">
        <v>740</v>
      </c>
      <c r="B1003" s="260">
        <v>6</v>
      </c>
      <c r="C1003" s="269">
        <f t="shared" si="15"/>
        <v>10</v>
      </c>
      <c r="D1003" s="75"/>
    </row>
    <row r="1004" spans="1:4" outlineLevel="1" x14ac:dyDescent="0.2">
      <c r="A1004" s="260" t="s">
        <v>265</v>
      </c>
      <c r="B1004" s="260">
        <v>6</v>
      </c>
      <c r="C1004" s="269">
        <f t="shared" si="15"/>
        <v>10</v>
      </c>
      <c r="D1004" s="75"/>
    </row>
    <row r="1005" spans="1:4" outlineLevel="1" x14ac:dyDescent="0.2">
      <c r="A1005" s="260" t="s">
        <v>477</v>
      </c>
      <c r="B1005" s="260">
        <v>5</v>
      </c>
      <c r="C1005" s="269">
        <f t="shared" si="15"/>
        <v>8.3333333333333339</v>
      </c>
      <c r="D1005" s="75"/>
    </row>
    <row r="1006" spans="1:4" outlineLevel="1" x14ac:dyDescent="0.2">
      <c r="A1006" s="260" t="s">
        <v>516</v>
      </c>
      <c r="B1006" s="260">
        <v>5</v>
      </c>
      <c r="C1006" s="269">
        <f t="shared" si="15"/>
        <v>8.3333333333333339</v>
      </c>
      <c r="D1006" s="75"/>
    </row>
    <row r="1007" spans="1:4" outlineLevel="1" x14ac:dyDescent="0.2">
      <c r="A1007" s="260" t="s">
        <v>570</v>
      </c>
      <c r="B1007" s="260">
        <v>5</v>
      </c>
      <c r="C1007" s="269">
        <f t="shared" si="15"/>
        <v>8.3333333333333339</v>
      </c>
      <c r="D1007" s="75"/>
    </row>
    <row r="1008" spans="1:4" outlineLevel="1" x14ac:dyDescent="0.2">
      <c r="A1008" s="260" t="s">
        <v>598</v>
      </c>
      <c r="B1008" s="260">
        <v>5</v>
      </c>
      <c r="C1008" s="269">
        <f t="shared" si="15"/>
        <v>8.3333333333333339</v>
      </c>
      <c r="D1008" s="75"/>
    </row>
    <row r="1009" spans="1:4" outlineLevel="1" x14ac:dyDescent="0.2">
      <c r="A1009" s="260" t="s">
        <v>647</v>
      </c>
      <c r="B1009" s="260">
        <v>5</v>
      </c>
      <c r="C1009" s="269">
        <f t="shared" si="15"/>
        <v>8.3333333333333339</v>
      </c>
      <c r="D1009" s="75"/>
    </row>
    <row r="1010" spans="1:4" outlineLevel="1" x14ac:dyDescent="0.2">
      <c r="A1010" s="260" t="s">
        <v>675</v>
      </c>
      <c r="B1010" s="260">
        <v>5</v>
      </c>
      <c r="C1010" s="269">
        <f t="shared" si="15"/>
        <v>8.3333333333333339</v>
      </c>
      <c r="D1010" s="75"/>
    </row>
    <row r="1011" spans="1:4" outlineLevel="1" x14ac:dyDescent="0.2">
      <c r="A1011" s="260" t="s">
        <v>737</v>
      </c>
      <c r="B1011" s="260">
        <v>5</v>
      </c>
      <c r="C1011" s="269">
        <f t="shared" si="15"/>
        <v>8.3333333333333339</v>
      </c>
      <c r="D1011" s="75"/>
    </row>
    <row r="1012" spans="1:4" outlineLevel="1" x14ac:dyDescent="0.2">
      <c r="A1012" s="260" t="s">
        <v>732</v>
      </c>
      <c r="B1012" s="260">
        <v>5</v>
      </c>
      <c r="C1012" s="269">
        <f t="shared" si="15"/>
        <v>8.3333333333333339</v>
      </c>
      <c r="D1012" s="75"/>
    </row>
    <row r="1013" spans="1:4" outlineLevel="1" x14ac:dyDescent="0.2">
      <c r="A1013" s="260" t="s">
        <v>812</v>
      </c>
      <c r="B1013" s="260">
        <v>5</v>
      </c>
      <c r="C1013" s="269">
        <f t="shared" si="15"/>
        <v>8.3333333333333339</v>
      </c>
      <c r="D1013" s="75"/>
    </row>
    <row r="1014" spans="1:4" outlineLevel="1" x14ac:dyDescent="0.2">
      <c r="A1014" s="260" t="s">
        <v>768</v>
      </c>
      <c r="B1014" s="260">
        <v>5</v>
      </c>
      <c r="C1014" s="269">
        <f t="shared" si="15"/>
        <v>8.3333333333333339</v>
      </c>
      <c r="D1014" s="75"/>
    </row>
    <row r="1015" spans="1:4" outlineLevel="1" x14ac:dyDescent="0.2">
      <c r="A1015" s="260" t="s">
        <v>460</v>
      </c>
      <c r="B1015" s="260">
        <v>5</v>
      </c>
      <c r="C1015" s="269">
        <f t="shared" si="15"/>
        <v>8.3333333333333339</v>
      </c>
      <c r="D1015" s="75"/>
    </row>
    <row r="1016" spans="1:4" outlineLevel="1" x14ac:dyDescent="0.2">
      <c r="A1016" s="260" t="s">
        <v>2138</v>
      </c>
      <c r="B1016" s="260">
        <v>16273</v>
      </c>
      <c r="C1016" s="269">
        <f t="shared" si="15"/>
        <v>27121.666666666668</v>
      </c>
      <c r="D1016" s="75"/>
    </row>
    <row r="1017" spans="1:4" outlineLevel="1" x14ac:dyDescent="0.2">
      <c r="A1017" s="260" t="s">
        <v>2139</v>
      </c>
      <c r="B1017" s="260">
        <v>16111</v>
      </c>
      <c r="C1017" s="269">
        <f t="shared" si="15"/>
        <v>26851.666666666668</v>
      </c>
      <c r="D1017" s="75"/>
    </row>
    <row r="1018" spans="1:4" outlineLevel="1" x14ac:dyDescent="0.2">
      <c r="A1018" s="260" t="s">
        <v>2140</v>
      </c>
      <c r="B1018" s="260">
        <v>15988</v>
      </c>
      <c r="C1018" s="269">
        <f t="shared" si="15"/>
        <v>26646.666666666668</v>
      </c>
      <c r="D1018" s="75"/>
    </row>
    <row r="1019" spans="1:4" outlineLevel="1" x14ac:dyDescent="0.2">
      <c r="A1019" s="260" t="s">
        <v>2141</v>
      </c>
      <c r="B1019" s="260">
        <v>15791</v>
      </c>
      <c r="C1019" s="269">
        <f t="shared" si="15"/>
        <v>26318.333333333332</v>
      </c>
      <c r="D1019" s="75"/>
    </row>
    <row r="1020" spans="1:4" outlineLevel="1" x14ac:dyDescent="0.2">
      <c r="A1020" s="260" t="s">
        <v>2142</v>
      </c>
      <c r="B1020" s="260">
        <v>15059</v>
      </c>
      <c r="C1020" s="269">
        <f t="shared" si="15"/>
        <v>25098.333333333332</v>
      </c>
      <c r="D1020" s="75"/>
    </row>
    <row r="1021" spans="1:4" outlineLevel="1" x14ac:dyDescent="0.2">
      <c r="A1021" s="260" t="s">
        <v>2143</v>
      </c>
      <c r="B1021" s="260">
        <v>10886</v>
      </c>
      <c r="C1021" s="269">
        <f t="shared" si="15"/>
        <v>18143.333333333332</v>
      </c>
      <c r="D1021" s="75"/>
    </row>
    <row r="1022" spans="1:4" outlineLevel="1" x14ac:dyDescent="0.2">
      <c r="A1022" s="260" t="s">
        <v>2144</v>
      </c>
      <c r="B1022" s="260">
        <v>8514</v>
      </c>
      <c r="C1022" s="269">
        <f t="shared" si="15"/>
        <v>14190</v>
      </c>
      <c r="D1022" s="75"/>
    </row>
    <row r="1023" spans="1:4" outlineLevel="1" x14ac:dyDescent="0.2">
      <c r="A1023" s="260" t="s">
        <v>2145</v>
      </c>
      <c r="B1023" s="260">
        <v>8492</v>
      </c>
      <c r="C1023" s="269">
        <f t="shared" si="15"/>
        <v>14153.333333333334</v>
      </c>
      <c r="D1023" s="75"/>
    </row>
    <row r="1024" spans="1:4" outlineLevel="1" x14ac:dyDescent="0.2">
      <c r="A1024" s="260" t="s">
        <v>2146</v>
      </c>
      <c r="B1024" s="260">
        <v>8483</v>
      </c>
      <c r="C1024" s="269">
        <f t="shared" si="15"/>
        <v>14138.333333333334</v>
      </c>
      <c r="D1024" s="75"/>
    </row>
    <row r="1025" spans="1:4" outlineLevel="1" x14ac:dyDescent="0.2">
      <c r="A1025" s="260" t="s">
        <v>663</v>
      </c>
      <c r="B1025" s="260">
        <v>1998</v>
      </c>
      <c r="C1025" s="269">
        <f t="shared" si="15"/>
        <v>3330</v>
      </c>
      <c r="D1025" s="75"/>
    </row>
    <row r="1026" spans="1:4" outlineLevel="1" x14ac:dyDescent="0.2">
      <c r="A1026" s="260" t="s">
        <v>2147</v>
      </c>
      <c r="B1026" s="260">
        <v>1709</v>
      </c>
      <c r="C1026" s="269">
        <f t="shared" si="15"/>
        <v>2848.3333333333335</v>
      </c>
      <c r="D1026" s="75"/>
    </row>
    <row r="1027" spans="1:4" outlineLevel="1" x14ac:dyDescent="0.2">
      <c r="A1027" s="260" t="s">
        <v>2148</v>
      </c>
      <c r="B1027" s="260">
        <v>1388</v>
      </c>
      <c r="C1027" s="269">
        <f t="shared" si="15"/>
        <v>2313.3333333333335</v>
      </c>
      <c r="D1027" s="75"/>
    </row>
    <row r="1028" spans="1:4" outlineLevel="1" x14ac:dyDescent="0.2">
      <c r="A1028" s="260" t="s">
        <v>833</v>
      </c>
      <c r="B1028" s="260">
        <v>1372</v>
      </c>
      <c r="C1028" s="269">
        <f t="shared" si="15"/>
        <v>2286.6666666666665</v>
      </c>
      <c r="D1028" s="75"/>
    </row>
    <row r="1029" spans="1:4" outlineLevel="1" x14ac:dyDescent="0.2">
      <c r="A1029" s="260" t="s">
        <v>826</v>
      </c>
      <c r="B1029" s="260">
        <v>1372</v>
      </c>
      <c r="C1029" s="269">
        <f t="shared" si="15"/>
        <v>2286.6666666666665</v>
      </c>
      <c r="D1029" s="75"/>
    </row>
    <row r="1030" spans="1:4" outlineLevel="1" x14ac:dyDescent="0.2">
      <c r="A1030" s="260" t="s">
        <v>823</v>
      </c>
      <c r="B1030" s="260">
        <v>1372</v>
      </c>
      <c r="C1030" s="269">
        <f t="shared" si="15"/>
        <v>2286.6666666666665</v>
      </c>
      <c r="D1030" s="75"/>
    </row>
    <row r="1031" spans="1:4" outlineLevel="1" x14ac:dyDescent="0.2">
      <c r="A1031" s="260" t="s">
        <v>890</v>
      </c>
      <c r="B1031" s="260">
        <v>1319</v>
      </c>
      <c r="C1031" s="269">
        <f t="shared" ref="C1031:C1094" si="16">B1031*100/60</f>
        <v>2198.3333333333335</v>
      </c>
      <c r="D1031" s="75"/>
    </row>
    <row r="1032" spans="1:4" outlineLevel="1" x14ac:dyDescent="0.2">
      <c r="A1032" s="260" t="s">
        <v>2149</v>
      </c>
      <c r="B1032" s="260">
        <v>1246</v>
      </c>
      <c r="C1032" s="269">
        <f t="shared" si="16"/>
        <v>2076.6666666666665</v>
      </c>
      <c r="D1032" s="75"/>
    </row>
    <row r="1033" spans="1:4" outlineLevel="1" x14ac:dyDescent="0.2">
      <c r="A1033" s="260" t="s">
        <v>2150</v>
      </c>
      <c r="B1033" s="260">
        <v>1214</v>
      </c>
      <c r="C1033" s="269">
        <f t="shared" si="16"/>
        <v>2023.3333333333333</v>
      </c>
      <c r="D1033" s="75"/>
    </row>
    <row r="1034" spans="1:4" outlineLevel="1" x14ac:dyDescent="0.2">
      <c r="A1034" s="260" t="s">
        <v>2151</v>
      </c>
      <c r="B1034" s="260">
        <v>1208</v>
      </c>
      <c r="C1034" s="269">
        <f t="shared" si="16"/>
        <v>2013.3333333333333</v>
      </c>
      <c r="D1034" s="75"/>
    </row>
    <row r="1035" spans="1:4" outlineLevel="1" x14ac:dyDescent="0.2">
      <c r="A1035" s="260" t="s">
        <v>2152</v>
      </c>
      <c r="B1035" s="260">
        <v>1156</v>
      </c>
      <c r="C1035" s="269">
        <f t="shared" si="16"/>
        <v>1926.6666666666667</v>
      </c>
      <c r="D1035" s="75"/>
    </row>
    <row r="1036" spans="1:4" outlineLevel="1" x14ac:dyDescent="0.2">
      <c r="A1036" s="260" t="s">
        <v>1096</v>
      </c>
      <c r="B1036" s="260">
        <v>1005</v>
      </c>
      <c r="C1036" s="269">
        <f t="shared" si="16"/>
        <v>1675</v>
      </c>
      <c r="D1036" s="75"/>
    </row>
    <row r="1037" spans="1:4" outlineLevel="1" x14ac:dyDescent="0.2">
      <c r="A1037" s="260" t="s">
        <v>2153</v>
      </c>
      <c r="B1037" s="260">
        <v>979</v>
      </c>
      <c r="C1037" s="269">
        <f t="shared" si="16"/>
        <v>1631.6666666666667</v>
      </c>
      <c r="D1037" s="75"/>
    </row>
    <row r="1038" spans="1:4" outlineLevel="1" x14ac:dyDescent="0.2">
      <c r="A1038" s="260" t="s">
        <v>2154</v>
      </c>
      <c r="B1038" s="260">
        <v>979</v>
      </c>
      <c r="C1038" s="269">
        <f t="shared" si="16"/>
        <v>1631.6666666666667</v>
      </c>
      <c r="D1038" s="75"/>
    </row>
    <row r="1039" spans="1:4" outlineLevel="1" x14ac:dyDescent="0.2">
      <c r="A1039" s="260" t="s">
        <v>2155</v>
      </c>
      <c r="B1039" s="260">
        <v>965</v>
      </c>
      <c r="C1039" s="269">
        <f t="shared" si="16"/>
        <v>1608.3333333333333</v>
      </c>
      <c r="D1039" s="75"/>
    </row>
    <row r="1040" spans="1:4" outlineLevel="1" x14ac:dyDescent="0.2">
      <c r="A1040" s="260" t="s">
        <v>817</v>
      </c>
      <c r="B1040" s="260">
        <v>923</v>
      </c>
      <c r="C1040" s="269">
        <f t="shared" si="16"/>
        <v>1538.3333333333333</v>
      </c>
      <c r="D1040" s="75"/>
    </row>
    <row r="1041" spans="1:4" outlineLevel="1" x14ac:dyDescent="0.2">
      <c r="A1041" s="260" t="s">
        <v>659</v>
      </c>
      <c r="B1041" s="260">
        <v>923</v>
      </c>
      <c r="C1041" s="269">
        <f t="shared" si="16"/>
        <v>1538.3333333333333</v>
      </c>
      <c r="D1041" s="75"/>
    </row>
    <row r="1042" spans="1:4" outlineLevel="1" x14ac:dyDescent="0.2">
      <c r="A1042" s="260" t="s">
        <v>867</v>
      </c>
      <c r="B1042" s="260">
        <v>923</v>
      </c>
      <c r="C1042" s="269">
        <f t="shared" si="16"/>
        <v>1538.3333333333333</v>
      </c>
      <c r="D1042" s="75"/>
    </row>
    <row r="1043" spans="1:4" outlineLevel="1" x14ac:dyDescent="0.2">
      <c r="A1043" s="260" t="s">
        <v>892</v>
      </c>
      <c r="B1043" s="260">
        <v>884</v>
      </c>
      <c r="C1043" s="269">
        <f t="shared" si="16"/>
        <v>1473.3333333333333</v>
      </c>
      <c r="D1043" s="75"/>
    </row>
    <row r="1044" spans="1:4" outlineLevel="1" x14ac:dyDescent="0.2">
      <c r="A1044" s="260" t="s">
        <v>1221</v>
      </c>
      <c r="B1044" s="260">
        <v>847</v>
      </c>
      <c r="C1044" s="269">
        <f t="shared" si="16"/>
        <v>1411.6666666666667</v>
      </c>
      <c r="D1044" s="75"/>
    </row>
    <row r="1045" spans="1:4" outlineLevel="1" x14ac:dyDescent="0.2">
      <c r="A1045" s="260" t="s">
        <v>2156</v>
      </c>
      <c r="B1045" s="260">
        <v>818</v>
      </c>
      <c r="C1045" s="269">
        <f t="shared" si="16"/>
        <v>1363.3333333333333</v>
      </c>
      <c r="D1045" s="75"/>
    </row>
    <row r="1046" spans="1:4" outlineLevel="1" x14ac:dyDescent="0.2">
      <c r="A1046" s="260" t="s">
        <v>1133</v>
      </c>
      <c r="B1046" s="260">
        <v>767</v>
      </c>
      <c r="C1046" s="269">
        <f t="shared" si="16"/>
        <v>1278.3333333333333</v>
      </c>
      <c r="D1046" s="75"/>
    </row>
    <row r="1047" spans="1:4" outlineLevel="1" x14ac:dyDescent="0.2">
      <c r="A1047" s="260" t="s">
        <v>1069</v>
      </c>
      <c r="B1047" s="260">
        <v>767</v>
      </c>
      <c r="C1047" s="269">
        <f t="shared" si="16"/>
        <v>1278.3333333333333</v>
      </c>
      <c r="D1047" s="75"/>
    </row>
    <row r="1048" spans="1:4" outlineLevel="1" x14ac:dyDescent="0.2">
      <c r="A1048" s="260" t="s">
        <v>885</v>
      </c>
      <c r="B1048" s="260">
        <v>728</v>
      </c>
      <c r="C1048" s="269">
        <f t="shared" si="16"/>
        <v>1213.3333333333333</v>
      </c>
      <c r="D1048" s="75"/>
    </row>
    <row r="1049" spans="1:4" outlineLevel="1" x14ac:dyDescent="0.2">
      <c r="A1049" s="260" t="s">
        <v>887</v>
      </c>
      <c r="B1049" s="260">
        <v>728</v>
      </c>
      <c r="C1049" s="269">
        <f t="shared" si="16"/>
        <v>1213.3333333333333</v>
      </c>
      <c r="D1049" s="75"/>
    </row>
    <row r="1050" spans="1:4" outlineLevel="1" x14ac:dyDescent="0.2">
      <c r="A1050" s="260" t="s">
        <v>900</v>
      </c>
      <c r="B1050" s="260">
        <v>709</v>
      </c>
      <c r="C1050" s="269">
        <f t="shared" si="16"/>
        <v>1181.6666666666667</v>
      </c>
      <c r="D1050" s="75"/>
    </row>
    <row r="1051" spans="1:4" outlineLevel="1" x14ac:dyDescent="0.2">
      <c r="A1051" s="260" t="s">
        <v>2157</v>
      </c>
      <c r="B1051" s="260">
        <v>671</v>
      </c>
      <c r="C1051" s="269">
        <f t="shared" si="16"/>
        <v>1118.3333333333333</v>
      </c>
      <c r="D1051" s="75"/>
    </row>
    <row r="1052" spans="1:4" outlineLevel="1" x14ac:dyDescent="0.2">
      <c r="A1052" s="260" t="s">
        <v>2158</v>
      </c>
      <c r="B1052" s="260">
        <v>671</v>
      </c>
      <c r="C1052" s="269">
        <f t="shared" si="16"/>
        <v>1118.3333333333333</v>
      </c>
      <c r="D1052" s="75"/>
    </row>
    <row r="1053" spans="1:4" outlineLevel="1" x14ac:dyDescent="0.2">
      <c r="A1053" s="260" t="s">
        <v>2159</v>
      </c>
      <c r="B1053" s="260">
        <v>629</v>
      </c>
      <c r="C1053" s="269">
        <f t="shared" si="16"/>
        <v>1048.3333333333333</v>
      </c>
      <c r="D1053" s="75"/>
    </row>
    <row r="1054" spans="1:4" outlineLevel="1" x14ac:dyDescent="0.2">
      <c r="A1054" s="260" t="s">
        <v>2160</v>
      </c>
      <c r="B1054" s="260">
        <v>628</v>
      </c>
      <c r="C1054" s="269">
        <f t="shared" si="16"/>
        <v>1046.6666666666667</v>
      </c>
      <c r="D1054" s="75"/>
    </row>
    <row r="1055" spans="1:4" outlineLevel="1" x14ac:dyDescent="0.2">
      <c r="A1055" s="260" t="s">
        <v>2161</v>
      </c>
      <c r="B1055" s="260">
        <v>619</v>
      </c>
      <c r="C1055" s="269">
        <f t="shared" si="16"/>
        <v>1031.6666666666667</v>
      </c>
      <c r="D1055" s="75"/>
    </row>
    <row r="1056" spans="1:4" outlineLevel="1" x14ac:dyDescent="0.2">
      <c r="A1056" s="260" t="s">
        <v>2162</v>
      </c>
      <c r="B1056" s="260">
        <v>616</v>
      </c>
      <c r="C1056" s="269">
        <f t="shared" si="16"/>
        <v>1026.6666666666667</v>
      </c>
      <c r="D1056" s="75"/>
    </row>
    <row r="1057" spans="1:4" outlineLevel="1" x14ac:dyDescent="0.2">
      <c r="A1057" s="260" t="s">
        <v>2163</v>
      </c>
      <c r="B1057" s="260">
        <v>614</v>
      </c>
      <c r="C1057" s="269">
        <f t="shared" si="16"/>
        <v>1023.3333333333334</v>
      </c>
      <c r="D1057" s="75"/>
    </row>
    <row r="1058" spans="1:4" outlineLevel="1" x14ac:dyDescent="0.2">
      <c r="A1058" s="260" t="s">
        <v>2164</v>
      </c>
      <c r="B1058" s="260">
        <v>613</v>
      </c>
      <c r="C1058" s="269">
        <f t="shared" si="16"/>
        <v>1021.6666666666666</v>
      </c>
      <c r="D1058" s="75"/>
    </row>
    <row r="1059" spans="1:4" outlineLevel="1" x14ac:dyDescent="0.2">
      <c r="A1059" s="260" t="s">
        <v>2165</v>
      </c>
      <c r="B1059" s="260">
        <v>501</v>
      </c>
      <c r="C1059" s="269">
        <f t="shared" si="16"/>
        <v>835</v>
      </c>
      <c r="D1059" s="75"/>
    </row>
    <row r="1060" spans="1:4" outlineLevel="1" x14ac:dyDescent="0.2">
      <c r="A1060" s="260" t="s">
        <v>2166</v>
      </c>
      <c r="B1060" s="260">
        <v>493</v>
      </c>
      <c r="C1060" s="269">
        <f t="shared" si="16"/>
        <v>821.66666666666663</v>
      </c>
      <c r="D1060" s="75"/>
    </row>
    <row r="1061" spans="1:4" outlineLevel="1" x14ac:dyDescent="0.2">
      <c r="A1061" s="260" t="s">
        <v>2167</v>
      </c>
      <c r="B1061" s="260">
        <v>467</v>
      </c>
      <c r="C1061" s="269">
        <f t="shared" si="16"/>
        <v>778.33333333333337</v>
      </c>
      <c r="D1061" s="75"/>
    </row>
    <row r="1062" spans="1:4" outlineLevel="1" x14ac:dyDescent="0.2">
      <c r="A1062" s="260" t="s">
        <v>2168</v>
      </c>
      <c r="B1062" s="260">
        <v>455</v>
      </c>
      <c r="C1062" s="269">
        <f t="shared" si="16"/>
        <v>758.33333333333337</v>
      </c>
      <c r="D1062" s="75"/>
    </row>
    <row r="1063" spans="1:4" outlineLevel="1" x14ac:dyDescent="0.2">
      <c r="A1063" s="260" t="s">
        <v>2169</v>
      </c>
      <c r="B1063" s="260">
        <v>442</v>
      </c>
      <c r="C1063" s="269">
        <f t="shared" si="16"/>
        <v>736.66666666666663</v>
      </c>
      <c r="D1063" s="75"/>
    </row>
    <row r="1064" spans="1:4" outlineLevel="1" x14ac:dyDescent="0.2">
      <c r="A1064" s="260" t="s">
        <v>2170</v>
      </c>
      <c r="B1064" s="260">
        <v>442</v>
      </c>
      <c r="C1064" s="269">
        <f t="shared" si="16"/>
        <v>736.66666666666663</v>
      </c>
      <c r="D1064" s="75"/>
    </row>
    <row r="1065" spans="1:4" outlineLevel="1" x14ac:dyDescent="0.2">
      <c r="A1065" s="260" t="s">
        <v>2171</v>
      </c>
      <c r="B1065" s="260">
        <v>433</v>
      </c>
      <c r="C1065" s="269">
        <f t="shared" si="16"/>
        <v>721.66666666666663</v>
      </c>
      <c r="D1065" s="75"/>
    </row>
    <row r="1066" spans="1:4" outlineLevel="1" x14ac:dyDescent="0.2">
      <c r="A1066" s="260" t="s">
        <v>2172</v>
      </c>
      <c r="B1066" s="260">
        <v>432</v>
      </c>
      <c r="C1066" s="269">
        <f t="shared" si="16"/>
        <v>720</v>
      </c>
      <c r="D1066" s="75"/>
    </row>
    <row r="1067" spans="1:4" outlineLevel="1" x14ac:dyDescent="0.2">
      <c r="A1067" s="260" t="s">
        <v>2173</v>
      </c>
      <c r="B1067" s="260">
        <v>398</v>
      </c>
      <c r="C1067" s="269">
        <f t="shared" si="16"/>
        <v>663.33333333333337</v>
      </c>
      <c r="D1067" s="75"/>
    </row>
    <row r="1068" spans="1:4" outlineLevel="1" x14ac:dyDescent="0.2">
      <c r="A1068" s="260" t="s">
        <v>2174</v>
      </c>
      <c r="B1068" s="260">
        <v>394</v>
      </c>
      <c r="C1068" s="269">
        <f t="shared" si="16"/>
        <v>656.66666666666663</v>
      </c>
      <c r="D1068" s="75"/>
    </row>
    <row r="1069" spans="1:4" outlineLevel="1" x14ac:dyDescent="0.2">
      <c r="A1069" s="260" t="s">
        <v>874</v>
      </c>
      <c r="B1069" s="260">
        <v>388</v>
      </c>
      <c r="C1069" s="269">
        <f t="shared" si="16"/>
        <v>646.66666666666663</v>
      </c>
      <c r="D1069" s="75"/>
    </row>
    <row r="1070" spans="1:4" outlineLevel="1" x14ac:dyDescent="0.2">
      <c r="A1070" s="260" t="s">
        <v>2175</v>
      </c>
      <c r="B1070" s="260">
        <v>386</v>
      </c>
      <c r="C1070" s="269">
        <f t="shared" si="16"/>
        <v>643.33333333333337</v>
      </c>
      <c r="D1070" s="75"/>
    </row>
    <row r="1071" spans="1:4" outlineLevel="1" x14ac:dyDescent="0.2">
      <c r="A1071" s="260" t="s">
        <v>841</v>
      </c>
      <c r="B1071" s="260">
        <v>370</v>
      </c>
      <c r="C1071" s="269">
        <f t="shared" si="16"/>
        <v>616.66666666666663</v>
      </c>
      <c r="D1071" s="75"/>
    </row>
    <row r="1072" spans="1:4" outlineLevel="1" x14ac:dyDescent="0.2">
      <c r="A1072" s="260" t="s">
        <v>2176</v>
      </c>
      <c r="B1072" s="260">
        <v>369</v>
      </c>
      <c r="C1072" s="269">
        <f t="shared" si="16"/>
        <v>615</v>
      </c>
      <c r="D1072" s="75"/>
    </row>
    <row r="1073" spans="1:4" outlineLevel="1" x14ac:dyDescent="0.2">
      <c r="A1073" s="260" t="s">
        <v>840</v>
      </c>
      <c r="B1073" s="260">
        <v>347</v>
      </c>
      <c r="C1073" s="269">
        <f t="shared" si="16"/>
        <v>578.33333333333337</v>
      </c>
      <c r="D1073" s="75"/>
    </row>
    <row r="1074" spans="1:4" outlineLevel="1" x14ac:dyDescent="0.2">
      <c r="A1074" s="260" t="s">
        <v>2177</v>
      </c>
      <c r="B1074" s="260">
        <v>311</v>
      </c>
      <c r="C1074" s="269">
        <f t="shared" si="16"/>
        <v>518.33333333333337</v>
      </c>
      <c r="D1074" s="75"/>
    </row>
    <row r="1075" spans="1:4" outlineLevel="1" x14ac:dyDescent="0.2">
      <c r="A1075" s="260" t="s">
        <v>824</v>
      </c>
      <c r="B1075" s="260">
        <v>308</v>
      </c>
      <c r="C1075" s="269">
        <f t="shared" si="16"/>
        <v>513.33333333333337</v>
      </c>
      <c r="D1075" s="75"/>
    </row>
    <row r="1076" spans="1:4" outlineLevel="1" x14ac:dyDescent="0.2">
      <c r="A1076" s="260" t="s">
        <v>2178</v>
      </c>
      <c r="B1076" s="260">
        <v>295</v>
      </c>
      <c r="C1076" s="269">
        <f t="shared" si="16"/>
        <v>491.66666666666669</v>
      </c>
      <c r="D1076" s="75"/>
    </row>
    <row r="1077" spans="1:4" outlineLevel="1" x14ac:dyDescent="0.2">
      <c r="A1077" s="260" t="s">
        <v>661</v>
      </c>
      <c r="B1077" s="260">
        <v>286</v>
      </c>
      <c r="C1077" s="269">
        <f t="shared" si="16"/>
        <v>476.66666666666669</v>
      </c>
      <c r="D1077" s="75"/>
    </row>
    <row r="1078" spans="1:4" outlineLevel="1" x14ac:dyDescent="0.2">
      <c r="A1078" s="260" t="s">
        <v>2179</v>
      </c>
      <c r="B1078" s="260">
        <v>261</v>
      </c>
      <c r="C1078" s="269">
        <f t="shared" si="16"/>
        <v>435</v>
      </c>
      <c r="D1078" s="75"/>
    </row>
    <row r="1079" spans="1:4" outlineLevel="1" x14ac:dyDescent="0.2">
      <c r="A1079" s="260" t="s">
        <v>2180</v>
      </c>
      <c r="B1079" s="260">
        <v>257</v>
      </c>
      <c r="C1079" s="269">
        <f t="shared" si="16"/>
        <v>428.33333333333331</v>
      </c>
      <c r="D1079" s="75"/>
    </row>
    <row r="1080" spans="1:4" outlineLevel="1" x14ac:dyDescent="0.2">
      <c r="A1080" s="260" t="s">
        <v>1092</v>
      </c>
      <c r="B1080" s="260">
        <v>254</v>
      </c>
      <c r="C1080" s="269">
        <f t="shared" si="16"/>
        <v>423.33333333333331</v>
      </c>
      <c r="D1080" s="75"/>
    </row>
    <row r="1081" spans="1:4" outlineLevel="1" x14ac:dyDescent="0.2">
      <c r="A1081" s="260" t="s">
        <v>1102</v>
      </c>
      <c r="B1081" s="260">
        <v>254</v>
      </c>
      <c r="C1081" s="269">
        <f t="shared" si="16"/>
        <v>423.33333333333331</v>
      </c>
      <c r="D1081" s="75"/>
    </row>
    <row r="1082" spans="1:4" outlineLevel="1" x14ac:dyDescent="0.2">
      <c r="A1082" s="260" t="s">
        <v>2181</v>
      </c>
      <c r="B1082" s="260">
        <v>253</v>
      </c>
      <c r="C1082" s="269">
        <f t="shared" si="16"/>
        <v>421.66666666666669</v>
      </c>
      <c r="D1082" s="75"/>
    </row>
    <row r="1083" spans="1:4" outlineLevel="1" x14ac:dyDescent="0.2">
      <c r="A1083" s="260" t="s">
        <v>2182</v>
      </c>
      <c r="B1083" s="260">
        <v>250</v>
      </c>
      <c r="C1083" s="269">
        <f t="shared" si="16"/>
        <v>416.66666666666669</v>
      </c>
      <c r="D1083" s="75"/>
    </row>
    <row r="1084" spans="1:4" outlineLevel="1" x14ac:dyDescent="0.2">
      <c r="A1084" s="260" t="s">
        <v>1080</v>
      </c>
      <c r="B1084" s="260">
        <v>212</v>
      </c>
      <c r="C1084" s="269">
        <f t="shared" si="16"/>
        <v>353.33333333333331</v>
      </c>
      <c r="D1084" s="75"/>
    </row>
    <row r="1085" spans="1:4" outlineLevel="1" x14ac:dyDescent="0.2">
      <c r="A1085" s="260" t="s">
        <v>832</v>
      </c>
      <c r="B1085" s="260">
        <v>202</v>
      </c>
      <c r="C1085" s="269">
        <f t="shared" si="16"/>
        <v>336.66666666666669</v>
      </c>
      <c r="D1085" s="75"/>
    </row>
    <row r="1086" spans="1:4" outlineLevel="1" x14ac:dyDescent="0.2">
      <c r="A1086" s="260" t="s">
        <v>2183</v>
      </c>
      <c r="B1086" s="260">
        <v>201</v>
      </c>
      <c r="C1086" s="269">
        <f t="shared" si="16"/>
        <v>335</v>
      </c>
      <c r="D1086" s="75"/>
    </row>
    <row r="1087" spans="1:4" outlineLevel="1" x14ac:dyDescent="0.2">
      <c r="A1087" s="260" t="s">
        <v>2184</v>
      </c>
      <c r="B1087" s="260">
        <v>188</v>
      </c>
      <c r="C1087" s="269">
        <f t="shared" si="16"/>
        <v>313.33333333333331</v>
      </c>
      <c r="D1087" s="75"/>
    </row>
    <row r="1088" spans="1:4" outlineLevel="1" x14ac:dyDescent="0.2">
      <c r="A1088" s="260" t="s">
        <v>2185</v>
      </c>
      <c r="B1088" s="260">
        <v>186</v>
      </c>
      <c r="C1088" s="269">
        <f t="shared" si="16"/>
        <v>310</v>
      </c>
      <c r="D1088" s="75"/>
    </row>
    <row r="1089" spans="1:4" outlineLevel="1" x14ac:dyDescent="0.2">
      <c r="A1089" s="260" t="s">
        <v>876</v>
      </c>
      <c r="B1089" s="260">
        <v>185</v>
      </c>
      <c r="C1089" s="269">
        <f t="shared" si="16"/>
        <v>308.33333333333331</v>
      </c>
      <c r="D1089" s="75"/>
    </row>
    <row r="1090" spans="1:4" outlineLevel="1" x14ac:dyDescent="0.2">
      <c r="A1090" s="260" t="s">
        <v>2186</v>
      </c>
      <c r="B1090" s="260">
        <v>181</v>
      </c>
      <c r="C1090" s="269">
        <f t="shared" si="16"/>
        <v>301.66666666666669</v>
      </c>
      <c r="D1090" s="75"/>
    </row>
    <row r="1091" spans="1:4" outlineLevel="1" x14ac:dyDescent="0.2">
      <c r="A1091" s="260" t="s">
        <v>2187</v>
      </c>
      <c r="B1091" s="260">
        <v>179</v>
      </c>
      <c r="C1091" s="269">
        <f t="shared" si="16"/>
        <v>298.33333333333331</v>
      </c>
      <c r="D1091" s="75"/>
    </row>
    <row r="1092" spans="1:4" outlineLevel="1" x14ac:dyDescent="0.2">
      <c r="A1092" s="260" t="s">
        <v>1116</v>
      </c>
      <c r="B1092" s="260">
        <v>178</v>
      </c>
      <c r="C1092" s="269">
        <f t="shared" si="16"/>
        <v>296.66666666666669</v>
      </c>
      <c r="D1092" s="75"/>
    </row>
    <row r="1093" spans="1:4" outlineLevel="1" x14ac:dyDescent="0.2">
      <c r="A1093" s="260" t="s">
        <v>1139</v>
      </c>
      <c r="B1093" s="260">
        <v>178</v>
      </c>
      <c r="C1093" s="269">
        <f t="shared" si="16"/>
        <v>296.66666666666669</v>
      </c>
      <c r="D1093" s="75"/>
    </row>
    <row r="1094" spans="1:4" outlineLevel="1" x14ac:dyDescent="0.2">
      <c r="A1094" s="260" t="s">
        <v>2188</v>
      </c>
      <c r="B1094" s="260">
        <v>172</v>
      </c>
      <c r="C1094" s="269">
        <f t="shared" si="16"/>
        <v>286.66666666666669</v>
      </c>
      <c r="D1094" s="75"/>
    </row>
    <row r="1095" spans="1:4" outlineLevel="1" x14ac:dyDescent="0.2">
      <c r="A1095" s="260" t="s">
        <v>1103</v>
      </c>
      <c r="B1095" s="260">
        <v>170</v>
      </c>
      <c r="C1095" s="269">
        <f t="shared" ref="C1095:C1158" si="17">B1095*100/60</f>
        <v>283.33333333333331</v>
      </c>
      <c r="D1095" s="75"/>
    </row>
    <row r="1096" spans="1:4" outlineLevel="1" x14ac:dyDescent="0.2">
      <c r="A1096" s="260" t="s">
        <v>1078</v>
      </c>
      <c r="B1096" s="260">
        <v>170</v>
      </c>
      <c r="C1096" s="269">
        <f t="shared" si="17"/>
        <v>283.33333333333331</v>
      </c>
      <c r="D1096" s="75"/>
    </row>
    <row r="1097" spans="1:4" outlineLevel="1" x14ac:dyDescent="0.2">
      <c r="A1097" s="260" t="s">
        <v>1188</v>
      </c>
      <c r="B1097" s="260">
        <v>170</v>
      </c>
      <c r="C1097" s="269">
        <f t="shared" si="17"/>
        <v>283.33333333333331</v>
      </c>
      <c r="D1097" s="75"/>
    </row>
    <row r="1098" spans="1:4" outlineLevel="1" x14ac:dyDescent="0.2">
      <c r="A1098" s="260" t="s">
        <v>2189</v>
      </c>
      <c r="B1098" s="260">
        <v>164</v>
      </c>
      <c r="C1098" s="269">
        <f t="shared" si="17"/>
        <v>273.33333333333331</v>
      </c>
      <c r="D1098" s="75"/>
    </row>
    <row r="1099" spans="1:4" outlineLevel="1" x14ac:dyDescent="0.2">
      <c r="A1099" s="260" t="s">
        <v>2190</v>
      </c>
      <c r="B1099" s="260">
        <v>161</v>
      </c>
      <c r="C1099" s="269">
        <f t="shared" si="17"/>
        <v>268.33333333333331</v>
      </c>
      <c r="D1099" s="75"/>
    </row>
    <row r="1100" spans="1:4" outlineLevel="1" x14ac:dyDescent="0.2">
      <c r="A1100" s="260" t="s">
        <v>2191</v>
      </c>
      <c r="B1100" s="260">
        <v>157</v>
      </c>
      <c r="C1100" s="269">
        <f t="shared" si="17"/>
        <v>261.66666666666669</v>
      </c>
      <c r="D1100" s="75"/>
    </row>
    <row r="1101" spans="1:4" outlineLevel="1" x14ac:dyDescent="0.2">
      <c r="A1101" s="260" t="s">
        <v>820</v>
      </c>
      <c r="B1101" s="260">
        <v>153</v>
      </c>
      <c r="C1101" s="269">
        <f t="shared" si="17"/>
        <v>255</v>
      </c>
      <c r="D1101" s="75"/>
    </row>
    <row r="1102" spans="1:4" outlineLevel="1" x14ac:dyDescent="0.2">
      <c r="A1102" s="260" t="s">
        <v>2192</v>
      </c>
      <c r="B1102" s="260">
        <v>152</v>
      </c>
      <c r="C1102" s="269">
        <f t="shared" si="17"/>
        <v>253.33333333333334</v>
      </c>
      <c r="D1102" s="75"/>
    </row>
    <row r="1103" spans="1:4" outlineLevel="1" x14ac:dyDescent="0.2">
      <c r="A1103" s="260" t="s">
        <v>2193</v>
      </c>
      <c r="B1103" s="260">
        <v>150</v>
      </c>
      <c r="C1103" s="269">
        <f t="shared" si="17"/>
        <v>250</v>
      </c>
      <c r="D1103" s="75"/>
    </row>
    <row r="1104" spans="1:4" outlineLevel="1" x14ac:dyDescent="0.2">
      <c r="A1104" s="260" t="s">
        <v>2194</v>
      </c>
      <c r="B1104" s="260">
        <v>150</v>
      </c>
      <c r="C1104" s="269">
        <f t="shared" si="17"/>
        <v>250</v>
      </c>
      <c r="D1104" s="75"/>
    </row>
    <row r="1105" spans="1:4" outlineLevel="1" x14ac:dyDescent="0.2">
      <c r="A1105" s="260" t="s">
        <v>2195</v>
      </c>
      <c r="B1105" s="260">
        <v>149</v>
      </c>
      <c r="C1105" s="269">
        <f t="shared" si="17"/>
        <v>248.33333333333334</v>
      </c>
      <c r="D1105" s="75"/>
    </row>
    <row r="1106" spans="1:4" outlineLevel="1" x14ac:dyDescent="0.2">
      <c r="A1106" s="260" t="s">
        <v>854</v>
      </c>
      <c r="B1106" s="260">
        <v>148</v>
      </c>
      <c r="C1106" s="269">
        <f t="shared" si="17"/>
        <v>246.66666666666666</v>
      </c>
      <c r="D1106" s="75"/>
    </row>
    <row r="1107" spans="1:4" outlineLevel="1" x14ac:dyDescent="0.2">
      <c r="A1107" s="260" t="s">
        <v>862</v>
      </c>
      <c r="B1107" s="260">
        <v>147</v>
      </c>
      <c r="C1107" s="269">
        <f t="shared" si="17"/>
        <v>245</v>
      </c>
      <c r="D1107" s="75"/>
    </row>
    <row r="1108" spans="1:4" outlineLevel="1" x14ac:dyDescent="0.2">
      <c r="A1108" s="260" t="s">
        <v>2196</v>
      </c>
      <c r="B1108" s="260">
        <v>146</v>
      </c>
      <c r="C1108" s="269">
        <f t="shared" si="17"/>
        <v>243.33333333333334</v>
      </c>
      <c r="D1108" s="75"/>
    </row>
    <row r="1109" spans="1:4" outlineLevel="1" x14ac:dyDescent="0.2">
      <c r="A1109" s="260" t="s">
        <v>842</v>
      </c>
      <c r="B1109" s="260">
        <v>146</v>
      </c>
      <c r="C1109" s="269">
        <f t="shared" si="17"/>
        <v>243.33333333333334</v>
      </c>
      <c r="D1109" s="75"/>
    </row>
    <row r="1110" spans="1:4" outlineLevel="1" x14ac:dyDescent="0.2">
      <c r="A1110" s="260" t="s">
        <v>2197</v>
      </c>
      <c r="B1110" s="260">
        <v>146</v>
      </c>
      <c r="C1110" s="269">
        <f t="shared" si="17"/>
        <v>243.33333333333334</v>
      </c>
      <c r="D1110" s="75"/>
    </row>
    <row r="1111" spans="1:4" outlineLevel="1" x14ac:dyDescent="0.2">
      <c r="A1111" s="260" t="s">
        <v>818</v>
      </c>
      <c r="B1111" s="260">
        <v>145</v>
      </c>
      <c r="C1111" s="269">
        <f t="shared" si="17"/>
        <v>241.66666666666666</v>
      </c>
      <c r="D1111" s="75"/>
    </row>
    <row r="1112" spans="1:4" outlineLevel="1" x14ac:dyDescent="0.2">
      <c r="A1112" s="260" t="s">
        <v>2198</v>
      </c>
      <c r="B1112" s="260">
        <v>145</v>
      </c>
      <c r="C1112" s="269">
        <f t="shared" si="17"/>
        <v>241.66666666666666</v>
      </c>
      <c r="D1112" s="75"/>
    </row>
    <row r="1113" spans="1:4" outlineLevel="1" x14ac:dyDescent="0.2">
      <c r="A1113" s="260" t="s">
        <v>2199</v>
      </c>
      <c r="B1113" s="260">
        <v>145</v>
      </c>
      <c r="C1113" s="269">
        <f t="shared" si="17"/>
        <v>241.66666666666666</v>
      </c>
      <c r="D1113" s="75"/>
    </row>
    <row r="1114" spans="1:4" outlineLevel="1" x14ac:dyDescent="0.2">
      <c r="A1114" s="260" t="s">
        <v>816</v>
      </c>
      <c r="B1114" s="260">
        <v>139</v>
      </c>
      <c r="C1114" s="269">
        <f t="shared" si="17"/>
        <v>231.66666666666666</v>
      </c>
      <c r="D1114" s="75"/>
    </row>
    <row r="1115" spans="1:4" outlineLevel="1" x14ac:dyDescent="0.2">
      <c r="A1115" s="260" t="s">
        <v>859</v>
      </c>
      <c r="B1115" s="260">
        <v>136</v>
      </c>
      <c r="C1115" s="269">
        <f t="shared" si="17"/>
        <v>226.66666666666666</v>
      </c>
      <c r="D1115" s="75"/>
    </row>
    <row r="1116" spans="1:4" outlineLevel="1" x14ac:dyDescent="0.2">
      <c r="A1116" s="260" t="s">
        <v>861</v>
      </c>
      <c r="B1116" s="260">
        <v>134</v>
      </c>
      <c r="C1116" s="269">
        <f t="shared" si="17"/>
        <v>223.33333333333334</v>
      </c>
      <c r="D1116" s="75"/>
    </row>
    <row r="1117" spans="1:4" outlineLevel="1" x14ac:dyDescent="0.2">
      <c r="A1117" s="260" t="s">
        <v>2200</v>
      </c>
      <c r="B1117" s="260">
        <v>131</v>
      </c>
      <c r="C1117" s="269">
        <f t="shared" si="17"/>
        <v>218.33333333333334</v>
      </c>
      <c r="D1117" s="75"/>
    </row>
    <row r="1118" spans="1:4" outlineLevel="1" x14ac:dyDescent="0.2">
      <c r="A1118" s="260" t="s">
        <v>2201</v>
      </c>
      <c r="B1118" s="260">
        <v>131</v>
      </c>
      <c r="C1118" s="269">
        <f t="shared" si="17"/>
        <v>218.33333333333334</v>
      </c>
      <c r="D1118" s="75"/>
    </row>
    <row r="1119" spans="1:4" outlineLevel="1" x14ac:dyDescent="0.2">
      <c r="A1119" s="260" t="s">
        <v>2202</v>
      </c>
      <c r="B1119" s="260">
        <v>130</v>
      </c>
      <c r="C1119" s="269">
        <f t="shared" si="17"/>
        <v>216.66666666666666</v>
      </c>
      <c r="D1119" s="75"/>
    </row>
    <row r="1120" spans="1:4" outlineLevel="1" x14ac:dyDescent="0.2">
      <c r="A1120" s="260" t="s">
        <v>2203</v>
      </c>
      <c r="B1120" s="260">
        <v>130</v>
      </c>
      <c r="C1120" s="269">
        <f t="shared" si="17"/>
        <v>216.66666666666666</v>
      </c>
      <c r="D1120" s="75"/>
    </row>
    <row r="1121" spans="1:4" outlineLevel="1" x14ac:dyDescent="0.2">
      <c r="A1121" s="260" t="s">
        <v>324</v>
      </c>
      <c r="B1121" s="260">
        <v>126</v>
      </c>
      <c r="C1121" s="269">
        <f t="shared" si="17"/>
        <v>210</v>
      </c>
      <c r="D1121" s="75"/>
    </row>
    <row r="1122" spans="1:4" outlineLevel="1" x14ac:dyDescent="0.2">
      <c r="A1122" s="260" t="s">
        <v>2204</v>
      </c>
      <c r="B1122" s="260">
        <v>126</v>
      </c>
      <c r="C1122" s="269">
        <f t="shared" si="17"/>
        <v>210</v>
      </c>
      <c r="D1122" s="75"/>
    </row>
    <row r="1123" spans="1:4" outlineLevel="1" x14ac:dyDescent="0.2">
      <c r="A1123" s="260" t="s">
        <v>1180</v>
      </c>
      <c r="B1123" s="260">
        <v>126</v>
      </c>
      <c r="C1123" s="269">
        <f t="shared" si="17"/>
        <v>210</v>
      </c>
      <c r="D1123" s="75"/>
    </row>
    <row r="1124" spans="1:4" outlineLevel="1" x14ac:dyDescent="0.2">
      <c r="A1124" s="260" t="s">
        <v>2205</v>
      </c>
      <c r="B1124" s="260">
        <v>124</v>
      </c>
      <c r="C1124" s="269">
        <f t="shared" si="17"/>
        <v>206.66666666666666</v>
      </c>
      <c r="D1124" s="75"/>
    </row>
    <row r="1125" spans="1:4" outlineLevel="1" x14ac:dyDescent="0.2">
      <c r="A1125" s="260" t="s">
        <v>2206</v>
      </c>
      <c r="B1125" s="260">
        <v>123</v>
      </c>
      <c r="C1125" s="269">
        <f t="shared" si="17"/>
        <v>205</v>
      </c>
      <c r="D1125" s="75"/>
    </row>
    <row r="1126" spans="1:4" outlineLevel="1" x14ac:dyDescent="0.2">
      <c r="A1126" s="260" t="s">
        <v>2207</v>
      </c>
      <c r="B1126" s="260">
        <v>123</v>
      </c>
      <c r="C1126" s="269">
        <f t="shared" si="17"/>
        <v>205</v>
      </c>
      <c r="D1126" s="75"/>
    </row>
    <row r="1127" spans="1:4" outlineLevel="1" x14ac:dyDescent="0.2">
      <c r="A1127" s="260" t="s">
        <v>2208</v>
      </c>
      <c r="B1127" s="260">
        <v>121</v>
      </c>
      <c r="C1127" s="269">
        <f t="shared" si="17"/>
        <v>201.66666666666666</v>
      </c>
      <c r="D1127" s="75"/>
    </row>
    <row r="1128" spans="1:4" outlineLevel="1" x14ac:dyDescent="0.2">
      <c r="A1128" s="260" t="s">
        <v>877</v>
      </c>
      <c r="B1128" s="260">
        <v>120</v>
      </c>
      <c r="C1128" s="269">
        <f t="shared" si="17"/>
        <v>200</v>
      </c>
      <c r="D1128" s="75"/>
    </row>
    <row r="1129" spans="1:4" outlineLevel="1" x14ac:dyDescent="0.2">
      <c r="A1129" s="260" t="s">
        <v>2209</v>
      </c>
      <c r="B1129" s="260">
        <v>119</v>
      </c>
      <c r="C1129" s="269">
        <f t="shared" si="17"/>
        <v>198.33333333333334</v>
      </c>
      <c r="D1129" s="75"/>
    </row>
    <row r="1130" spans="1:4" outlineLevel="1" x14ac:dyDescent="0.2">
      <c r="A1130" s="260" t="s">
        <v>2210</v>
      </c>
      <c r="B1130" s="260">
        <v>119</v>
      </c>
      <c r="C1130" s="269">
        <f t="shared" si="17"/>
        <v>198.33333333333334</v>
      </c>
      <c r="D1130" s="75"/>
    </row>
    <row r="1131" spans="1:4" outlineLevel="1" x14ac:dyDescent="0.2">
      <c r="A1131" s="260" t="s">
        <v>1137</v>
      </c>
      <c r="B1131" s="260">
        <v>117</v>
      </c>
      <c r="C1131" s="269">
        <f t="shared" si="17"/>
        <v>195</v>
      </c>
      <c r="D1131" s="75"/>
    </row>
    <row r="1132" spans="1:4" outlineLevel="1" x14ac:dyDescent="0.2">
      <c r="A1132" s="260" t="s">
        <v>1199</v>
      </c>
      <c r="B1132" s="260">
        <v>117</v>
      </c>
      <c r="C1132" s="269">
        <f t="shared" si="17"/>
        <v>195</v>
      </c>
      <c r="D1132" s="75"/>
    </row>
    <row r="1133" spans="1:4" outlineLevel="1" x14ac:dyDescent="0.2">
      <c r="A1133" s="260" t="s">
        <v>2211</v>
      </c>
      <c r="B1133" s="260">
        <v>115</v>
      </c>
      <c r="C1133" s="269">
        <f t="shared" si="17"/>
        <v>191.66666666666666</v>
      </c>
      <c r="D1133" s="75"/>
    </row>
    <row r="1134" spans="1:4" outlineLevel="1" x14ac:dyDescent="0.2">
      <c r="A1134" s="260" t="s">
        <v>2212</v>
      </c>
      <c r="B1134" s="260">
        <v>113</v>
      </c>
      <c r="C1134" s="269">
        <f t="shared" si="17"/>
        <v>188.33333333333334</v>
      </c>
      <c r="D1134" s="75"/>
    </row>
    <row r="1135" spans="1:4" outlineLevel="1" x14ac:dyDescent="0.2">
      <c r="A1135" s="260" t="s">
        <v>2213</v>
      </c>
      <c r="B1135" s="260">
        <v>111</v>
      </c>
      <c r="C1135" s="269">
        <f t="shared" si="17"/>
        <v>185</v>
      </c>
      <c r="D1135" s="75"/>
    </row>
    <row r="1136" spans="1:4" outlineLevel="1" x14ac:dyDescent="0.2">
      <c r="A1136" s="260" t="s">
        <v>2214</v>
      </c>
      <c r="B1136" s="260">
        <v>110</v>
      </c>
      <c r="C1136" s="269">
        <f t="shared" si="17"/>
        <v>183.33333333333334</v>
      </c>
      <c r="D1136" s="75"/>
    </row>
    <row r="1137" spans="1:4" outlineLevel="1" x14ac:dyDescent="0.2">
      <c r="A1137" s="260" t="s">
        <v>2215</v>
      </c>
      <c r="B1137" s="260">
        <v>110</v>
      </c>
      <c r="C1137" s="269">
        <f t="shared" si="17"/>
        <v>183.33333333333334</v>
      </c>
      <c r="D1137" s="75"/>
    </row>
    <row r="1138" spans="1:4" outlineLevel="1" x14ac:dyDescent="0.2">
      <c r="A1138" s="260" t="s">
        <v>2216</v>
      </c>
      <c r="B1138" s="260">
        <v>109</v>
      </c>
      <c r="C1138" s="269">
        <f t="shared" si="17"/>
        <v>181.66666666666666</v>
      </c>
      <c r="D1138" s="75"/>
    </row>
    <row r="1139" spans="1:4" outlineLevel="1" x14ac:dyDescent="0.2">
      <c r="A1139" s="260" t="s">
        <v>665</v>
      </c>
      <c r="B1139" s="260">
        <v>108</v>
      </c>
      <c r="C1139" s="269">
        <f t="shared" si="17"/>
        <v>180</v>
      </c>
      <c r="D1139" s="75"/>
    </row>
    <row r="1140" spans="1:4" outlineLevel="1" x14ac:dyDescent="0.2">
      <c r="A1140" s="260" t="s">
        <v>2217</v>
      </c>
      <c r="B1140" s="260">
        <v>108</v>
      </c>
      <c r="C1140" s="269">
        <f t="shared" si="17"/>
        <v>180</v>
      </c>
      <c r="D1140" s="75"/>
    </row>
    <row r="1141" spans="1:4" outlineLevel="1" x14ac:dyDescent="0.2">
      <c r="A1141" s="260" t="s">
        <v>825</v>
      </c>
      <c r="B1141" s="260">
        <v>106</v>
      </c>
      <c r="C1141" s="269">
        <f t="shared" si="17"/>
        <v>176.66666666666666</v>
      </c>
      <c r="D1141" s="75"/>
    </row>
    <row r="1142" spans="1:4" outlineLevel="1" x14ac:dyDescent="0.2">
      <c r="A1142" s="260" t="s">
        <v>2218</v>
      </c>
      <c r="B1142" s="260">
        <v>104</v>
      </c>
      <c r="C1142" s="269">
        <f t="shared" si="17"/>
        <v>173.33333333333334</v>
      </c>
      <c r="D1142" s="75"/>
    </row>
    <row r="1143" spans="1:4" outlineLevel="1" x14ac:dyDescent="0.2">
      <c r="A1143" s="260" t="s">
        <v>2219</v>
      </c>
      <c r="B1143" s="260">
        <v>104</v>
      </c>
      <c r="C1143" s="269">
        <f t="shared" si="17"/>
        <v>173.33333333333334</v>
      </c>
      <c r="D1143" s="75"/>
    </row>
    <row r="1144" spans="1:4" outlineLevel="1" x14ac:dyDescent="0.2">
      <c r="A1144" s="260" t="s">
        <v>2220</v>
      </c>
      <c r="B1144" s="260">
        <v>101</v>
      </c>
      <c r="C1144" s="269">
        <f t="shared" si="17"/>
        <v>168.33333333333334</v>
      </c>
      <c r="D1144" s="75"/>
    </row>
    <row r="1145" spans="1:4" outlineLevel="1" x14ac:dyDescent="0.2">
      <c r="A1145" s="260" t="s">
        <v>2221</v>
      </c>
      <c r="B1145" s="260">
        <v>99</v>
      </c>
      <c r="C1145" s="269">
        <f t="shared" si="17"/>
        <v>165</v>
      </c>
      <c r="D1145" s="75"/>
    </row>
    <row r="1146" spans="1:4" outlineLevel="1" x14ac:dyDescent="0.2">
      <c r="A1146" s="260" t="s">
        <v>2222</v>
      </c>
      <c r="B1146" s="260">
        <v>98</v>
      </c>
      <c r="C1146" s="269">
        <f t="shared" si="17"/>
        <v>163.33333333333334</v>
      </c>
      <c r="D1146" s="75"/>
    </row>
    <row r="1147" spans="1:4" outlineLevel="1" x14ac:dyDescent="0.2">
      <c r="A1147" s="260" t="s">
        <v>2223</v>
      </c>
      <c r="B1147" s="260">
        <v>97</v>
      </c>
      <c r="C1147" s="269">
        <f t="shared" si="17"/>
        <v>161.66666666666666</v>
      </c>
      <c r="D1147" s="75"/>
    </row>
    <row r="1148" spans="1:4" outlineLevel="1" x14ac:dyDescent="0.2">
      <c r="A1148" s="260" t="s">
        <v>2224</v>
      </c>
      <c r="B1148" s="260">
        <v>95</v>
      </c>
      <c r="C1148" s="269">
        <f t="shared" si="17"/>
        <v>158.33333333333334</v>
      </c>
      <c r="D1148" s="75"/>
    </row>
    <row r="1149" spans="1:4" outlineLevel="1" x14ac:dyDescent="0.2">
      <c r="A1149" s="260" t="s">
        <v>2225</v>
      </c>
      <c r="B1149" s="260">
        <v>93</v>
      </c>
      <c r="C1149" s="269">
        <f t="shared" si="17"/>
        <v>155</v>
      </c>
      <c r="D1149" s="75"/>
    </row>
    <row r="1150" spans="1:4" outlineLevel="1" x14ac:dyDescent="0.2">
      <c r="A1150" s="260" t="s">
        <v>2226</v>
      </c>
      <c r="B1150" s="260">
        <v>93</v>
      </c>
      <c r="C1150" s="269">
        <f t="shared" si="17"/>
        <v>155</v>
      </c>
      <c r="D1150" s="75"/>
    </row>
    <row r="1151" spans="1:4" outlineLevel="1" x14ac:dyDescent="0.2">
      <c r="A1151" s="260" t="s">
        <v>2227</v>
      </c>
      <c r="B1151" s="260">
        <v>88</v>
      </c>
      <c r="C1151" s="269">
        <f t="shared" si="17"/>
        <v>146.66666666666666</v>
      </c>
      <c r="D1151" s="75"/>
    </row>
    <row r="1152" spans="1:4" outlineLevel="1" x14ac:dyDescent="0.2">
      <c r="A1152" s="260" t="s">
        <v>2228</v>
      </c>
      <c r="B1152" s="260">
        <v>88</v>
      </c>
      <c r="C1152" s="269">
        <f t="shared" si="17"/>
        <v>146.66666666666666</v>
      </c>
      <c r="D1152" s="75"/>
    </row>
    <row r="1153" spans="1:4" outlineLevel="1" x14ac:dyDescent="0.2">
      <c r="A1153" s="260" t="s">
        <v>2229</v>
      </c>
      <c r="B1153" s="260">
        <v>86</v>
      </c>
      <c r="C1153" s="269">
        <f t="shared" si="17"/>
        <v>143.33333333333334</v>
      </c>
      <c r="D1153" s="75"/>
    </row>
    <row r="1154" spans="1:4" outlineLevel="1" x14ac:dyDescent="0.2">
      <c r="A1154" s="260" t="s">
        <v>2230</v>
      </c>
      <c r="B1154" s="260">
        <v>85</v>
      </c>
      <c r="C1154" s="269">
        <f t="shared" si="17"/>
        <v>141.66666666666666</v>
      </c>
      <c r="D1154" s="75"/>
    </row>
    <row r="1155" spans="1:4" outlineLevel="1" x14ac:dyDescent="0.2">
      <c r="A1155" s="260" t="s">
        <v>1122</v>
      </c>
      <c r="B1155" s="260">
        <v>81</v>
      </c>
      <c r="C1155" s="269">
        <f t="shared" si="17"/>
        <v>135</v>
      </c>
      <c r="D1155" s="75"/>
    </row>
    <row r="1156" spans="1:4" outlineLevel="1" x14ac:dyDescent="0.2">
      <c r="A1156" s="260" t="s">
        <v>2231</v>
      </c>
      <c r="B1156" s="260">
        <v>78</v>
      </c>
      <c r="C1156" s="269">
        <f t="shared" si="17"/>
        <v>130</v>
      </c>
      <c r="D1156" s="75"/>
    </row>
    <row r="1157" spans="1:4" outlineLevel="1" x14ac:dyDescent="0.2">
      <c r="A1157" s="260" t="s">
        <v>2232</v>
      </c>
      <c r="B1157" s="260">
        <v>78</v>
      </c>
      <c r="C1157" s="269">
        <f t="shared" si="17"/>
        <v>130</v>
      </c>
      <c r="D1157" s="75"/>
    </row>
    <row r="1158" spans="1:4" outlineLevel="1" x14ac:dyDescent="0.2">
      <c r="A1158" s="260" t="s">
        <v>821</v>
      </c>
      <c r="B1158" s="260">
        <v>77</v>
      </c>
      <c r="C1158" s="269">
        <f t="shared" si="17"/>
        <v>128.33333333333334</v>
      </c>
      <c r="D1158" s="75"/>
    </row>
    <row r="1159" spans="1:4" outlineLevel="1" x14ac:dyDescent="0.2">
      <c r="A1159" s="260" t="s">
        <v>2233</v>
      </c>
      <c r="B1159" s="260">
        <v>77</v>
      </c>
      <c r="C1159" s="269">
        <f t="shared" ref="C1159:C1222" si="18">B1159*100/60</f>
        <v>128.33333333333334</v>
      </c>
      <c r="D1159" s="75"/>
    </row>
    <row r="1160" spans="1:4" outlineLevel="1" x14ac:dyDescent="0.2">
      <c r="A1160" s="260" t="s">
        <v>2234</v>
      </c>
      <c r="B1160" s="260">
        <v>76</v>
      </c>
      <c r="C1160" s="269">
        <f t="shared" si="18"/>
        <v>126.66666666666667</v>
      </c>
      <c r="D1160" s="75"/>
    </row>
    <row r="1161" spans="1:4" outlineLevel="1" x14ac:dyDescent="0.2">
      <c r="A1161" s="260" t="s">
        <v>875</v>
      </c>
      <c r="B1161" s="260">
        <v>76</v>
      </c>
      <c r="C1161" s="269">
        <f t="shared" si="18"/>
        <v>126.66666666666667</v>
      </c>
      <c r="D1161" s="75"/>
    </row>
    <row r="1162" spans="1:4" outlineLevel="1" x14ac:dyDescent="0.2">
      <c r="A1162" s="260" t="s">
        <v>2235</v>
      </c>
      <c r="B1162" s="260">
        <v>75</v>
      </c>
      <c r="C1162" s="269">
        <f t="shared" si="18"/>
        <v>125</v>
      </c>
      <c r="D1162" s="75"/>
    </row>
    <row r="1163" spans="1:4" outlineLevel="1" x14ac:dyDescent="0.2">
      <c r="A1163" s="260" t="s">
        <v>2236</v>
      </c>
      <c r="B1163" s="260">
        <v>75</v>
      </c>
      <c r="C1163" s="269">
        <f t="shared" si="18"/>
        <v>125</v>
      </c>
      <c r="D1163" s="75"/>
    </row>
    <row r="1164" spans="1:4" outlineLevel="1" x14ac:dyDescent="0.2">
      <c r="A1164" s="260" t="s">
        <v>2237</v>
      </c>
      <c r="B1164" s="260">
        <v>75</v>
      </c>
      <c r="C1164" s="269">
        <f t="shared" si="18"/>
        <v>125</v>
      </c>
      <c r="D1164" s="75"/>
    </row>
    <row r="1165" spans="1:4" outlineLevel="1" x14ac:dyDescent="0.2">
      <c r="A1165" s="260" t="s">
        <v>2238</v>
      </c>
      <c r="B1165" s="260">
        <v>74</v>
      </c>
      <c r="C1165" s="269">
        <f t="shared" si="18"/>
        <v>123.33333333333333</v>
      </c>
      <c r="D1165" s="75"/>
    </row>
    <row r="1166" spans="1:4" outlineLevel="1" x14ac:dyDescent="0.2">
      <c r="A1166" s="260" t="s">
        <v>2239</v>
      </c>
      <c r="B1166" s="260">
        <v>74</v>
      </c>
      <c r="C1166" s="269">
        <f t="shared" si="18"/>
        <v>123.33333333333333</v>
      </c>
      <c r="D1166" s="75"/>
    </row>
    <row r="1167" spans="1:4" outlineLevel="1" x14ac:dyDescent="0.2">
      <c r="A1167" s="260" t="s">
        <v>2240</v>
      </c>
      <c r="B1167" s="260">
        <v>74</v>
      </c>
      <c r="C1167" s="269">
        <f t="shared" si="18"/>
        <v>123.33333333333333</v>
      </c>
      <c r="D1167" s="75"/>
    </row>
    <row r="1168" spans="1:4" outlineLevel="1" x14ac:dyDescent="0.2">
      <c r="A1168" s="260" t="s">
        <v>2241</v>
      </c>
      <c r="B1168" s="260">
        <v>72</v>
      </c>
      <c r="C1168" s="269">
        <f t="shared" si="18"/>
        <v>120</v>
      </c>
      <c r="D1168" s="75"/>
    </row>
    <row r="1169" spans="1:4" outlineLevel="1" x14ac:dyDescent="0.2">
      <c r="A1169" s="260" t="s">
        <v>2242</v>
      </c>
      <c r="B1169" s="260">
        <v>70</v>
      </c>
      <c r="C1169" s="269">
        <f t="shared" si="18"/>
        <v>116.66666666666667</v>
      </c>
      <c r="D1169" s="75"/>
    </row>
    <row r="1170" spans="1:4" outlineLevel="1" x14ac:dyDescent="0.2">
      <c r="A1170" s="260" t="s">
        <v>2243</v>
      </c>
      <c r="B1170" s="260">
        <v>70</v>
      </c>
      <c r="C1170" s="269">
        <f t="shared" si="18"/>
        <v>116.66666666666667</v>
      </c>
      <c r="D1170" s="75"/>
    </row>
    <row r="1171" spans="1:4" outlineLevel="1" x14ac:dyDescent="0.2">
      <c r="A1171" s="260" t="s">
        <v>2244</v>
      </c>
      <c r="B1171" s="260">
        <v>69</v>
      </c>
      <c r="C1171" s="269">
        <f t="shared" si="18"/>
        <v>115</v>
      </c>
      <c r="D1171" s="75"/>
    </row>
    <row r="1172" spans="1:4" outlineLevel="1" x14ac:dyDescent="0.2">
      <c r="A1172" s="260" t="s">
        <v>2245</v>
      </c>
      <c r="B1172" s="260">
        <v>68</v>
      </c>
      <c r="C1172" s="269">
        <f t="shared" si="18"/>
        <v>113.33333333333333</v>
      </c>
      <c r="D1172" s="75"/>
    </row>
    <row r="1173" spans="1:4" outlineLevel="1" x14ac:dyDescent="0.2">
      <c r="A1173" s="260" t="s">
        <v>2246</v>
      </c>
      <c r="B1173" s="260">
        <v>68</v>
      </c>
      <c r="C1173" s="269">
        <f t="shared" si="18"/>
        <v>113.33333333333333</v>
      </c>
      <c r="D1173" s="75"/>
    </row>
    <row r="1174" spans="1:4" outlineLevel="1" x14ac:dyDescent="0.2">
      <c r="A1174" s="260" t="s">
        <v>2247</v>
      </c>
      <c r="B1174" s="260">
        <v>68</v>
      </c>
      <c r="C1174" s="269">
        <f t="shared" si="18"/>
        <v>113.33333333333333</v>
      </c>
      <c r="D1174" s="75"/>
    </row>
    <row r="1175" spans="1:4" outlineLevel="1" x14ac:dyDescent="0.2">
      <c r="A1175" s="260" t="s">
        <v>2248</v>
      </c>
      <c r="B1175" s="260">
        <v>67</v>
      </c>
      <c r="C1175" s="269">
        <f t="shared" si="18"/>
        <v>111.66666666666667</v>
      </c>
      <c r="D1175" s="75"/>
    </row>
    <row r="1176" spans="1:4" outlineLevel="1" x14ac:dyDescent="0.2">
      <c r="A1176" s="260" t="s">
        <v>2249</v>
      </c>
      <c r="B1176" s="260">
        <v>63</v>
      </c>
      <c r="C1176" s="269">
        <f t="shared" si="18"/>
        <v>105</v>
      </c>
      <c r="D1176" s="75"/>
    </row>
    <row r="1177" spans="1:4" outlineLevel="1" x14ac:dyDescent="0.2">
      <c r="A1177" s="260" t="s">
        <v>2250</v>
      </c>
      <c r="B1177" s="260">
        <v>62</v>
      </c>
      <c r="C1177" s="269">
        <f t="shared" si="18"/>
        <v>103.33333333333333</v>
      </c>
      <c r="D1177" s="75"/>
    </row>
    <row r="1178" spans="1:4" outlineLevel="1" x14ac:dyDescent="0.2">
      <c r="A1178" s="260" t="s">
        <v>2251</v>
      </c>
      <c r="B1178" s="260">
        <v>61</v>
      </c>
      <c r="C1178" s="269">
        <f t="shared" si="18"/>
        <v>101.66666666666667</v>
      </c>
      <c r="D1178" s="75"/>
    </row>
    <row r="1179" spans="1:4" outlineLevel="1" x14ac:dyDescent="0.2">
      <c r="A1179" s="260" t="s">
        <v>2252</v>
      </c>
      <c r="B1179" s="260">
        <v>61</v>
      </c>
      <c r="C1179" s="269">
        <f t="shared" si="18"/>
        <v>101.66666666666667</v>
      </c>
      <c r="D1179" s="75"/>
    </row>
    <row r="1180" spans="1:4" outlineLevel="1" x14ac:dyDescent="0.2">
      <c r="A1180" s="260" t="s">
        <v>830</v>
      </c>
      <c r="B1180" s="260">
        <v>60</v>
      </c>
      <c r="C1180" s="269">
        <f t="shared" si="18"/>
        <v>100</v>
      </c>
      <c r="D1180" s="75"/>
    </row>
    <row r="1181" spans="1:4" outlineLevel="1" x14ac:dyDescent="0.2">
      <c r="A1181" s="260" t="s">
        <v>2253</v>
      </c>
      <c r="B1181" s="260">
        <v>60</v>
      </c>
      <c r="C1181" s="269">
        <f t="shared" si="18"/>
        <v>100</v>
      </c>
      <c r="D1181" s="75"/>
    </row>
    <row r="1182" spans="1:4" outlineLevel="1" x14ac:dyDescent="0.2">
      <c r="A1182" s="260" t="s">
        <v>2254</v>
      </c>
      <c r="B1182" s="260">
        <v>59</v>
      </c>
      <c r="C1182" s="269">
        <f t="shared" si="18"/>
        <v>98.333333333333329</v>
      </c>
      <c r="D1182" s="75"/>
    </row>
    <row r="1183" spans="1:4" outlineLevel="1" x14ac:dyDescent="0.2">
      <c r="A1183" s="260" t="s">
        <v>1238</v>
      </c>
      <c r="B1183" s="260">
        <v>59</v>
      </c>
      <c r="C1183" s="269">
        <f t="shared" si="18"/>
        <v>98.333333333333329</v>
      </c>
      <c r="D1183" s="75"/>
    </row>
    <row r="1184" spans="1:4" outlineLevel="1" x14ac:dyDescent="0.2">
      <c r="A1184" s="260" t="s">
        <v>1063</v>
      </c>
      <c r="B1184" s="260">
        <v>58</v>
      </c>
      <c r="C1184" s="269">
        <f t="shared" si="18"/>
        <v>96.666666666666671</v>
      </c>
      <c r="D1184" s="75"/>
    </row>
    <row r="1185" spans="1:4" outlineLevel="1" x14ac:dyDescent="0.2">
      <c r="A1185" s="260" t="s">
        <v>2255</v>
      </c>
      <c r="B1185" s="260">
        <v>57</v>
      </c>
      <c r="C1185" s="269">
        <f t="shared" si="18"/>
        <v>95</v>
      </c>
      <c r="D1185" s="75"/>
    </row>
    <row r="1186" spans="1:4" outlineLevel="1" x14ac:dyDescent="0.2">
      <c r="A1186" s="260" t="s">
        <v>2256</v>
      </c>
      <c r="B1186" s="260">
        <v>57</v>
      </c>
      <c r="C1186" s="269">
        <f t="shared" si="18"/>
        <v>95</v>
      </c>
      <c r="D1186" s="75"/>
    </row>
    <row r="1187" spans="1:4" outlineLevel="1" x14ac:dyDescent="0.2">
      <c r="A1187" s="260" t="s">
        <v>2257</v>
      </c>
      <c r="B1187" s="260">
        <v>55</v>
      </c>
      <c r="C1187" s="269">
        <f t="shared" si="18"/>
        <v>91.666666666666671</v>
      </c>
      <c r="D1187" s="75"/>
    </row>
    <row r="1188" spans="1:4" outlineLevel="1" x14ac:dyDescent="0.2">
      <c r="A1188" s="260" t="s">
        <v>2258</v>
      </c>
      <c r="B1188" s="260">
        <v>55</v>
      </c>
      <c r="C1188" s="269">
        <f t="shared" si="18"/>
        <v>91.666666666666671</v>
      </c>
      <c r="D1188" s="75"/>
    </row>
    <row r="1189" spans="1:4" outlineLevel="1" x14ac:dyDescent="0.2">
      <c r="A1189" s="260" t="s">
        <v>831</v>
      </c>
      <c r="B1189" s="260">
        <v>53</v>
      </c>
      <c r="C1189" s="269">
        <f t="shared" si="18"/>
        <v>88.333333333333329</v>
      </c>
      <c r="D1189" s="75"/>
    </row>
    <row r="1190" spans="1:4" outlineLevel="1" x14ac:dyDescent="0.2">
      <c r="A1190" s="260" t="s">
        <v>857</v>
      </c>
      <c r="B1190" s="260">
        <v>53</v>
      </c>
      <c r="C1190" s="269">
        <f t="shared" si="18"/>
        <v>88.333333333333329</v>
      </c>
      <c r="D1190" s="75"/>
    </row>
    <row r="1191" spans="1:4" outlineLevel="1" x14ac:dyDescent="0.2">
      <c r="A1191" s="260" t="s">
        <v>2259</v>
      </c>
      <c r="B1191" s="260">
        <v>52</v>
      </c>
      <c r="C1191" s="269">
        <f t="shared" si="18"/>
        <v>86.666666666666671</v>
      </c>
      <c r="D1191" s="75"/>
    </row>
    <row r="1192" spans="1:4" outlineLevel="1" x14ac:dyDescent="0.2">
      <c r="A1192" s="260" t="s">
        <v>2260</v>
      </c>
      <c r="B1192" s="260">
        <v>52</v>
      </c>
      <c r="C1192" s="269">
        <f t="shared" si="18"/>
        <v>86.666666666666671</v>
      </c>
      <c r="D1192" s="75"/>
    </row>
    <row r="1193" spans="1:4" outlineLevel="1" x14ac:dyDescent="0.2">
      <c r="A1193" s="260" t="s">
        <v>873</v>
      </c>
      <c r="B1193" s="260">
        <v>51</v>
      </c>
      <c r="C1193" s="269">
        <f t="shared" si="18"/>
        <v>85</v>
      </c>
      <c r="D1193" s="75"/>
    </row>
    <row r="1194" spans="1:4" outlineLevel="1" x14ac:dyDescent="0.2">
      <c r="A1194" s="260" t="s">
        <v>2261</v>
      </c>
      <c r="B1194" s="260">
        <v>50</v>
      </c>
      <c r="C1194" s="269">
        <f t="shared" si="18"/>
        <v>83.333333333333329</v>
      </c>
      <c r="D1194" s="75"/>
    </row>
    <row r="1195" spans="1:4" outlineLevel="1" x14ac:dyDescent="0.2">
      <c r="A1195" s="260" t="s">
        <v>2262</v>
      </c>
      <c r="B1195" s="260">
        <v>50</v>
      </c>
      <c r="C1195" s="269">
        <f t="shared" si="18"/>
        <v>83.333333333333329</v>
      </c>
      <c r="D1195" s="75"/>
    </row>
    <row r="1196" spans="1:4" outlineLevel="1" x14ac:dyDescent="0.2">
      <c r="A1196" s="260" t="s">
        <v>2263</v>
      </c>
      <c r="B1196" s="260">
        <v>49</v>
      </c>
      <c r="C1196" s="269">
        <f t="shared" si="18"/>
        <v>81.666666666666671</v>
      </c>
      <c r="D1196" s="75"/>
    </row>
    <row r="1197" spans="1:4" outlineLevel="1" x14ac:dyDescent="0.2">
      <c r="A1197" s="260" t="s">
        <v>2264</v>
      </c>
      <c r="B1197" s="260">
        <v>49</v>
      </c>
      <c r="C1197" s="269">
        <f t="shared" si="18"/>
        <v>81.666666666666671</v>
      </c>
      <c r="D1197" s="75"/>
    </row>
    <row r="1198" spans="1:4" outlineLevel="1" x14ac:dyDescent="0.2">
      <c r="A1198" s="260" t="s">
        <v>2265</v>
      </c>
      <c r="B1198" s="260">
        <v>49</v>
      </c>
      <c r="C1198" s="269">
        <f t="shared" si="18"/>
        <v>81.666666666666671</v>
      </c>
      <c r="D1198" s="75"/>
    </row>
    <row r="1199" spans="1:4" outlineLevel="1" x14ac:dyDescent="0.2">
      <c r="A1199" s="260" t="s">
        <v>666</v>
      </c>
      <c r="B1199" s="260">
        <v>48</v>
      </c>
      <c r="C1199" s="269">
        <f t="shared" si="18"/>
        <v>80</v>
      </c>
      <c r="D1199" s="75"/>
    </row>
    <row r="1200" spans="1:4" outlineLevel="1" x14ac:dyDescent="0.2">
      <c r="A1200" s="260" t="s">
        <v>2266</v>
      </c>
      <c r="B1200" s="260">
        <v>48</v>
      </c>
      <c r="C1200" s="269">
        <f t="shared" si="18"/>
        <v>80</v>
      </c>
      <c r="D1200" s="75"/>
    </row>
    <row r="1201" spans="1:4" outlineLevel="1" x14ac:dyDescent="0.2">
      <c r="A1201" s="260" t="s">
        <v>2267</v>
      </c>
      <c r="B1201" s="260">
        <v>48</v>
      </c>
      <c r="C1201" s="269">
        <f t="shared" si="18"/>
        <v>80</v>
      </c>
      <c r="D1201" s="75"/>
    </row>
    <row r="1202" spans="1:4" outlineLevel="1" x14ac:dyDescent="0.2">
      <c r="A1202" s="260" t="s">
        <v>2268</v>
      </c>
      <c r="B1202" s="260">
        <v>47</v>
      </c>
      <c r="C1202" s="269">
        <f t="shared" si="18"/>
        <v>78.333333333333329</v>
      </c>
      <c r="D1202" s="75"/>
    </row>
    <row r="1203" spans="1:4" outlineLevel="1" x14ac:dyDescent="0.2">
      <c r="A1203" s="260" t="s">
        <v>2269</v>
      </c>
      <c r="B1203" s="260">
        <v>45</v>
      </c>
      <c r="C1203" s="269">
        <f t="shared" si="18"/>
        <v>75</v>
      </c>
      <c r="D1203" s="75"/>
    </row>
    <row r="1204" spans="1:4" outlineLevel="1" x14ac:dyDescent="0.2">
      <c r="A1204" s="260" t="s">
        <v>2270</v>
      </c>
      <c r="B1204" s="260">
        <v>44</v>
      </c>
      <c r="C1204" s="269">
        <f t="shared" si="18"/>
        <v>73.333333333333329</v>
      </c>
      <c r="D1204" s="75"/>
    </row>
    <row r="1205" spans="1:4" outlineLevel="1" x14ac:dyDescent="0.2">
      <c r="A1205" s="260" t="s">
        <v>2271</v>
      </c>
      <c r="B1205" s="260">
        <v>42</v>
      </c>
      <c r="C1205" s="269">
        <f t="shared" si="18"/>
        <v>70</v>
      </c>
      <c r="D1205" s="75"/>
    </row>
    <row r="1206" spans="1:4" outlineLevel="1" x14ac:dyDescent="0.2">
      <c r="A1206" s="260" t="s">
        <v>2272</v>
      </c>
      <c r="B1206" s="260">
        <v>42</v>
      </c>
      <c r="C1206" s="269">
        <f t="shared" si="18"/>
        <v>70</v>
      </c>
      <c r="D1206" s="75"/>
    </row>
    <row r="1207" spans="1:4" outlineLevel="1" x14ac:dyDescent="0.2">
      <c r="A1207" s="260" t="s">
        <v>853</v>
      </c>
      <c r="B1207" s="260">
        <v>41</v>
      </c>
      <c r="C1207" s="269">
        <f t="shared" si="18"/>
        <v>68.333333333333329</v>
      </c>
      <c r="D1207" s="75"/>
    </row>
    <row r="1208" spans="1:4" outlineLevel="1" x14ac:dyDescent="0.2">
      <c r="A1208" s="260" t="s">
        <v>2273</v>
      </c>
      <c r="B1208" s="260">
        <v>41</v>
      </c>
      <c r="C1208" s="269">
        <f t="shared" si="18"/>
        <v>68.333333333333329</v>
      </c>
      <c r="D1208" s="75"/>
    </row>
    <row r="1209" spans="1:4" outlineLevel="1" x14ac:dyDescent="0.2">
      <c r="A1209" s="260" t="s">
        <v>829</v>
      </c>
      <c r="B1209" s="260">
        <v>40</v>
      </c>
      <c r="C1209" s="269">
        <f t="shared" si="18"/>
        <v>66.666666666666671</v>
      </c>
      <c r="D1209" s="75"/>
    </row>
    <row r="1210" spans="1:4" outlineLevel="1" x14ac:dyDescent="0.2">
      <c r="A1210" s="260" t="s">
        <v>2274</v>
      </c>
      <c r="B1210" s="260">
        <v>40</v>
      </c>
      <c r="C1210" s="269">
        <f t="shared" si="18"/>
        <v>66.666666666666671</v>
      </c>
      <c r="D1210" s="75"/>
    </row>
    <row r="1211" spans="1:4" outlineLevel="1" x14ac:dyDescent="0.2">
      <c r="A1211" s="260" t="s">
        <v>1205</v>
      </c>
      <c r="B1211" s="260">
        <v>40</v>
      </c>
      <c r="C1211" s="269">
        <f t="shared" si="18"/>
        <v>66.666666666666671</v>
      </c>
      <c r="D1211" s="75"/>
    </row>
    <row r="1212" spans="1:4" outlineLevel="1" x14ac:dyDescent="0.2">
      <c r="A1212" s="260" t="s">
        <v>858</v>
      </c>
      <c r="B1212" s="260">
        <v>40</v>
      </c>
      <c r="C1212" s="269">
        <f t="shared" si="18"/>
        <v>66.666666666666671</v>
      </c>
      <c r="D1212" s="75"/>
    </row>
    <row r="1213" spans="1:4" outlineLevel="1" x14ac:dyDescent="0.2">
      <c r="A1213" s="260" t="s">
        <v>2275</v>
      </c>
      <c r="B1213" s="260">
        <v>39</v>
      </c>
      <c r="C1213" s="269">
        <f t="shared" si="18"/>
        <v>65</v>
      </c>
      <c r="D1213" s="75"/>
    </row>
    <row r="1214" spans="1:4" outlineLevel="1" x14ac:dyDescent="0.2">
      <c r="A1214" s="260" t="s">
        <v>2276</v>
      </c>
      <c r="B1214" s="260">
        <v>39</v>
      </c>
      <c r="C1214" s="269">
        <f t="shared" si="18"/>
        <v>65</v>
      </c>
      <c r="D1214" s="75"/>
    </row>
    <row r="1215" spans="1:4" outlineLevel="1" x14ac:dyDescent="0.2">
      <c r="A1215" s="260" t="s">
        <v>2277</v>
      </c>
      <c r="B1215" s="260">
        <v>38</v>
      </c>
      <c r="C1215" s="269">
        <f t="shared" si="18"/>
        <v>63.333333333333336</v>
      </c>
      <c r="D1215" s="75"/>
    </row>
    <row r="1216" spans="1:4" outlineLevel="1" x14ac:dyDescent="0.2">
      <c r="A1216" s="260" t="s">
        <v>2278</v>
      </c>
      <c r="B1216" s="260">
        <v>37</v>
      </c>
      <c r="C1216" s="269">
        <f t="shared" si="18"/>
        <v>61.666666666666664</v>
      </c>
      <c r="D1216" s="75"/>
    </row>
    <row r="1217" spans="1:4" outlineLevel="1" x14ac:dyDescent="0.2">
      <c r="A1217" s="260" t="s">
        <v>838</v>
      </c>
      <c r="B1217" s="260">
        <v>37</v>
      </c>
      <c r="C1217" s="269">
        <f t="shared" si="18"/>
        <v>61.666666666666664</v>
      </c>
      <c r="D1217" s="75"/>
    </row>
    <row r="1218" spans="1:4" outlineLevel="1" x14ac:dyDescent="0.2">
      <c r="A1218" s="260" t="s">
        <v>2279</v>
      </c>
      <c r="B1218" s="260">
        <v>37</v>
      </c>
      <c r="C1218" s="269">
        <f t="shared" si="18"/>
        <v>61.666666666666664</v>
      </c>
      <c r="D1218" s="75"/>
    </row>
    <row r="1219" spans="1:4" outlineLevel="1" x14ac:dyDescent="0.2">
      <c r="A1219" s="260" t="s">
        <v>2280</v>
      </c>
      <c r="B1219" s="260">
        <v>37</v>
      </c>
      <c r="C1219" s="269">
        <f t="shared" si="18"/>
        <v>61.666666666666664</v>
      </c>
      <c r="D1219" s="75"/>
    </row>
    <row r="1220" spans="1:4" outlineLevel="1" x14ac:dyDescent="0.2">
      <c r="A1220" s="260" t="s">
        <v>668</v>
      </c>
      <c r="B1220" s="260">
        <v>36</v>
      </c>
      <c r="C1220" s="269">
        <f t="shared" si="18"/>
        <v>60</v>
      </c>
      <c r="D1220" s="75"/>
    </row>
    <row r="1221" spans="1:4" outlineLevel="1" x14ac:dyDescent="0.2">
      <c r="A1221" s="260" t="s">
        <v>872</v>
      </c>
      <c r="B1221" s="260">
        <v>36</v>
      </c>
      <c r="C1221" s="269">
        <f t="shared" si="18"/>
        <v>60</v>
      </c>
      <c r="D1221" s="75"/>
    </row>
    <row r="1222" spans="1:4" outlineLevel="1" x14ac:dyDescent="0.2">
      <c r="A1222" s="260" t="s">
        <v>2281</v>
      </c>
      <c r="B1222" s="260">
        <v>35</v>
      </c>
      <c r="C1222" s="269">
        <f t="shared" si="18"/>
        <v>58.333333333333336</v>
      </c>
      <c r="D1222" s="75"/>
    </row>
    <row r="1223" spans="1:4" outlineLevel="1" x14ac:dyDescent="0.2">
      <c r="A1223" s="260" t="s">
        <v>848</v>
      </c>
      <c r="B1223" s="260">
        <v>35</v>
      </c>
      <c r="C1223" s="269">
        <f t="shared" ref="C1223:C1286" si="19">B1223*100/60</f>
        <v>58.333333333333336</v>
      </c>
      <c r="D1223" s="75"/>
    </row>
    <row r="1224" spans="1:4" outlineLevel="1" x14ac:dyDescent="0.2">
      <c r="A1224" s="260" t="s">
        <v>852</v>
      </c>
      <c r="B1224" s="260">
        <v>35</v>
      </c>
      <c r="C1224" s="269">
        <f t="shared" si="19"/>
        <v>58.333333333333336</v>
      </c>
      <c r="D1224" s="75"/>
    </row>
    <row r="1225" spans="1:4" outlineLevel="1" x14ac:dyDescent="0.2">
      <c r="A1225" s="260" t="s">
        <v>860</v>
      </c>
      <c r="B1225" s="260">
        <v>35</v>
      </c>
      <c r="C1225" s="269">
        <f t="shared" si="19"/>
        <v>58.333333333333336</v>
      </c>
      <c r="D1225" s="75"/>
    </row>
    <row r="1226" spans="1:4" outlineLevel="1" x14ac:dyDescent="0.2">
      <c r="A1226" s="260" t="s">
        <v>2282</v>
      </c>
      <c r="B1226" s="260">
        <v>35</v>
      </c>
      <c r="C1226" s="269">
        <f t="shared" si="19"/>
        <v>58.333333333333336</v>
      </c>
      <c r="D1226" s="75"/>
    </row>
    <row r="1227" spans="1:4" outlineLevel="1" x14ac:dyDescent="0.2">
      <c r="A1227" s="260" t="s">
        <v>837</v>
      </c>
      <c r="B1227" s="260">
        <v>34</v>
      </c>
      <c r="C1227" s="269">
        <f t="shared" si="19"/>
        <v>56.666666666666664</v>
      </c>
      <c r="D1227" s="75"/>
    </row>
    <row r="1228" spans="1:4" outlineLevel="1" x14ac:dyDescent="0.2">
      <c r="A1228" s="260" t="s">
        <v>2283</v>
      </c>
      <c r="B1228" s="260">
        <v>34</v>
      </c>
      <c r="C1228" s="269">
        <f t="shared" si="19"/>
        <v>56.666666666666664</v>
      </c>
      <c r="D1228" s="75"/>
    </row>
    <row r="1229" spans="1:4" outlineLevel="1" x14ac:dyDescent="0.2">
      <c r="A1229" s="260" t="s">
        <v>2284</v>
      </c>
      <c r="B1229" s="260">
        <v>34</v>
      </c>
      <c r="C1229" s="269">
        <f t="shared" si="19"/>
        <v>56.666666666666664</v>
      </c>
      <c r="D1229" s="75"/>
    </row>
    <row r="1230" spans="1:4" outlineLevel="1" x14ac:dyDescent="0.2">
      <c r="A1230" s="260" t="s">
        <v>869</v>
      </c>
      <c r="B1230" s="260">
        <v>34</v>
      </c>
      <c r="C1230" s="269">
        <f t="shared" si="19"/>
        <v>56.666666666666664</v>
      </c>
      <c r="D1230" s="75"/>
    </row>
    <row r="1231" spans="1:4" outlineLevel="1" x14ac:dyDescent="0.2">
      <c r="A1231" s="260" t="s">
        <v>2285</v>
      </c>
      <c r="B1231" s="260">
        <v>32</v>
      </c>
      <c r="C1231" s="269">
        <f t="shared" si="19"/>
        <v>53.333333333333336</v>
      </c>
      <c r="D1231" s="75"/>
    </row>
    <row r="1232" spans="1:4" outlineLevel="1" x14ac:dyDescent="0.2">
      <c r="A1232" s="260" t="s">
        <v>2286</v>
      </c>
      <c r="B1232" s="260">
        <v>31</v>
      </c>
      <c r="C1232" s="269">
        <f t="shared" si="19"/>
        <v>51.666666666666664</v>
      </c>
      <c r="D1232" s="75"/>
    </row>
    <row r="1233" spans="1:4" outlineLevel="1" x14ac:dyDescent="0.2">
      <c r="A1233" s="260" t="s">
        <v>2287</v>
      </c>
      <c r="B1233" s="260">
        <v>30</v>
      </c>
      <c r="C1233" s="269">
        <f t="shared" si="19"/>
        <v>50</v>
      </c>
      <c r="D1233" s="75"/>
    </row>
    <row r="1234" spans="1:4" outlineLevel="1" x14ac:dyDescent="0.2">
      <c r="A1234" s="260" t="s">
        <v>2288</v>
      </c>
      <c r="B1234" s="260">
        <v>30</v>
      </c>
      <c r="C1234" s="269">
        <f t="shared" si="19"/>
        <v>50</v>
      </c>
      <c r="D1234" s="75"/>
    </row>
    <row r="1235" spans="1:4" outlineLevel="1" x14ac:dyDescent="0.2">
      <c r="A1235" s="260" t="s">
        <v>1220</v>
      </c>
      <c r="B1235" s="260">
        <v>30</v>
      </c>
      <c r="C1235" s="269">
        <f t="shared" si="19"/>
        <v>50</v>
      </c>
      <c r="D1235" s="75"/>
    </row>
    <row r="1236" spans="1:4" outlineLevel="1" x14ac:dyDescent="0.2">
      <c r="A1236" s="260" t="s">
        <v>2289</v>
      </c>
      <c r="B1236" s="260">
        <v>30</v>
      </c>
      <c r="C1236" s="269">
        <f t="shared" si="19"/>
        <v>50</v>
      </c>
      <c r="D1236" s="75"/>
    </row>
    <row r="1237" spans="1:4" outlineLevel="1" x14ac:dyDescent="0.2">
      <c r="A1237" s="260" t="s">
        <v>2290</v>
      </c>
      <c r="B1237" s="260">
        <v>29</v>
      </c>
      <c r="C1237" s="269">
        <f t="shared" si="19"/>
        <v>48.333333333333336</v>
      </c>
      <c r="D1237" s="75"/>
    </row>
    <row r="1238" spans="1:4" outlineLevel="1" x14ac:dyDescent="0.2">
      <c r="A1238" s="260" t="s">
        <v>1200</v>
      </c>
      <c r="B1238" s="260">
        <v>29</v>
      </c>
      <c r="C1238" s="269">
        <f t="shared" si="19"/>
        <v>48.333333333333336</v>
      </c>
      <c r="D1238" s="75"/>
    </row>
    <row r="1239" spans="1:4" outlineLevel="1" x14ac:dyDescent="0.2">
      <c r="A1239" s="260" t="s">
        <v>2291</v>
      </c>
      <c r="B1239" s="260">
        <v>28</v>
      </c>
      <c r="C1239" s="269">
        <f t="shared" si="19"/>
        <v>46.666666666666664</v>
      </c>
      <c r="D1239" s="75"/>
    </row>
    <row r="1240" spans="1:4" outlineLevel="1" x14ac:dyDescent="0.2">
      <c r="A1240" s="260" t="s">
        <v>2292</v>
      </c>
      <c r="B1240" s="260">
        <v>28</v>
      </c>
      <c r="C1240" s="269">
        <f t="shared" si="19"/>
        <v>46.666666666666664</v>
      </c>
      <c r="D1240" s="75"/>
    </row>
    <row r="1241" spans="1:4" outlineLevel="1" x14ac:dyDescent="0.2">
      <c r="A1241" s="260" t="s">
        <v>2293</v>
      </c>
      <c r="B1241" s="260">
        <v>28</v>
      </c>
      <c r="C1241" s="269">
        <f t="shared" si="19"/>
        <v>46.666666666666664</v>
      </c>
      <c r="D1241" s="75"/>
    </row>
    <row r="1242" spans="1:4" outlineLevel="1" x14ac:dyDescent="0.2">
      <c r="A1242" s="260" t="s">
        <v>915</v>
      </c>
      <c r="B1242" s="260">
        <v>27</v>
      </c>
      <c r="C1242" s="269">
        <f t="shared" si="19"/>
        <v>45</v>
      </c>
      <c r="D1242" s="75"/>
    </row>
    <row r="1243" spans="1:4" outlineLevel="1" x14ac:dyDescent="0.2">
      <c r="A1243" s="260" t="s">
        <v>2294</v>
      </c>
      <c r="B1243" s="260">
        <v>26</v>
      </c>
      <c r="C1243" s="269">
        <f t="shared" si="19"/>
        <v>43.333333333333336</v>
      </c>
      <c r="D1243" s="75"/>
    </row>
    <row r="1244" spans="1:4" outlineLevel="1" x14ac:dyDescent="0.2">
      <c r="A1244" s="260" t="s">
        <v>2295</v>
      </c>
      <c r="B1244" s="260">
        <v>25</v>
      </c>
      <c r="C1244" s="269">
        <f t="shared" si="19"/>
        <v>41.666666666666664</v>
      </c>
      <c r="D1244" s="75"/>
    </row>
    <row r="1245" spans="1:4" outlineLevel="1" x14ac:dyDescent="0.2">
      <c r="A1245" s="260" t="s">
        <v>2296</v>
      </c>
      <c r="B1245" s="260">
        <v>24</v>
      </c>
      <c r="C1245" s="269">
        <f t="shared" si="19"/>
        <v>40</v>
      </c>
      <c r="D1245" s="75"/>
    </row>
    <row r="1246" spans="1:4" outlineLevel="1" x14ac:dyDescent="0.2">
      <c r="A1246" s="260" t="s">
        <v>870</v>
      </c>
      <c r="B1246" s="260">
        <v>24</v>
      </c>
      <c r="C1246" s="269">
        <f t="shared" si="19"/>
        <v>40</v>
      </c>
      <c r="D1246" s="75"/>
    </row>
    <row r="1247" spans="1:4" outlineLevel="1" x14ac:dyDescent="0.2">
      <c r="A1247" s="260" t="s">
        <v>2297</v>
      </c>
      <c r="B1247" s="260">
        <v>23</v>
      </c>
      <c r="C1247" s="269">
        <f t="shared" si="19"/>
        <v>38.333333333333336</v>
      </c>
      <c r="D1247" s="75"/>
    </row>
    <row r="1248" spans="1:4" outlineLevel="1" x14ac:dyDescent="0.2">
      <c r="A1248" s="260" t="s">
        <v>2298</v>
      </c>
      <c r="B1248" s="260">
        <v>23</v>
      </c>
      <c r="C1248" s="269">
        <f t="shared" si="19"/>
        <v>38.333333333333336</v>
      </c>
      <c r="D1248" s="75"/>
    </row>
    <row r="1249" spans="1:4" outlineLevel="1" x14ac:dyDescent="0.2">
      <c r="A1249" s="260" t="s">
        <v>2299</v>
      </c>
      <c r="B1249" s="260">
        <v>23</v>
      </c>
      <c r="C1249" s="269">
        <f t="shared" si="19"/>
        <v>38.333333333333336</v>
      </c>
      <c r="D1249" s="75"/>
    </row>
    <row r="1250" spans="1:4" outlineLevel="1" x14ac:dyDescent="0.2">
      <c r="A1250" s="260" t="s">
        <v>2300</v>
      </c>
      <c r="B1250" s="260">
        <v>23</v>
      </c>
      <c r="C1250" s="269">
        <f t="shared" si="19"/>
        <v>38.333333333333336</v>
      </c>
      <c r="D1250" s="75"/>
    </row>
    <row r="1251" spans="1:4" outlineLevel="1" x14ac:dyDescent="0.2">
      <c r="A1251" s="260" t="s">
        <v>2301</v>
      </c>
      <c r="B1251" s="260">
        <v>22</v>
      </c>
      <c r="C1251" s="269">
        <f t="shared" si="19"/>
        <v>36.666666666666664</v>
      </c>
      <c r="D1251" s="75"/>
    </row>
    <row r="1252" spans="1:4" outlineLevel="1" x14ac:dyDescent="0.2">
      <c r="A1252" s="260" t="s">
        <v>2302</v>
      </c>
      <c r="B1252" s="260">
        <v>21</v>
      </c>
      <c r="C1252" s="269">
        <f t="shared" si="19"/>
        <v>35</v>
      </c>
      <c r="D1252" s="75"/>
    </row>
    <row r="1253" spans="1:4" outlineLevel="1" x14ac:dyDescent="0.2">
      <c r="A1253" s="260" t="s">
        <v>2303</v>
      </c>
      <c r="B1253" s="260">
        <v>21</v>
      </c>
      <c r="C1253" s="269">
        <f t="shared" si="19"/>
        <v>35</v>
      </c>
      <c r="D1253" s="75"/>
    </row>
    <row r="1254" spans="1:4" outlineLevel="1" x14ac:dyDescent="0.2">
      <c r="A1254" s="260" t="s">
        <v>2304</v>
      </c>
      <c r="B1254" s="260">
        <v>20</v>
      </c>
      <c r="C1254" s="269">
        <f t="shared" si="19"/>
        <v>33.333333333333336</v>
      </c>
      <c r="D1254" s="75"/>
    </row>
    <row r="1255" spans="1:4" outlineLevel="1" x14ac:dyDescent="0.2">
      <c r="A1255" s="260" t="s">
        <v>2305</v>
      </c>
      <c r="B1255" s="260">
        <v>20</v>
      </c>
      <c r="C1255" s="269">
        <f t="shared" si="19"/>
        <v>33.333333333333336</v>
      </c>
      <c r="D1255" s="75"/>
    </row>
    <row r="1256" spans="1:4" outlineLevel="1" x14ac:dyDescent="0.2">
      <c r="A1256" s="260" t="s">
        <v>2306</v>
      </c>
      <c r="B1256" s="260">
        <v>20</v>
      </c>
      <c r="C1256" s="269">
        <f t="shared" si="19"/>
        <v>33.333333333333336</v>
      </c>
      <c r="D1256" s="75"/>
    </row>
    <row r="1257" spans="1:4" outlineLevel="1" x14ac:dyDescent="0.2">
      <c r="A1257" s="260" t="s">
        <v>2307</v>
      </c>
      <c r="B1257" s="260">
        <v>20</v>
      </c>
      <c r="C1257" s="269">
        <f t="shared" si="19"/>
        <v>33.333333333333336</v>
      </c>
      <c r="D1257" s="75"/>
    </row>
    <row r="1258" spans="1:4" outlineLevel="1" x14ac:dyDescent="0.2">
      <c r="A1258" s="260" t="s">
        <v>2308</v>
      </c>
      <c r="B1258" s="260">
        <v>18</v>
      </c>
      <c r="C1258" s="269">
        <f t="shared" si="19"/>
        <v>30</v>
      </c>
      <c r="D1258" s="75"/>
    </row>
    <row r="1259" spans="1:4" outlineLevel="1" x14ac:dyDescent="0.2">
      <c r="A1259" s="260" t="s">
        <v>2309</v>
      </c>
      <c r="B1259" s="260">
        <v>18</v>
      </c>
      <c r="C1259" s="269">
        <f t="shared" si="19"/>
        <v>30</v>
      </c>
      <c r="D1259" s="75"/>
    </row>
    <row r="1260" spans="1:4" outlineLevel="1" x14ac:dyDescent="0.2">
      <c r="A1260" s="260" t="s">
        <v>856</v>
      </c>
      <c r="B1260" s="260">
        <v>18</v>
      </c>
      <c r="C1260" s="269">
        <f t="shared" si="19"/>
        <v>30</v>
      </c>
      <c r="D1260" s="75"/>
    </row>
    <row r="1261" spans="1:4" outlineLevel="1" x14ac:dyDescent="0.2">
      <c r="A1261" s="260" t="s">
        <v>2310</v>
      </c>
      <c r="B1261" s="260">
        <v>18</v>
      </c>
      <c r="C1261" s="269">
        <f t="shared" si="19"/>
        <v>30</v>
      </c>
      <c r="D1261" s="75"/>
    </row>
    <row r="1262" spans="1:4" outlineLevel="1" x14ac:dyDescent="0.2">
      <c r="A1262" s="260" t="s">
        <v>868</v>
      </c>
      <c r="B1262" s="260">
        <v>18</v>
      </c>
      <c r="C1262" s="269">
        <f t="shared" si="19"/>
        <v>30</v>
      </c>
      <c r="D1262" s="75"/>
    </row>
    <row r="1263" spans="1:4" outlineLevel="1" x14ac:dyDescent="0.2">
      <c r="A1263" s="260" t="s">
        <v>1093</v>
      </c>
      <c r="B1263" s="260">
        <v>17</v>
      </c>
      <c r="C1263" s="269">
        <f t="shared" si="19"/>
        <v>28.333333333333332</v>
      </c>
      <c r="D1263" s="75"/>
    </row>
    <row r="1264" spans="1:4" outlineLevel="1" x14ac:dyDescent="0.2">
      <c r="A1264" s="260" t="s">
        <v>2311</v>
      </c>
      <c r="B1264" s="260">
        <v>17</v>
      </c>
      <c r="C1264" s="269">
        <f t="shared" si="19"/>
        <v>28.333333333333332</v>
      </c>
      <c r="D1264" s="75"/>
    </row>
    <row r="1265" spans="1:4" outlineLevel="1" x14ac:dyDescent="0.2">
      <c r="A1265" s="260" t="s">
        <v>2312</v>
      </c>
      <c r="B1265" s="260">
        <v>17</v>
      </c>
      <c r="C1265" s="269">
        <f t="shared" si="19"/>
        <v>28.333333333333332</v>
      </c>
      <c r="D1265" s="75"/>
    </row>
    <row r="1266" spans="1:4" outlineLevel="1" x14ac:dyDescent="0.2">
      <c r="A1266" s="260" t="s">
        <v>871</v>
      </c>
      <c r="B1266" s="260">
        <v>17</v>
      </c>
      <c r="C1266" s="269">
        <f t="shared" si="19"/>
        <v>28.333333333333332</v>
      </c>
      <c r="D1266" s="75"/>
    </row>
    <row r="1267" spans="1:4" outlineLevel="1" x14ac:dyDescent="0.2">
      <c r="A1267" s="260" t="s">
        <v>1079</v>
      </c>
      <c r="B1267" s="260">
        <v>16</v>
      </c>
      <c r="C1267" s="269">
        <f t="shared" si="19"/>
        <v>26.666666666666668</v>
      </c>
      <c r="D1267" s="75"/>
    </row>
    <row r="1268" spans="1:4" outlineLevel="1" x14ac:dyDescent="0.2">
      <c r="A1268" s="260" t="s">
        <v>1172</v>
      </c>
      <c r="B1268" s="260">
        <v>16</v>
      </c>
      <c r="C1268" s="269">
        <f t="shared" si="19"/>
        <v>26.666666666666668</v>
      </c>
      <c r="D1268" s="75"/>
    </row>
    <row r="1269" spans="1:4" outlineLevel="1" x14ac:dyDescent="0.2">
      <c r="A1269" s="260" t="s">
        <v>2313</v>
      </c>
      <c r="B1269" s="260">
        <v>16</v>
      </c>
      <c r="C1269" s="269">
        <f t="shared" si="19"/>
        <v>26.666666666666668</v>
      </c>
      <c r="D1269" s="75"/>
    </row>
    <row r="1270" spans="1:4" outlineLevel="1" x14ac:dyDescent="0.2">
      <c r="A1270" s="260" t="s">
        <v>2314</v>
      </c>
      <c r="B1270" s="260">
        <v>16</v>
      </c>
      <c r="C1270" s="269">
        <f t="shared" si="19"/>
        <v>26.666666666666668</v>
      </c>
      <c r="D1270" s="75"/>
    </row>
    <row r="1271" spans="1:4" outlineLevel="1" x14ac:dyDescent="0.2">
      <c r="A1271" s="260" t="s">
        <v>2315</v>
      </c>
      <c r="B1271" s="260">
        <v>16</v>
      </c>
      <c r="C1271" s="269">
        <f t="shared" si="19"/>
        <v>26.666666666666668</v>
      </c>
      <c r="D1271" s="75"/>
    </row>
    <row r="1272" spans="1:4" outlineLevel="1" x14ac:dyDescent="0.2">
      <c r="A1272" s="260" t="s">
        <v>2316</v>
      </c>
      <c r="B1272" s="260">
        <v>16</v>
      </c>
      <c r="C1272" s="269">
        <f t="shared" si="19"/>
        <v>26.666666666666668</v>
      </c>
      <c r="D1272" s="75"/>
    </row>
    <row r="1273" spans="1:4" outlineLevel="1" x14ac:dyDescent="0.2">
      <c r="A1273" s="260" t="s">
        <v>846</v>
      </c>
      <c r="B1273" s="260">
        <v>15</v>
      </c>
      <c r="C1273" s="269">
        <f t="shared" si="19"/>
        <v>25</v>
      </c>
      <c r="D1273" s="75"/>
    </row>
    <row r="1274" spans="1:4" outlineLevel="1" x14ac:dyDescent="0.2">
      <c r="A1274" s="260" t="s">
        <v>847</v>
      </c>
      <c r="B1274" s="260">
        <v>15</v>
      </c>
      <c r="C1274" s="269">
        <f t="shared" si="19"/>
        <v>25</v>
      </c>
      <c r="D1274" s="75"/>
    </row>
    <row r="1275" spans="1:4" outlineLevel="1" x14ac:dyDescent="0.2">
      <c r="A1275" s="260" t="s">
        <v>2317</v>
      </c>
      <c r="B1275" s="260">
        <v>15</v>
      </c>
      <c r="C1275" s="269">
        <f t="shared" si="19"/>
        <v>25</v>
      </c>
      <c r="D1275" s="75"/>
    </row>
    <row r="1276" spans="1:4" outlineLevel="1" x14ac:dyDescent="0.2">
      <c r="A1276" s="260" t="s">
        <v>864</v>
      </c>
      <c r="B1276" s="260">
        <v>15</v>
      </c>
      <c r="C1276" s="269">
        <f t="shared" si="19"/>
        <v>25</v>
      </c>
      <c r="D1276" s="75"/>
    </row>
    <row r="1277" spans="1:4" outlineLevel="1" x14ac:dyDescent="0.2">
      <c r="A1277" s="260" t="s">
        <v>2318</v>
      </c>
      <c r="B1277" s="260">
        <v>15</v>
      </c>
      <c r="C1277" s="269">
        <f t="shared" si="19"/>
        <v>25</v>
      </c>
      <c r="D1277" s="75"/>
    </row>
    <row r="1278" spans="1:4" outlineLevel="1" x14ac:dyDescent="0.2">
      <c r="A1278" s="260" t="s">
        <v>2319</v>
      </c>
      <c r="B1278" s="260">
        <v>14</v>
      </c>
      <c r="C1278" s="269">
        <f t="shared" si="19"/>
        <v>23.333333333333332</v>
      </c>
      <c r="D1278" s="75"/>
    </row>
    <row r="1279" spans="1:4" outlineLevel="1" x14ac:dyDescent="0.2">
      <c r="A1279" s="260" t="s">
        <v>2320</v>
      </c>
      <c r="B1279" s="260">
        <v>14</v>
      </c>
      <c r="C1279" s="269">
        <f t="shared" si="19"/>
        <v>23.333333333333332</v>
      </c>
      <c r="D1279" s="75"/>
    </row>
    <row r="1280" spans="1:4" outlineLevel="1" x14ac:dyDescent="0.2">
      <c r="A1280" s="260" t="s">
        <v>2321</v>
      </c>
      <c r="B1280" s="260">
        <v>14</v>
      </c>
      <c r="C1280" s="269">
        <f t="shared" si="19"/>
        <v>23.333333333333332</v>
      </c>
      <c r="D1280" s="75"/>
    </row>
    <row r="1281" spans="1:4" outlineLevel="1" x14ac:dyDescent="0.2">
      <c r="A1281" s="260" t="s">
        <v>2322</v>
      </c>
      <c r="B1281" s="260">
        <v>14</v>
      </c>
      <c r="C1281" s="269">
        <f t="shared" si="19"/>
        <v>23.333333333333332</v>
      </c>
      <c r="D1281" s="75"/>
    </row>
    <row r="1282" spans="1:4" outlineLevel="1" x14ac:dyDescent="0.2">
      <c r="A1282" s="260" t="s">
        <v>2323</v>
      </c>
      <c r="B1282" s="260">
        <v>14</v>
      </c>
      <c r="C1282" s="269">
        <f t="shared" si="19"/>
        <v>23.333333333333332</v>
      </c>
      <c r="D1282" s="75"/>
    </row>
    <row r="1283" spans="1:4" outlineLevel="1" x14ac:dyDescent="0.2">
      <c r="A1283" s="260" t="s">
        <v>2324</v>
      </c>
      <c r="B1283" s="260">
        <v>13</v>
      </c>
      <c r="C1283" s="269">
        <f t="shared" si="19"/>
        <v>21.666666666666668</v>
      </c>
      <c r="D1283" s="75"/>
    </row>
    <row r="1284" spans="1:4" outlineLevel="1" x14ac:dyDescent="0.2">
      <c r="A1284" s="260" t="s">
        <v>2325</v>
      </c>
      <c r="B1284" s="260">
        <v>13</v>
      </c>
      <c r="C1284" s="269">
        <f t="shared" si="19"/>
        <v>21.666666666666668</v>
      </c>
      <c r="D1284" s="75"/>
    </row>
    <row r="1285" spans="1:4" outlineLevel="1" x14ac:dyDescent="0.2">
      <c r="A1285" s="260" t="s">
        <v>2326</v>
      </c>
      <c r="B1285" s="260">
        <v>13</v>
      </c>
      <c r="C1285" s="269">
        <f t="shared" si="19"/>
        <v>21.666666666666668</v>
      </c>
      <c r="D1285" s="75"/>
    </row>
    <row r="1286" spans="1:4" outlineLevel="1" x14ac:dyDescent="0.2">
      <c r="A1286" s="260" t="s">
        <v>2327</v>
      </c>
      <c r="B1286" s="260">
        <v>13</v>
      </c>
      <c r="C1286" s="269">
        <f t="shared" si="19"/>
        <v>21.666666666666668</v>
      </c>
      <c r="D1286" s="75"/>
    </row>
    <row r="1287" spans="1:4" outlineLevel="1" x14ac:dyDescent="0.2">
      <c r="A1287" s="260" t="s">
        <v>2328</v>
      </c>
      <c r="B1287" s="260">
        <v>13</v>
      </c>
      <c r="C1287" s="269">
        <f t="shared" ref="C1287:C1350" si="20">B1287*100/60</f>
        <v>21.666666666666668</v>
      </c>
      <c r="D1287" s="75"/>
    </row>
    <row r="1288" spans="1:4" outlineLevel="1" x14ac:dyDescent="0.2">
      <c r="A1288" s="260" t="s">
        <v>2329</v>
      </c>
      <c r="B1288" s="260">
        <v>12</v>
      </c>
      <c r="C1288" s="269">
        <f t="shared" si="20"/>
        <v>20</v>
      </c>
      <c r="D1288" s="75"/>
    </row>
    <row r="1289" spans="1:4" outlineLevel="1" x14ac:dyDescent="0.2">
      <c r="A1289" s="260" t="s">
        <v>1112</v>
      </c>
      <c r="B1289" s="260">
        <v>12</v>
      </c>
      <c r="C1289" s="269">
        <f t="shared" si="20"/>
        <v>20</v>
      </c>
      <c r="D1289" s="75"/>
    </row>
    <row r="1290" spans="1:4" outlineLevel="1" x14ac:dyDescent="0.2">
      <c r="A1290" s="260" t="s">
        <v>2330</v>
      </c>
      <c r="B1290" s="260">
        <v>12</v>
      </c>
      <c r="C1290" s="269">
        <f t="shared" si="20"/>
        <v>20</v>
      </c>
      <c r="D1290" s="75"/>
    </row>
    <row r="1291" spans="1:4" outlineLevel="1" x14ac:dyDescent="0.2">
      <c r="A1291" s="260" t="s">
        <v>2331</v>
      </c>
      <c r="B1291" s="260">
        <v>12</v>
      </c>
      <c r="C1291" s="269">
        <f t="shared" si="20"/>
        <v>20</v>
      </c>
      <c r="D1291" s="75"/>
    </row>
    <row r="1292" spans="1:4" outlineLevel="1" x14ac:dyDescent="0.2">
      <c r="A1292" s="260" t="s">
        <v>2332</v>
      </c>
      <c r="B1292" s="260">
        <v>12</v>
      </c>
      <c r="C1292" s="269">
        <f t="shared" si="20"/>
        <v>20</v>
      </c>
      <c r="D1292" s="75"/>
    </row>
    <row r="1293" spans="1:4" outlineLevel="1" x14ac:dyDescent="0.2">
      <c r="A1293" s="260" t="s">
        <v>2333</v>
      </c>
      <c r="B1293" s="260">
        <v>11</v>
      </c>
      <c r="C1293" s="269">
        <f t="shared" si="20"/>
        <v>18.333333333333332</v>
      </c>
      <c r="D1293" s="75"/>
    </row>
    <row r="1294" spans="1:4" outlineLevel="1" x14ac:dyDescent="0.2">
      <c r="A1294" s="260" t="s">
        <v>1123</v>
      </c>
      <c r="B1294" s="260">
        <v>11</v>
      </c>
      <c r="C1294" s="269">
        <f t="shared" si="20"/>
        <v>18.333333333333332</v>
      </c>
      <c r="D1294" s="75"/>
    </row>
    <row r="1295" spans="1:4" outlineLevel="1" x14ac:dyDescent="0.2">
      <c r="A1295" s="260" t="s">
        <v>843</v>
      </c>
      <c r="B1295" s="260">
        <v>11</v>
      </c>
      <c r="C1295" s="269">
        <f t="shared" si="20"/>
        <v>18.333333333333332</v>
      </c>
      <c r="D1295" s="75"/>
    </row>
    <row r="1296" spans="1:4" outlineLevel="1" x14ac:dyDescent="0.2">
      <c r="A1296" s="260" t="s">
        <v>845</v>
      </c>
      <c r="B1296" s="260">
        <v>10</v>
      </c>
      <c r="C1296" s="269">
        <f t="shared" si="20"/>
        <v>16.666666666666668</v>
      </c>
      <c r="D1296" s="75"/>
    </row>
    <row r="1297" spans="1:4" outlineLevel="1" x14ac:dyDescent="0.2">
      <c r="A1297" s="260" t="s">
        <v>2334</v>
      </c>
      <c r="B1297" s="260">
        <v>10</v>
      </c>
      <c r="C1297" s="269">
        <f t="shared" si="20"/>
        <v>16.666666666666668</v>
      </c>
      <c r="D1297" s="75"/>
    </row>
    <row r="1298" spans="1:4" outlineLevel="1" x14ac:dyDescent="0.2">
      <c r="A1298" s="260" t="s">
        <v>2335</v>
      </c>
      <c r="B1298" s="260">
        <v>10</v>
      </c>
      <c r="C1298" s="269">
        <f t="shared" si="20"/>
        <v>16.666666666666668</v>
      </c>
      <c r="D1298" s="75"/>
    </row>
    <row r="1299" spans="1:4" outlineLevel="1" x14ac:dyDescent="0.2">
      <c r="A1299" s="260" t="s">
        <v>2336</v>
      </c>
      <c r="B1299" s="260">
        <v>10</v>
      </c>
      <c r="C1299" s="269">
        <f t="shared" si="20"/>
        <v>16.666666666666668</v>
      </c>
      <c r="D1299" s="75"/>
    </row>
    <row r="1300" spans="1:4" outlineLevel="1" x14ac:dyDescent="0.2">
      <c r="A1300" s="260" t="s">
        <v>2337</v>
      </c>
      <c r="B1300" s="260">
        <v>10</v>
      </c>
      <c r="C1300" s="269">
        <f t="shared" si="20"/>
        <v>16.666666666666668</v>
      </c>
      <c r="D1300" s="75"/>
    </row>
    <row r="1301" spans="1:4" outlineLevel="1" x14ac:dyDescent="0.2">
      <c r="A1301" s="260" t="s">
        <v>2338</v>
      </c>
      <c r="B1301" s="260">
        <v>10</v>
      </c>
      <c r="C1301" s="269">
        <f t="shared" si="20"/>
        <v>16.666666666666668</v>
      </c>
      <c r="D1301" s="75"/>
    </row>
    <row r="1302" spans="1:4" outlineLevel="1" x14ac:dyDescent="0.2">
      <c r="A1302" s="260" t="s">
        <v>863</v>
      </c>
      <c r="B1302" s="260">
        <v>10</v>
      </c>
      <c r="C1302" s="269">
        <f t="shared" si="20"/>
        <v>16.666666666666668</v>
      </c>
      <c r="D1302" s="75"/>
    </row>
    <row r="1303" spans="1:4" outlineLevel="1" x14ac:dyDescent="0.2">
      <c r="A1303" s="260" t="s">
        <v>2339</v>
      </c>
      <c r="B1303" s="260">
        <v>10</v>
      </c>
      <c r="C1303" s="269">
        <f t="shared" si="20"/>
        <v>16.666666666666668</v>
      </c>
      <c r="D1303" s="75"/>
    </row>
    <row r="1304" spans="1:4" outlineLevel="1" x14ac:dyDescent="0.2">
      <c r="A1304" s="260" t="s">
        <v>2340</v>
      </c>
      <c r="B1304" s="260">
        <v>10</v>
      </c>
      <c r="C1304" s="269">
        <f t="shared" si="20"/>
        <v>16.666666666666668</v>
      </c>
      <c r="D1304" s="75"/>
    </row>
    <row r="1305" spans="1:4" outlineLevel="1" x14ac:dyDescent="0.2">
      <c r="A1305" s="260" t="s">
        <v>2341</v>
      </c>
      <c r="B1305" s="260">
        <v>9</v>
      </c>
      <c r="C1305" s="269">
        <f t="shared" si="20"/>
        <v>15</v>
      </c>
      <c r="D1305" s="75"/>
    </row>
    <row r="1306" spans="1:4" outlineLevel="1" x14ac:dyDescent="0.2">
      <c r="A1306" s="260" t="s">
        <v>1119</v>
      </c>
      <c r="B1306" s="260">
        <v>9</v>
      </c>
      <c r="C1306" s="269">
        <f t="shared" si="20"/>
        <v>15</v>
      </c>
      <c r="D1306" s="75"/>
    </row>
    <row r="1307" spans="1:4" outlineLevel="1" x14ac:dyDescent="0.2">
      <c r="A1307" s="260" t="s">
        <v>2342</v>
      </c>
      <c r="B1307" s="260">
        <v>8</v>
      </c>
      <c r="C1307" s="269">
        <f t="shared" si="20"/>
        <v>13.333333333333334</v>
      </c>
      <c r="D1307" s="75"/>
    </row>
    <row r="1308" spans="1:4" outlineLevel="1" x14ac:dyDescent="0.2">
      <c r="A1308" s="260" t="s">
        <v>835</v>
      </c>
      <c r="B1308" s="260">
        <v>8</v>
      </c>
      <c r="C1308" s="269">
        <f t="shared" si="20"/>
        <v>13.333333333333334</v>
      </c>
      <c r="D1308" s="75"/>
    </row>
    <row r="1309" spans="1:4" outlineLevel="1" x14ac:dyDescent="0.2">
      <c r="A1309" s="260" t="s">
        <v>2343</v>
      </c>
      <c r="B1309" s="260">
        <v>8</v>
      </c>
      <c r="C1309" s="269">
        <f t="shared" si="20"/>
        <v>13.333333333333334</v>
      </c>
      <c r="D1309" s="75"/>
    </row>
    <row r="1310" spans="1:4" outlineLevel="1" x14ac:dyDescent="0.2">
      <c r="A1310" s="260" t="s">
        <v>2344</v>
      </c>
      <c r="B1310" s="260">
        <v>7</v>
      </c>
      <c r="C1310" s="269">
        <f t="shared" si="20"/>
        <v>11.666666666666666</v>
      </c>
      <c r="D1310" s="75"/>
    </row>
    <row r="1311" spans="1:4" outlineLevel="1" x14ac:dyDescent="0.2">
      <c r="A1311" s="260" t="s">
        <v>2345</v>
      </c>
      <c r="B1311" s="260">
        <v>7</v>
      </c>
      <c r="C1311" s="269">
        <f t="shared" si="20"/>
        <v>11.666666666666666</v>
      </c>
      <c r="D1311" s="75"/>
    </row>
    <row r="1312" spans="1:4" outlineLevel="1" x14ac:dyDescent="0.2">
      <c r="A1312" s="260" t="s">
        <v>2346</v>
      </c>
      <c r="B1312" s="260">
        <v>7</v>
      </c>
      <c r="C1312" s="269">
        <f t="shared" si="20"/>
        <v>11.666666666666666</v>
      </c>
      <c r="D1312" s="75"/>
    </row>
    <row r="1313" spans="1:4" outlineLevel="1" x14ac:dyDescent="0.2">
      <c r="A1313" s="260" t="s">
        <v>1084</v>
      </c>
      <c r="B1313" s="260">
        <v>7</v>
      </c>
      <c r="C1313" s="269">
        <f t="shared" si="20"/>
        <v>11.666666666666666</v>
      </c>
      <c r="D1313" s="75"/>
    </row>
    <row r="1314" spans="1:4" outlineLevel="1" x14ac:dyDescent="0.2">
      <c r="A1314" s="260" t="s">
        <v>2347</v>
      </c>
      <c r="B1314" s="260">
        <v>7</v>
      </c>
      <c r="C1314" s="269">
        <f t="shared" si="20"/>
        <v>11.666666666666666</v>
      </c>
      <c r="D1314" s="75"/>
    </row>
    <row r="1315" spans="1:4" outlineLevel="1" x14ac:dyDescent="0.2">
      <c r="A1315" s="260" t="s">
        <v>2348</v>
      </c>
      <c r="B1315" s="260">
        <v>7</v>
      </c>
      <c r="C1315" s="269">
        <f t="shared" si="20"/>
        <v>11.666666666666666</v>
      </c>
      <c r="D1315" s="75"/>
    </row>
    <row r="1316" spans="1:4" outlineLevel="1" x14ac:dyDescent="0.2">
      <c r="A1316" s="260" t="s">
        <v>2349</v>
      </c>
      <c r="B1316" s="260">
        <v>6</v>
      </c>
      <c r="C1316" s="269">
        <f t="shared" si="20"/>
        <v>10</v>
      </c>
      <c r="D1316" s="75"/>
    </row>
    <row r="1317" spans="1:4" outlineLevel="1" x14ac:dyDescent="0.2">
      <c r="A1317" s="260" t="s">
        <v>1094</v>
      </c>
      <c r="B1317" s="260">
        <v>5</v>
      </c>
      <c r="C1317" s="269">
        <f t="shared" si="20"/>
        <v>8.3333333333333339</v>
      </c>
      <c r="D1317" s="75"/>
    </row>
    <row r="1318" spans="1:4" outlineLevel="1" x14ac:dyDescent="0.2">
      <c r="A1318" s="260" t="s">
        <v>2350</v>
      </c>
      <c r="B1318" s="260">
        <v>4112</v>
      </c>
      <c r="C1318" s="269">
        <f t="shared" si="20"/>
        <v>6853.333333333333</v>
      </c>
      <c r="D1318" s="75"/>
    </row>
    <row r="1319" spans="1:4" outlineLevel="1" x14ac:dyDescent="0.2">
      <c r="A1319" s="260" t="s">
        <v>2351</v>
      </c>
      <c r="B1319" s="260">
        <v>1481</v>
      </c>
      <c r="C1319" s="269">
        <f t="shared" si="20"/>
        <v>2468.3333333333335</v>
      </c>
      <c r="D1319" s="75"/>
    </row>
    <row r="1320" spans="1:4" outlineLevel="1" x14ac:dyDescent="0.2">
      <c r="A1320" s="260" t="s">
        <v>2352</v>
      </c>
      <c r="B1320" s="260">
        <v>1090</v>
      </c>
      <c r="C1320" s="269">
        <f t="shared" si="20"/>
        <v>1816.6666666666667</v>
      </c>
      <c r="D1320" s="75"/>
    </row>
    <row r="1321" spans="1:4" outlineLevel="1" x14ac:dyDescent="0.2">
      <c r="A1321" s="260" t="s">
        <v>2353</v>
      </c>
      <c r="B1321" s="260">
        <v>1044</v>
      </c>
      <c r="C1321" s="269">
        <f t="shared" si="20"/>
        <v>1740</v>
      </c>
      <c r="D1321" s="75"/>
    </row>
    <row r="1322" spans="1:4" outlineLevel="1" x14ac:dyDescent="0.2">
      <c r="A1322" s="260" t="s">
        <v>2354</v>
      </c>
      <c r="B1322" s="260">
        <v>1019</v>
      </c>
      <c r="C1322" s="269">
        <f t="shared" si="20"/>
        <v>1698.3333333333333</v>
      </c>
      <c r="D1322" s="75"/>
    </row>
    <row r="1323" spans="1:4" outlineLevel="1" x14ac:dyDescent="0.2">
      <c r="A1323" s="260" t="s">
        <v>1719</v>
      </c>
      <c r="B1323" s="260">
        <v>781</v>
      </c>
      <c r="C1323" s="269">
        <f t="shared" si="20"/>
        <v>1301.6666666666667</v>
      </c>
      <c r="D1323" s="75"/>
    </row>
    <row r="1324" spans="1:4" outlineLevel="1" x14ac:dyDescent="0.2">
      <c r="A1324" s="260" t="s">
        <v>1718</v>
      </c>
      <c r="B1324" s="260">
        <v>732</v>
      </c>
      <c r="C1324" s="269">
        <f t="shared" si="20"/>
        <v>1220</v>
      </c>
      <c r="D1324" s="75"/>
    </row>
    <row r="1325" spans="1:4" outlineLevel="1" x14ac:dyDescent="0.2">
      <c r="A1325" s="260" t="s">
        <v>2355</v>
      </c>
      <c r="B1325" s="260">
        <v>326</v>
      </c>
      <c r="C1325" s="269">
        <f t="shared" si="20"/>
        <v>543.33333333333337</v>
      </c>
      <c r="D1325" s="75"/>
    </row>
    <row r="1326" spans="1:4" outlineLevel="1" x14ac:dyDescent="0.2">
      <c r="A1326" s="260" t="s">
        <v>2356</v>
      </c>
      <c r="B1326" s="260">
        <v>297</v>
      </c>
      <c r="C1326" s="269">
        <f t="shared" si="20"/>
        <v>495</v>
      </c>
      <c r="D1326" s="75"/>
    </row>
    <row r="1327" spans="1:4" outlineLevel="1" x14ac:dyDescent="0.2">
      <c r="A1327" s="260" t="s">
        <v>2357</v>
      </c>
      <c r="B1327" s="260">
        <v>232</v>
      </c>
      <c r="C1327" s="269">
        <f t="shared" si="20"/>
        <v>386.66666666666669</v>
      </c>
      <c r="D1327" s="75"/>
    </row>
    <row r="1328" spans="1:4" outlineLevel="1" x14ac:dyDescent="0.2">
      <c r="A1328" s="260" t="s">
        <v>2358</v>
      </c>
      <c r="B1328" s="260">
        <v>167</v>
      </c>
      <c r="C1328" s="269">
        <f t="shared" si="20"/>
        <v>278.33333333333331</v>
      </c>
      <c r="D1328" s="75"/>
    </row>
    <row r="1329" spans="1:4" outlineLevel="1" x14ac:dyDescent="0.2">
      <c r="A1329" s="260" t="s">
        <v>1720</v>
      </c>
      <c r="B1329" s="260">
        <v>166</v>
      </c>
      <c r="C1329" s="269">
        <f t="shared" si="20"/>
        <v>276.66666666666669</v>
      </c>
      <c r="D1329" s="75"/>
    </row>
    <row r="1330" spans="1:4" outlineLevel="1" x14ac:dyDescent="0.2">
      <c r="A1330" s="260" t="s">
        <v>2359</v>
      </c>
      <c r="B1330" s="260">
        <v>160</v>
      </c>
      <c r="C1330" s="269">
        <f t="shared" si="20"/>
        <v>266.66666666666669</v>
      </c>
      <c r="D1330" s="75"/>
    </row>
    <row r="1331" spans="1:4" outlineLevel="1" x14ac:dyDescent="0.2">
      <c r="A1331" s="260" t="s">
        <v>1711</v>
      </c>
      <c r="B1331" s="260">
        <v>92</v>
      </c>
      <c r="C1331" s="269">
        <f t="shared" si="20"/>
        <v>153.33333333333334</v>
      </c>
      <c r="D1331" s="75"/>
    </row>
    <row r="1332" spans="1:4" outlineLevel="1" x14ac:dyDescent="0.2">
      <c r="A1332" s="260" t="s">
        <v>1717</v>
      </c>
      <c r="B1332" s="260">
        <v>92</v>
      </c>
      <c r="C1332" s="269">
        <f t="shared" si="20"/>
        <v>153.33333333333334</v>
      </c>
      <c r="D1332" s="75"/>
    </row>
    <row r="1333" spans="1:4" outlineLevel="1" x14ac:dyDescent="0.2">
      <c r="A1333" s="260" t="s">
        <v>1716</v>
      </c>
      <c r="B1333" s="260">
        <v>90</v>
      </c>
      <c r="C1333" s="269">
        <f t="shared" si="20"/>
        <v>150</v>
      </c>
      <c r="D1333" s="75"/>
    </row>
    <row r="1334" spans="1:4" outlineLevel="1" x14ac:dyDescent="0.2">
      <c r="A1334" s="260" t="s">
        <v>1724</v>
      </c>
      <c r="B1334" s="260">
        <v>53</v>
      </c>
      <c r="C1334" s="269">
        <f t="shared" si="20"/>
        <v>88.333333333333329</v>
      </c>
      <c r="D1334" s="75"/>
    </row>
    <row r="1335" spans="1:4" outlineLevel="1" x14ac:dyDescent="0.2">
      <c r="A1335" s="260" t="s">
        <v>2360</v>
      </c>
      <c r="B1335" s="260">
        <v>50</v>
      </c>
      <c r="C1335" s="269">
        <f t="shared" si="20"/>
        <v>83.333333333333329</v>
      </c>
      <c r="D1335" s="75"/>
    </row>
    <row r="1336" spans="1:4" outlineLevel="1" x14ac:dyDescent="0.2">
      <c r="A1336" s="260" t="s">
        <v>2361</v>
      </c>
      <c r="B1336" s="260">
        <v>29</v>
      </c>
      <c r="C1336" s="269">
        <f t="shared" si="20"/>
        <v>48.333333333333336</v>
      </c>
      <c r="D1336" s="75"/>
    </row>
    <row r="1337" spans="1:4" outlineLevel="1" x14ac:dyDescent="0.2">
      <c r="A1337" s="260" t="s">
        <v>2362</v>
      </c>
      <c r="B1337" s="260">
        <v>29</v>
      </c>
      <c r="C1337" s="269">
        <f t="shared" si="20"/>
        <v>48.333333333333336</v>
      </c>
      <c r="D1337" s="75"/>
    </row>
    <row r="1338" spans="1:4" outlineLevel="1" x14ac:dyDescent="0.2">
      <c r="A1338" s="260" t="s">
        <v>1725</v>
      </c>
      <c r="B1338" s="260">
        <v>28</v>
      </c>
      <c r="C1338" s="269">
        <f t="shared" si="20"/>
        <v>46.666666666666664</v>
      </c>
      <c r="D1338" s="75"/>
    </row>
    <row r="1339" spans="1:4" outlineLevel="1" x14ac:dyDescent="0.2">
      <c r="A1339" s="260" t="s">
        <v>2363</v>
      </c>
      <c r="B1339" s="260">
        <v>26</v>
      </c>
      <c r="C1339" s="269">
        <f t="shared" si="20"/>
        <v>43.333333333333336</v>
      </c>
      <c r="D1339" s="75"/>
    </row>
    <row r="1340" spans="1:4" outlineLevel="1" x14ac:dyDescent="0.2">
      <c r="A1340" s="260" t="s">
        <v>1191</v>
      </c>
      <c r="B1340" s="260">
        <v>24</v>
      </c>
      <c r="C1340" s="269">
        <f t="shared" si="20"/>
        <v>40</v>
      </c>
      <c r="D1340" s="75"/>
    </row>
    <row r="1341" spans="1:4" outlineLevel="1" x14ac:dyDescent="0.2">
      <c r="A1341" s="260" t="s">
        <v>1713</v>
      </c>
      <c r="B1341" s="260">
        <v>22</v>
      </c>
      <c r="C1341" s="269">
        <f t="shared" si="20"/>
        <v>36.666666666666664</v>
      </c>
      <c r="D1341" s="75"/>
    </row>
    <row r="1342" spans="1:4" outlineLevel="1" x14ac:dyDescent="0.2">
      <c r="A1342" s="260" t="s">
        <v>1715</v>
      </c>
      <c r="B1342" s="260">
        <v>22</v>
      </c>
      <c r="C1342" s="269">
        <f t="shared" si="20"/>
        <v>36.666666666666664</v>
      </c>
      <c r="D1342" s="75"/>
    </row>
    <row r="1343" spans="1:4" outlineLevel="1" x14ac:dyDescent="0.2">
      <c r="A1343" s="260" t="s">
        <v>2364</v>
      </c>
      <c r="B1343" s="260">
        <v>21</v>
      </c>
      <c r="C1343" s="269">
        <f t="shared" si="20"/>
        <v>35</v>
      </c>
      <c r="D1343" s="75"/>
    </row>
    <row r="1344" spans="1:4" outlineLevel="1" x14ac:dyDescent="0.2">
      <c r="A1344" s="260" t="s">
        <v>1712</v>
      </c>
      <c r="B1344" s="260">
        <v>11</v>
      </c>
      <c r="C1344" s="269">
        <f t="shared" si="20"/>
        <v>18.333333333333332</v>
      </c>
      <c r="D1344" s="75"/>
    </row>
    <row r="1345" spans="1:4" outlineLevel="1" x14ac:dyDescent="0.2">
      <c r="A1345" s="260" t="s">
        <v>1722</v>
      </c>
      <c r="B1345" s="260">
        <v>11</v>
      </c>
      <c r="C1345" s="269">
        <f t="shared" si="20"/>
        <v>18.333333333333332</v>
      </c>
      <c r="D1345" s="75"/>
    </row>
    <row r="1346" spans="1:4" outlineLevel="1" x14ac:dyDescent="0.2">
      <c r="A1346" s="260" t="s">
        <v>2365</v>
      </c>
      <c r="B1346" s="260">
        <v>10</v>
      </c>
      <c r="C1346" s="269">
        <f t="shared" si="20"/>
        <v>16.666666666666668</v>
      </c>
      <c r="D1346" s="75"/>
    </row>
    <row r="1347" spans="1:4" outlineLevel="1" x14ac:dyDescent="0.2">
      <c r="A1347" s="260" t="s">
        <v>1721</v>
      </c>
      <c r="B1347" s="260">
        <v>10</v>
      </c>
      <c r="C1347" s="269">
        <f t="shared" si="20"/>
        <v>16.666666666666668</v>
      </c>
      <c r="D1347" s="75"/>
    </row>
    <row r="1348" spans="1:4" outlineLevel="1" x14ac:dyDescent="0.2">
      <c r="A1348" s="260" t="s">
        <v>2366</v>
      </c>
      <c r="B1348" s="260">
        <v>8</v>
      </c>
      <c r="C1348" s="269">
        <f t="shared" si="20"/>
        <v>13.333333333333334</v>
      </c>
      <c r="D1348" s="75"/>
    </row>
    <row r="1349" spans="1:4" outlineLevel="1" x14ac:dyDescent="0.2">
      <c r="A1349" s="260" t="s">
        <v>2367</v>
      </c>
      <c r="B1349" s="260">
        <v>8</v>
      </c>
      <c r="C1349" s="269">
        <f t="shared" si="20"/>
        <v>13.333333333333334</v>
      </c>
      <c r="D1349" s="75"/>
    </row>
    <row r="1350" spans="1:4" outlineLevel="1" x14ac:dyDescent="0.2">
      <c r="A1350" s="260" t="s">
        <v>883</v>
      </c>
      <c r="B1350" s="260">
        <v>7</v>
      </c>
      <c r="C1350" s="269">
        <f t="shared" si="20"/>
        <v>11.666666666666666</v>
      </c>
      <c r="D1350" s="75"/>
    </row>
    <row r="1351" spans="1:4" outlineLevel="1" x14ac:dyDescent="0.2">
      <c r="A1351" s="260" t="s">
        <v>1195</v>
      </c>
      <c r="B1351" s="260">
        <v>7</v>
      </c>
      <c r="C1351" s="269">
        <f t="shared" ref="C1351:C1414" si="21">B1351*100/60</f>
        <v>11.666666666666666</v>
      </c>
      <c r="D1351" s="75"/>
    </row>
    <row r="1352" spans="1:4" outlineLevel="1" x14ac:dyDescent="0.2">
      <c r="A1352" s="260" t="s">
        <v>2368</v>
      </c>
      <c r="B1352" s="260">
        <v>6</v>
      </c>
      <c r="C1352" s="269">
        <f t="shared" si="21"/>
        <v>10</v>
      </c>
      <c r="D1352" s="75"/>
    </row>
    <row r="1353" spans="1:4" outlineLevel="1" x14ac:dyDescent="0.2">
      <c r="A1353" s="260" t="s">
        <v>2369</v>
      </c>
      <c r="B1353" s="260">
        <v>5</v>
      </c>
      <c r="C1353" s="269">
        <f t="shared" si="21"/>
        <v>8.3333333333333339</v>
      </c>
      <c r="D1353" s="75"/>
    </row>
    <row r="1354" spans="1:4" outlineLevel="1" x14ac:dyDescent="0.2">
      <c r="A1354" s="260" t="s">
        <v>2370</v>
      </c>
      <c r="B1354" s="260">
        <v>5</v>
      </c>
      <c r="C1354" s="269">
        <f t="shared" si="21"/>
        <v>8.3333333333333339</v>
      </c>
      <c r="D1354" s="75"/>
    </row>
    <row r="1355" spans="1:4" outlineLevel="1" x14ac:dyDescent="0.2">
      <c r="A1355" s="260" t="s">
        <v>2371</v>
      </c>
      <c r="B1355" s="260">
        <v>5</v>
      </c>
      <c r="C1355" s="269">
        <f t="shared" si="21"/>
        <v>8.3333333333333339</v>
      </c>
      <c r="D1355" s="75"/>
    </row>
    <row r="1356" spans="1:4" outlineLevel="1" x14ac:dyDescent="0.2">
      <c r="A1356" s="260" t="s">
        <v>1714</v>
      </c>
      <c r="B1356" s="260">
        <v>3</v>
      </c>
      <c r="C1356" s="269">
        <f t="shared" si="21"/>
        <v>5</v>
      </c>
      <c r="D1356" s="75"/>
    </row>
    <row r="1357" spans="1:4" outlineLevel="1" x14ac:dyDescent="0.2">
      <c r="A1357" s="260" t="s">
        <v>2372</v>
      </c>
      <c r="B1357" s="260">
        <v>3</v>
      </c>
      <c r="C1357" s="269">
        <f t="shared" si="21"/>
        <v>5</v>
      </c>
      <c r="D1357" s="75"/>
    </row>
    <row r="1358" spans="1:4" outlineLevel="1" x14ac:dyDescent="0.2">
      <c r="A1358" s="260" t="s">
        <v>2373</v>
      </c>
      <c r="B1358" s="260">
        <v>3</v>
      </c>
      <c r="C1358" s="269">
        <f t="shared" si="21"/>
        <v>5</v>
      </c>
      <c r="D1358" s="75"/>
    </row>
    <row r="1359" spans="1:4" outlineLevel="1" x14ac:dyDescent="0.2">
      <c r="A1359" s="260" t="s">
        <v>2374</v>
      </c>
      <c r="B1359" s="260">
        <v>1967</v>
      </c>
      <c r="C1359" s="269">
        <f t="shared" si="21"/>
        <v>3278.3333333333335</v>
      </c>
      <c r="D1359" s="75"/>
    </row>
    <row r="1360" spans="1:4" outlineLevel="1" x14ac:dyDescent="0.2">
      <c r="A1360" s="260" t="s">
        <v>2375</v>
      </c>
      <c r="B1360" s="260">
        <v>1380</v>
      </c>
      <c r="C1360" s="269">
        <f t="shared" si="21"/>
        <v>2300</v>
      </c>
      <c r="D1360" s="75"/>
    </row>
    <row r="1361" spans="1:4" outlineLevel="1" x14ac:dyDescent="0.2">
      <c r="A1361" s="260" t="s">
        <v>1110</v>
      </c>
      <c r="B1361" s="260">
        <v>576</v>
      </c>
      <c r="C1361" s="269">
        <f t="shared" si="21"/>
        <v>960</v>
      </c>
      <c r="D1361" s="75"/>
    </row>
    <row r="1362" spans="1:4" outlineLevel="1" x14ac:dyDescent="0.2">
      <c r="A1362" s="260" t="s">
        <v>881</v>
      </c>
      <c r="B1362" s="260">
        <v>576</v>
      </c>
      <c r="C1362" s="269">
        <f t="shared" si="21"/>
        <v>960</v>
      </c>
      <c r="D1362" s="75"/>
    </row>
    <row r="1363" spans="1:4" outlineLevel="1" x14ac:dyDescent="0.2">
      <c r="A1363" s="260" t="s">
        <v>884</v>
      </c>
      <c r="B1363" s="260">
        <v>316</v>
      </c>
      <c r="C1363" s="269">
        <f t="shared" si="21"/>
        <v>526.66666666666663</v>
      </c>
      <c r="D1363" s="75"/>
    </row>
    <row r="1364" spans="1:4" outlineLevel="1" x14ac:dyDescent="0.2">
      <c r="A1364" s="260" t="s">
        <v>909</v>
      </c>
      <c r="B1364" s="260">
        <v>209</v>
      </c>
      <c r="C1364" s="269">
        <f t="shared" si="21"/>
        <v>348.33333333333331</v>
      </c>
      <c r="D1364" s="75"/>
    </row>
    <row r="1365" spans="1:4" outlineLevel="1" x14ac:dyDescent="0.2">
      <c r="A1365" s="260" t="s">
        <v>1071</v>
      </c>
      <c r="B1365" s="260">
        <v>169</v>
      </c>
      <c r="C1365" s="269">
        <f t="shared" si="21"/>
        <v>281.66666666666669</v>
      </c>
      <c r="D1365" s="75"/>
    </row>
    <row r="1366" spans="1:4" outlineLevel="1" x14ac:dyDescent="0.2">
      <c r="A1366" s="260" t="s">
        <v>2376</v>
      </c>
      <c r="B1366" s="260">
        <v>150</v>
      </c>
      <c r="C1366" s="269">
        <f t="shared" si="21"/>
        <v>250</v>
      </c>
      <c r="D1366" s="75"/>
    </row>
    <row r="1367" spans="1:4" outlineLevel="1" x14ac:dyDescent="0.2">
      <c r="A1367" s="260" t="s">
        <v>882</v>
      </c>
      <c r="B1367" s="260">
        <v>101</v>
      </c>
      <c r="C1367" s="269">
        <f t="shared" si="21"/>
        <v>168.33333333333334</v>
      </c>
      <c r="D1367" s="75"/>
    </row>
    <row r="1368" spans="1:4" outlineLevel="1" x14ac:dyDescent="0.2">
      <c r="A1368" s="260" t="s">
        <v>2377</v>
      </c>
      <c r="B1368" s="260">
        <v>89</v>
      </c>
      <c r="C1368" s="269">
        <f t="shared" si="21"/>
        <v>148.33333333333334</v>
      </c>
      <c r="D1368" s="75"/>
    </row>
    <row r="1369" spans="1:4" outlineLevel="1" x14ac:dyDescent="0.2">
      <c r="A1369" s="260" t="s">
        <v>2378</v>
      </c>
      <c r="B1369" s="260">
        <v>84</v>
      </c>
      <c r="C1369" s="269">
        <f t="shared" si="21"/>
        <v>140</v>
      </c>
      <c r="D1369" s="75"/>
    </row>
    <row r="1370" spans="1:4" outlineLevel="1" x14ac:dyDescent="0.2">
      <c r="A1370" s="260" t="s">
        <v>2379</v>
      </c>
      <c r="B1370" s="260">
        <v>82</v>
      </c>
      <c r="C1370" s="269">
        <f t="shared" si="21"/>
        <v>136.66666666666666</v>
      </c>
      <c r="D1370" s="75"/>
    </row>
    <row r="1371" spans="1:4" outlineLevel="1" x14ac:dyDescent="0.2">
      <c r="A1371" s="260" t="s">
        <v>2380</v>
      </c>
      <c r="B1371" s="260">
        <v>78</v>
      </c>
      <c r="C1371" s="269">
        <f t="shared" si="21"/>
        <v>130</v>
      </c>
      <c r="D1371" s="75"/>
    </row>
    <row r="1372" spans="1:4" outlineLevel="1" x14ac:dyDescent="0.2">
      <c r="A1372" s="260" t="s">
        <v>1223</v>
      </c>
      <c r="B1372" s="260">
        <v>73</v>
      </c>
      <c r="C1372" s="269">
        <f t="shared" si="21"/>
        <v>121.66666666666667</v>
      </c>
      <c r="D1372" s="75"/>
    </row>
    <row r="1373" spans="1:4" outlineLevel="1" x14ac:dyDescent="0.2">
      <c r="A1373" s="260" t="s">
        <v>2381</v>
      </c>
      <c r="B1373" s="260">
        <v>69</v>
      </c>
      <c r="C1373" s="269">
        <f t="shared" si="21"/>
        <v>115</v>
      </c>
      <c r="D1373" s="75"/>
    </row>
    <row r="1374" spans="1:4" outlineLevel="1" x14ac:dyDescent="0.2">
      <c r="A1374" s="260" t="s">
        <v>1059</v>
      </c>
      <c r="B1374" s="260">
        <v>64</v>
      </c>
      <c r="C1374" s="269">
        <f t="shared" si="21"/>
        <v>106.66666666666667</v>
      </c>
      <c r="D1374" s="75"/>
    </row>
    <row r="1375" spans="1:4" outlineLevel="1" x14ac:dyDescent="0.2">
      <c r="A1375" s="260" t="s">
        <v>2382</v>
      </c>
      <c r="B1375" s="260">
        <v>56</v>
      </c>
      <c r="C1375" s="269">
        <f t="shared" si="21"/>
        <v>93.333333333333329</v>
      </c>
      <c r="D1375" s="75"/>
    </row>
    <row r="1376" spans="1:4" outlineLevel="1" x14ac:dyDescent="0.2">
      <c r="A1376" s="260" t="s">
        <v>910</v>
      </c>
      <c r="B1376" s="260">
        <v>47</v>
      </c>
      <c r="C1376" s="269">
        <f t="shared" si="21"/>
        <v>78.333333333333329</v>
      </c>
      <c r="D1376" s="75"/>
    </row>
    <row r="1377" spans="1:4" outlineLevel="1" x14ac:dyDescent="0.2">
      <c r="A1377" s="260" t="s">
        <v>921</v>
      </c>
      <c r="B1377" s="260">
        <v>46</v>
      </c>
      <c r="C1377" s="269">
        <f t="shared" si="21"/>
        <v>76.666666666666671</v>
      </c>
      <c r="D1377" s="75"/>
    </row>
    <row r="1378" spans="1:4" outlineLevel="1" x14ac:dyDescent="0.2">
      <c r="A1378" s="260" t="s">
        <v>2383</v>
      </c>
      <c r="B1378" s="260">
        <v>34</v>
      </c>
      <c r="C1378" s="269">
        <f t="shared" si="21"/>
        <v>56.666666666666664</v>
      </c>
      <c r="D1378" s="75"/>
    </row>
    <row r="1379" spans="1:4" outlineLevel="1" x14ac:dyDescent="0.2">
      <c r="A1379" s="260" t="s">
        <v>1065</v>
      </c>
      <c r="B1379" s="260">
        <v>34</v>
      </c>
      <c r="C1379" s="269">
        <f t="shared" si="21"/>
        <v>56.666666666666664</v>
      </c>
      <c r="D1379" s="75"/>
    </row>
    <row r="1380" spans="1:4" outlineLevel="1" x14ac:dyDescent="0.2">
      <c r="A1380" s="260" t="s">
        <v>2384</v>
      </c>
      <c r="B1380" s="260">
        <v>33</v>
      </c>
      <c r="C1380" s="269">
        <f t="shared" si="21"/>
        <v>55</v>
      </c>
      <c r="D1380" s="75"/>
    </row>
    <row r="1381" spans="1:4" outlineLevel="1" x14ac:dyDescent="0.2">
      <c r="A1381" s="260" t="s">
        <v>1157</v>
      </c>
      <c r="B1381" s="260">
        <v>32</v>
      </c>
      <c r="C1381" s="269">
        <f t="shared" si="21"/>
        <v>53.333333333333336</v>
      </c>
      <c r="D1381" s="75"/>
    </row>
    <row r="1382" spans="1:4" outlineLevel="1" x14ac:dyDescent="0.2">
      <c r="A1382" s="260" t="s">
        <v>2385</v>
      </c>
      <c r="B1382" s="260">
        <v>31</v>
      </c>
      <c r="C1382" s="269">
        <f t="shared" si="21"/>
        <v>51.666666666666664</v>
      </c>
      <c r="D1382" s="75"/>
    </row>
    <row r="1383" spans="1:4" outlineLevel="1" x14ac:dyDescent="0.2">
      <c r="A1383" s="260" t="s">
        <v>1108</v>
      </c>
      <c r="B1383" s="260">
        <v>27</v>
      </c>
      <c r="C1383" s="269">
        <f t="shared" si="21"/>
        <v>45</v>
      </c>
      <c r="D1383" s="75"/>
    </row>
    <row r="1384" spans="1:4" outlineLevel="1" x14ac:dyDescent="0.2">
      <c r="A1384" s="260" t="s">
        <v>1061</v>
      </c>
      <c r="B1384" s="260">
        <v>23</v>
      </c>
      <c r="C1384" s="269">
        <f t="shared" si="21"/>
        <v>38.333333333333336</v>
      </c>
      <c r="D1384" s="75"/>
    </row>
    <row r="1385" spans="1:4" outlineLevel="1" x14ac:dyDescent="0.2">
      <c r="A1385" s="260" t="s">
        <v>988</v>
      </c>
      <c r="B1385" s="260">
        <v>21</v>
      </c>
      <c r="C1385" s="269">
        <f t="shared" si="21"/>
        <v>35</v>
      </c>
      <c r="D1385" s="75"/>
    </row>
    <row r="1386" spans="1:4" outlineLevel="1" x14ac:dyDescent="0.2">
      <c r="A1386" s="260" t="s">
        <v>1120</v>
      </c>
      <c r="B1386" s="260">
        <v>19</v>
      </c>
      <c r="C1386" s="269">
        <f t="shared" si="21"/>
        <v>31.666666666666668</v>
      </c>
      <c r="D1386" s="75"/>
    </row>
    <row r="1387" spans="1:4" outlineLevel="1" x14ac:dyDescent="0.2">
      <c r="A1387" s="260" t="s">
        <v>2386</v>
      </c>
      <c r="B1387" s="260">
        <v>902</v>
      </c>
      <c r="C1387" s="269">
        <f t="shared" si="21"/>
        <v>1503.3333333333333</v>
      </c>
      <c r="D1387" s="75"/>
    </row>
    <row r="1388" spans="1:4" outlineLevel="1" x14ac:dyDescent="0.2">
      <c r="A1388" s="260" t="s">
        <v>2387</v>
      </c>
      <c r="B1388" s="260">
        <v>885</v>
      </c>
      <c r="C1388" s="269">
        <f t="shared" si="21"/>
        <v>1475</v>
      </c>
      <c r="D1388" s="75"/>
    </row>
    <row r="1389" spans="1:4" outlineLevel="1" x14ac:dyDescent="0.2">
      <c r="A1389" s="260" t="s">
        <v>2388</v>
      </c>
      <c r="B1389" s="260">
        <v>872</v>
      </c>
      <c r="C1389" s="269">
        <f t="shared" si="21"/>
        <v>1453.3333333333333</v>
      </c>
      <c r="D1389" s="75"/>
    </row>
    <row r="1390" spans="1:4" outlineLevel="1" x14ac:dyDescent="0.2">
      <c r="A1390" s="260" t="s">
        <v>2389</v>
      </c>
      <c r="B1390" s="260">
        <v>848</v>
      </c>
      <c r="C1390" s="269">
        <f t="shared" si="21"/>
        <v>1413.3333333333333</v>
      </c>
      <c r="D1390" s="75"/>
    </row>
    <row r="1391" spans="1:4" outlineLevel="1" x14ac:dyDescent="0.2">
      <c r="A1391" s="260" t="s">
        <v>1655</v>
      </c>
      <c r="B1391" s="260">
        <v>144</v>
      </c>
      <c r="C1391" s="269">
        <f t="shared" si="21"/>
        <v>240</v>
      </c>
      <c r="D1391" s="75"/>
    </row>
    <row r="1392" spans="1:4" outlineLevel="1" x14ac:dyDescent="0.2">
      <c r="A1392" s="260" t="s">
        <v>1654</v>
      </c>
      <c r="B1392" s="260">
        <v>144</v>
      </c>
      <c r="C1392" s="269">
        <f t="shared" si="21"/>
        <v>240</v>
      </c>
      <c r="D1392" s="75"/>
    </row>
    <row r="1393" spans="1:4" outlineLevel="1" x14ac:dyDescent="0.2">
      <c r="A1393" s="260" t="s">
        <v>2390</v>
      </c>
      <c r="B1393" s="260">
        <v>106</v>
      </c>
      <c r="C1393" s="269">
        <f t="shared" si="21"/>
        <v>176.66666666666666</v>
      </c>
      <c r="D1393" s="75"/>
    </row>
    <row r="1394" spans="1:4" outlineLevel="1" x14ac:dyDescent="0.2">
      <c r="A1394" s="260" t="s">
        <v>2391</v>
      </c>
      <c r="B1394" s="260">
        <v>62</v>
      </c>
      <c r="C1394" s="269">
        <f t="shared" si="21"/>
        <v>103.33333333333333</v>
      </c>
      <c r="D1394" s="75"/>
    </row>
    <row r="1395" spans="1:4" outlineLevel="1" x14ac:dyDescent="0.2">
      <c r="A1395" s="260" t="s">
        <v>2392</v>
      </c>
      <c r="B1395" s="260">
        <v>53</v>
      </c>
      <c r="C1395" s="269">
        <f t="shared" si="21"/>
        <v>88.333333333333329</v>
      </c>
      <c r="D1395" s="75"/>
    </row>
    <row r="1396" spans="1:4" outlineLevel="1" x14ac:dyDescent="0.2">
      <c r="A1396" s="260" t="s">
        <v>2393</v>
      </c>
      <c r="B1396" s="260">
        <v>45</v>
      </c>
      <c r="C1396" s="269">
        <f t="shared" si="21"/>
        <v>75</v>
      </c>
      <c r="D1396" s="75"/>
    </row>
    <row r="1397" spans="1:4" outlineLevel="1" x14ac:dyDescent="0.2">
      <c r="A1397" s="260" t="s">
        <v>2394</v>
      </c>
      <c r="B1397" s="260">
        <v>31</v>
      </c>
      <c r="C1397" s="269">
        <f t="shared" si="21"/>
        <v>51.666666666666664</v>
      </c>
      <c r="D1397" s="75"/>
    </row>
    <row r="1398" spans="1:4" outlineLevel="1" x14ac:dyDescent="0.2">
      <c r="A1398" s="260" t="s">
        <v>1656</v>
      </c>
      <c r="B1398" s="260">
        <v>24</v>
      </c>
      <c r="C1398" s="269">
        <f t="shared" si="21"/>
        <v>40</v>
      </c>
      <c r="D1398" s="75"/>
    </row>
    <row r="1399" spans="1:4" outlineLevel="1" x14ac:dyDescent="0.2">
      <c r="A1399" s="260" t="s">
        <v>2395</v>
      </c>
      <c r="B1399" s="260">
        <v>24</v>
      </c>
      <c r="C1399" s="269">
        <f t="shared" si="21"/>
        <v>40</v>
      </c>
      <c r="D1399" s="75"/>
    </row>
    <row r="1400" spans="1:4" outlineLevel="1" x14ac:dyDescent="0.2">
      <c r="A1400" s="260" t="s">
        <v>2396</v>
      </c>
      <c r="B1400" s="260">
        <v>19</v>
      </c>
      <c r="C1400" s="269">
        <f t="shared" si="21"/>
        <v>31.666666666666668</v>
      </c>
      <c r="D1400" s="75"/>
    </row>
    <row r="1401" spans="1:4" outlineLevel="1" x14ac:dyDescent="0.2">
      <c r="A1401" s="260" t="s">
        <v>2397</v>
      </c>
      <c r="B1401" s="260">
        <v>16</v>
      </c>
      <c r="C1401" s="269">
        <f t="shared" si="21"/>
        <v>26.666666666666668</v>
      </c>
      <c r="D1401" s="75"/>
    </row>
    <row r="1402" spans="1:4" outlineLevel="1" x14ac:dyDescent="0.2">
      <c r="A1402" s="260" t="s">
        <v>1651</v>
      </c>
      <c r="B1402" s="260">
        <v>9</v>
      </c>
      <c r="C1402" s="269">
        <f t="shared" si="21"/>
        <v>15</v>
      </c>
      <c r="D1402" s="75"/>
    </row>
    <row r="1403" spans="1:4" outlineLevel="1" x14ac:dyDescent="0.2">
      <c r="A1403" s="260" t="s">
        <v>2398</v>
      </c>
      <c r="B1403" s="260">
        <v>6</v>
      </c>
      <c r="C1403" s="269">
        <f t="shared" si="21"/>
        <v>10</v>
      </c>
      <c r="D1403" s="75"/>
    </row>
    <row r="1404" spans="1:4" outlineLevel="1" x14ac:dyDescent="0.2">
      <c r="A1404" s="260" t="s">
        <v>2399</v>
      </c>
      <c r="B1404" s="260">
        <v>2560</v>
      </c>
      <c r="C1404" s="269">
        <f t="shared" si="21"/>
        <v>4266.666666666667</v>
      </c>
      <c r="D1404" s="75"/>
    </row>
    <row r="1405" spans="1:4" outlineLevel="1" x14ac:dyDescent="0.2">
      <c r="A1405" s="260" t="s">
        <v>2400</v>
      </c>
      <c r="B1405" s="260">
        <v>2038</v>
      </c>
      <c r="C1405" s="269">
        <f t="shared" si="21"/>
        <v>3396.6666666666665</v>
      </c>
      <c r="D1405" s="75"/>
    </row>
    <row r="1406" spans="1:4" outlineLevel="1" x14ac:dyDescent="0.2">
      <c r="A1406" s="260" t="s">
        <v>2401</v>
      </c>
      <c r="B1406" s="260">
        <v>2036</v>
      </c>
      <c r="C1406" s="269">
        <f t="shared" si="21"/>
        <v>3393.3333333333335</v>
      </c>
      <c r="D1406" s="75"/>
    </row>
    <row r="1407" spans="1:4" outlineLevel="1" x14ac:dyDescent="0.2">
      <c r="A1407" s="260" t="s">
        <v>2402</v>
      </c>
      <c r="B1407" s="260">
        <v>257</v>
      </c>
      <c r="C1407" s="269">
        <f t="shared" si="21"/>
        <v>428.33333333333331</v>
      </c>
      <c r="D1407" s="75"/>
    </row>
    <row r="1408" spans="1:4" outlineLevel="1" x14ac:dyDescent="0.2">
      <c r="A1408" s="260" t="s">
        <v>2403</v>
      </c>
      <c r="B1408" s="260">
        <v>254</v>
      </c>
      <c r="C1408" s="269">
        <f t="shared" si="21"/>
        <v>423.33333333333331</v>
      </c>
      <c r="D1408" s="75"/>
    </row>
    <row r="1409" spans="1:4" outlineLevel="1" x14ac:dyDescent="0.2">
      <c r="A1409" s="260" t="s">
        <v>2404</v>
      </c>
      <c r="B1409" s="260">
        <v>175</v>
      </c>
      <c r="C1409" s="269">
        <f t="shared" si="21"/>
        <v>291.66666666666669</v>
      </c>
      <c r="D1409" s="75"/>
    </row>
    <row r="1410" spans="1:4" outlineLevel="1" x14ac:dyDescent="0.2">
      <c r="A1410" s="260" t="s">
        <v>2405</v>
      </c>
      <c r="B1410" s="260">
        <v>148</v>
      </c>
      <c r="C1410" s="269">
        <f t="shared" si="21"/>
        <v>246.66666666666666</v>
      </c>
      <c r="D1410" s="75"/>
    </row>
    <row r="1411" spans="1:4" outlineLevel="1" x14ac:dyDescent="0.2">
      <c r="A1411" s="260" t="s">
        <v>2406</v>
      </c>
      <c r="B1411" s="260">
        <v>146</v>
      </c>
      <c r="C1411" s="269">
        <f t="shared" si="21"/>
        <v>243.33333333333334</v>
      </c>
      <c r="D1411" s="75"/>
    </row>
    <row r="1412" spans="1:4" outlineLevel="1" x14ac:dyDescent="0.2">
      <c r="A1412" s="260" t="s">
        <v>2407</v>
      </c>
      <c r="B1412" s="260">
        <v>115</v>
      </c>
      <c r="C1412" s="269">
        <f t="shared" si="21"/>
        <v>191.66666666666666</v>
      </c>
      <c r="D1412" s="75"/>
    </row>
    <row r="1413" spans="1:4" outlineLevel="1" x14ac:dyDescent="0.2">
      <c r="A1413" s="260" t="s">
        <v>2408</v>
      </c>
      <c r="B1413" s="260">
        <v>110</v>
      </c>
      <c r="C1413" s="269">
        <f t="shared" si="21"/>
        <v>183.33333333333334</v>
      </c>
      <c r="D1413" s="75"/>
    </row>
    <row r="1414" spans="1:4" outlineLevel="1" x14ac:dyDescent="0.2">
      <c r="A1414" s="260" t="s">
        <v>2409</v>
      </c>
      <c r="B1414" s="260">
        <v>93</v>
      </c>
      <c r="C1414" s="269">
        <f t="shared" si="21"/>
        <v>155</v>
      </c>
      <c r="D1414" s="75"/>
    </row>
    <row r="1415" spans="1:4" outlineLevel="1" x14ac:dyDescent="0.2">
      <c r="A1415" s="260" t="s">
        <v>2410</v>
      </c>
      <c r="B1415" s="260">
        <v>81</v>
      </c>
      <c r="C1415" s="269">
        <f t="shared" ref="C1415:C1478" si="22">B1415*100/60</f>
        <v>135</v>
      </c>
      <c r="D1415" s="75"/>
    </row>
    <row r="1416" spans="1:4" outlineLevel="1" x14ac:dyDescent="0.2">
      <c r="A1416" s="260" t="s">
        <v>2411</v>
      </c>
      <c r="B1416" s="260">
        <v>52</v>
      </c>
      <c r="C1416" s="269">
        <f t="shared" si="22"/>
        <v>86.666666666666671</v>
      </c>
      <c r="D1416" s="75"/>
    </row>
    <row r="1417" spans="1:4" outlineLevel="1" x14ac:dyDescent="0.2">
      <c r="A1417" s="260" t="s">
        <v>2412</v>
      </c>
      <c r="B1417" s="260">
        <v>33</v>
      </c>
      <c r="C1417" s="269">
        <f t="shared" si="22"/>
        <v>55</v>
      </c>
      <c r="D1417" s="75"/>
    </row>
    <row r="1418" spans="1:4" outlineLevel="1" x14ac:dyDescent="0.2">
      <c r="A1418" s="260" t="s">
        <v>2413</v>
      </c>
      <c r="B1418" s="260">
        <v>30</v>
      </c>
      <c r="C1418" s="269">
        <f t="shared" si="22"/>
        <v>50</v>
      </c>
      <c r="D1418" s="75"/>
    </row>
    <row r="1419" spans="1:4" outlineLevel="1" x14ac:dyDescent="0.2">
      <c r="A1419" s="260" t="s">
        <v>2414</v>
      </c>
      <c r="B1419" s="260">
        <v>27</v>
      </c>
      <c r="C1419" s="269">
        <f t="shared" si="22"/>
        <v>45</v>
      </c>
      <c r="D1419" s="75"/>
    </row>
    <row r="1420" spans="1:4" outlineLevel="1" x14ac:dyDescent="0.2">
      <c r="A1420" s="260" t="s">
        <v>1166</v>
      </c>
      <c r="B1420" s="260">
        <v>26</v>
      </c>
      <c r="C1420" s="269">
        <f t="shared" si="22"/>
        <v>43.333333333333336</v>
      </c>
      <c r="D1420" s="75"/>
    </row>
    <row r="1421" spans="1:4" outlineLevel="1" x14ac:dyDescent="0.2">
      <c r="A1421" s="260" t="s">
        <v>1236</v>
      </c>
      <c r="B1421" s="260">
        <v>26</v>
      </c>
      <c r="C1421" s="269">
        <f t="shared" si="22"/>
        <v>43.333333333333336</v>
      </c>
      <c r="D1421" s="75"/>
    </row>
    <row r="1422" spans="1:4" outlineLevel="1" x14ac:dyDescent="0.2">
      <c r="A1422" s="260" t="s">
        <v>2415</v>
      </c>
      <c r="B1422" s="260">
        <v>25</v>
      </c>
      <c r="C1422" s="269">
        <f t="shared" si="22"/>
        <v>41.666666666666664</v>
      </c>
      <c r="D1422" s="75"/>
    </row>
    <row r="1423" spans="1:4" outlineLevel="1" x14ac:dyDescent="0.2">
      <c r="A1423" s="260" t="s">
        <v>2416</v>
      </c>
      <c r="B1423" s="260">
        <v>23</v>
      </c>
      <c r="C1423" s="269">
        <f t="shared" si="22"/>
        <v>38.333333333333336</v>
      </c>
      <c r="D1423" s="75"/>
    </row>
    <row r="1424" spans="1:4" outlineLevel="1" x14ac:dyDescent="0.2">
      <c r="A1424" s="260" t="s">
        <v>2417</v>
      </c>
      <c r="B1424" s="260">
        <v>23</v>
      </c>
      <c r="C1424" s="269">
        <f t="shared" si="22"/>
        <v>38.333333333333336</v>
      </c>
      <c r="D1424" s="75"/>
    </row>
    <row r="1425" spans="1:4" outlineLevel="1" x14ac:dyDescent="0.2">
      <c r="A1425" s="260" t="s">
        <v>2418</v>
      </c>
      <c r="B1425" s="260">
        <v>22</v>
      </c>
      <c r="C1425" s="269">
        <f t="shared" si="22"/>
        <v>36.666666666666664</v>
      </c>
      <c r="D1425" s="75"/>
    </row>
    <row r="1426" spans="1:4" outlineLevel="1" x14ac:dyDescent="0.2">
      <c r="A1426" s="260" t="s">
        <v>2419</v>
      </c>
      <c r="B1426" s="260">
        <v>19</v>
      </c>
      <c r="C1426" s="269">
        <f t="shared" si="22"/>
        <v>31.666666666666668</v>
      </c>
      <c r="D1426" s="75"/>
    </row>
    <row r="1427" spans="1:4" outlineLevel="1" x14ac:dyDescent="0.2">
      <c r="A1427" s="260" t="s">
        <v>2420</v>
      </c>
      <c r="B1427" s="260">
        <v>18</v>
      </c>
      <c r="C1427" s="269">
        <f t="shared" si="22"/>
        <v>30</v>
      </c>
      <c r="D1427" s="75"/>
    </row>
    <row r="1428" spans="1:4" outlineLevel="1" x14ac:dyDescent="0.2">
      <c r="A1428" s="260" t="s">
        <v>2421</v>
      </c>
      <c r="B1428" s="260">
        <v>13</v>
      </c>
      <c r="C1428" s="269">
        <f t="shared" si="22"/>
        <v>21.666666666666668</v>
      </c>
      <c r="D1428" s="75"/>
    </row>
    <row r="1429" spans="1:4" outlineLevel="1" x14ac:dyDescent="0.2">
      <c r="A1429" s="260" t="s">
        <v>2422</v>
      </c>
      <c r="B1429" s="260">
        <v>12</v>
      </c>
      <c r="C1429" s="269">
        <f t="shared" si="22"/>
        <v>20</v>
      </c>
      <c r="D1429" s="75"/>
    </row>
    <row r="1430" spans="1:4" outlineLevel="1" x14ac:dyDescent="0.2">
      <c r="A1430" s="260" t="s">
        <v>2423</v>
      </c>
      <c r="B1430" s="260">
        <v>12</v>
      </c>
      <c r="C1430" s="269">
        <f t="shared" si="22"/>
        <v>20</v>
      </c>
      <c r="D1430" s="75"/>
    </row>
    <row r="1431" spans="1:4" outlineLevel="1" x14ac:dyDescent="0.2">
      <c r="A1431" s="260" t="s">
        <v>2424</v>
      </c>
      <c r="B1431" s="260">
        <v>10</v>
      </c>
      <c r="C1431" s="269">
        <f t="shared" si="22"/>
        <v>16.666666666666668</v>
      </c>
      <c r="D1431" s="75"/>
    </row>
    <row r="1432" spans="1:4" outlineLevel="1" x14ac:dyDescent="0.2">
      <c r="A1432" s="260" t="s">
        <v>2425</v>
      </c>
      <c r="B1432" s="260">
        <v>9</v>
      </c>
      <c r="C1432" s="269">
        <f t="shared" si="22"/>
        <v>15</v>
      </c>
      <c r="D1432" s="75"/>
    </row>
    <row r="1433" spans="1:4" outlineLevel="1" x14ac:dyDescent="0.2">
      <c r="A1433" s="260" t="s">
        <v>2426</v>
      </c>
      <c r="B1433" s="260">
        <v>8</v>
      </c>
      <c r="C1433" s="269">
        <f t="shared" si="22"/>
        <v>13.333333333333334</v>
      </c>
      <c r="D1433" s="75"/>
    </row>
    <row r="1434" spans="1:4" outlineLevel="1" x14ac:dyDescent="0.2">
      <c r="A1434" s="260" t="s">
        <v>2427</v>
      </c>
      <c r="B1434" s="260">
        <v>5</v>
      </c>
      <c r="C1434" s="269">
        <f t="shared" si="22"/>
        <v>8.3333333333333339</v>
      </c>
      <c r="D1434" s="75"/>
    </row>
    <row r="1435" spans="1:4" outlineLevel="1" x14ac:dyDescent="0.2">
      <c r="A1435" s="260" t="s">
        <v>2428</v>
      </c>
      <c r="B1435" s="260">
        <v>2536</v>
      </c>
      <c r="C1435" s="269">
        <f t="shared" si="22"/>
        <v>4226.666666666667</v>
      </c>
      <c r="D1435" s="75"/>
    </row>
    <row r="1436" spans="1:4" outlineLevel="1" x14ac:dyDescent="0.2">
      <c r="A1436" s="260" t="s">
        <v>2429</v>
      </c>
      <c r="B1436" s="260">
        <v>2488</v>
      </c>
      <c r="C1436" s="269">
        <f t="shared" si="22"/>
        <v>4146.666666666667</v>
      </c>
      <c r="D1436" s="75"/>
    </row>
    <row r="1437" spans="1:4" outlineLevel="1" x14ac:dyDescent="0.2">
      <c r="A1437" s="260" t="s">
        <v>2430</v>
      </c>
      <c r="B1437" s="260">
        <v>145</v>
      </c>
      <c r="C1437" s="269">
        <f t="shared" si="22"/>
        <v>241.66666666666666</v>
      </c>
      <c r="D1437" s="75"/>
    </row>
    <row r="1438" spans="1:4" outlineLevel="1" x14ac:dyDescent="0.2">
      <c r="A1438" s="260" t="s">
        <v>2431</v>
      </c>
      <c r="B1438" s="260">
        <v>120</v>
      </c>
      <c r="C1438" s="269">
        <f t="shared" si="22"/>
        <v>200</v>
      </c>
      <c r="D1438" s="75"/>
    </row>
    <row r="1439" spans="1:4" outlineLevel="1" x14ac:dyDescent="0.2">
      <c r="A1439" s="260" t="s">
        <v>2432</v>
      </c>
      <c r="B1439" s="260">
        <v>90</v>
      </c>
      <c r="C1439" s="269">
        <f t="shared" si="22"/>
        <v>150</v>
      </c>
      <c r="D1439" s="75"/>
    </row>
    <row r="1440" spans="1:4" outlineLevel="1" x14ac:dyDescent="0.2">
      <c r="A1440" s="260" t="s">
        <v>2433</v>
      </c>
      <c r="B1440" s="260">
        <v>90</v>
      </c>
      <c r="C1440" s="269">
        <f t="shared" si="22"/>
        <v>150</v>
      </c>
      <c r="D1440" s="75"/>
    </row>
    <row r="1441" spans="1:4" outlineLevel="1" x14ac:dyDescent="0.2">
      <c r="A1441" s="260" t="s">
        <v>2434</v>
      </c>
      <c r="B1441" s="260">
        <v>84</v>
      </c>
      <c r="C1441" s="269">
        <f t="shared" si="22"/>
        <v>140</v>
      </c>
      <c r="D1441" s="75"/>
    </row>
    <row r="1442" spans="1:4" outlineLevel="1" x14ac:dyDescent="0.2">
      <c r="A1442" s="260" t="s">
        <v>2435</v>
      </c>
      <c r="B1442" s="260">
        <v>84</v>
      </c>
      <c r="C1442" s="269">
        <f t="shared" si="22"/>
        <v>140</v>
      </c>
      <c r="D1442" s="75"/>
    </row>
    <row r="1443" spans="1:4" outlineLevel="1" x14ac:dyDescent="0.2">
      <c r="A1443" s="260" t="s">
        <v>2436</v>
      </c>
      <c r="B1443" s="260">
        <v>84</v>
      </c>
      <c r="C1443" s="269">
        <f t="shared" si="22"/>
        <v>140</v>
      </c>
      <c r="D1443" s="75"/>
    </row>
    <row r="1444" spans="1:4" outlineLevel="1" x14ac:dyDescent="0.2">
      <c r="A1444" s="260" t="s">
        <v>2437</v>
      </c>
      <c r="B1444" s="260">
        <v>82</v>
      </c>
      <c r="C1444" s="269">
        <f t="shared" si="22"/>
        <v>136.66666666666666</v>
      </c>
      <c r="D1444" s="75"/>
    </row>
    <row r="1445" spans="1:4" outlineLevel="1" x14ac:dyDescent="0.2">
      <c r="A1445" s="260" t="s">
        <v>2438</v>
      </c>
      <c r="B1445" s="260">
        <v>73</v>
      </c>
      <c r="C1445" s="269">
        <f t="shared" si="22"/>
        <v>121.66666666666667</v>
      </c>
      <c r="D1445" s="75"/>
    </row>
    <row r="1446" spans="1:4" outlineLevel="1" x14ac:dyDescent="0.2">
      <c r="A1446" s="260" t="s">
        <v>2439</v>
      </c>
      <c r="B1446" s="260">
        <v>73</v>
      </c>
      <c r="C1446" s="269">
        <f t="shared" si="22"/>
        <v>121.66666666666667</v>
      </c>
      <c r="D1446" s="75"/>
    </row>
    <row r="1447" spans="1:4" outlineLevel="1" x14ac:dyDescent="0.2">
      <c r="A1447" s="260" t="s">
        <v>2440</v>
      </c>
      <c r="B1447" s="260">
        <v>67</v>
      </c>
      <c r="C1447" s="269">
        <f t="shared" si="22"/>
        <v>111.66666666666667</v>
      </c>
      <c r="D1447" s="75"/>
    </row>
    <row r="1448" spans="1:4" outlineLevel="1" x14ac:dyDescent="0.2">
      <c r="A1448" s="260" t="s">
        <v>2441</v>
      </c>
      <c r="B1448" s="260">
        <v>63</v>
      </c>
      <c r="C1448" s="269">
        <f t="shared" si="22"/>
        <v>105</v>
      </c>
      <c r="D1448" s="75"/>
    </row>
    <row r="1449" spans="1:4" outlineLevel="1" x14ac:dyDescent="0.2">
      <c r="A1449" s="260" t="s">
        <v>2442</v>
      </c>
      <c r="B1449" s="260">
        <v>53</v>
      </c>
      <c r="C1449" s="269">
        <f t="shared" si="22"/>
        <v>88.333333333333329</v>
      </c>
      <c r="D1449" s="75"/>
    </row>
    <row r="1450" spans="1:4" outlineLevel="1" x14ac:dyDescent="0.2">
      <c r="A1450" s="260" t="s">
        <v>2443</v>
      </c>
      <c r="B1450" s="260">
        <v>53</v>
      </c>
      <c r="C1450" s="269">
        <f t="shared" si="22"/>
        <v>88.333333333333329</v>
      </c>
      <c r="D1450" s="75"/>
    </row>
    <row r="1451" spans="1:4" outlineLevel="1" x14ac:dyDescent="0.2">
      <c r="A1451" s="260" t="s">
        <v>2444</v>
      </c>
      <c r="B1451" s="260">
        <v>52</v>
      </c>
      <c r="C1451" s="269">
        <f t="shared" si="22"/>
        <v>86.666666666666671</v>
      </c>
      <c r="D1451" s="75"/>
    </row>
    <row r="1452" spans="1:4" outlineLevel="1" x14ac:dyDescent="0.2">
      <c r="A1452" s="260" t="s">
        <v>2445</v>
      </c>
      <c r="B1452" s="260">
        <v>51</v>
      </c>
      <c r="C1452" s="269">
        <f t="shared" si="22"/>
        <v>85</v>
      </c>
      <c r="D1452" s="75"/>
    </row>
    <row r="1453" spans="1:4" outlineLevel="1" x14ac:dyDescent="0.2">
      <c r="A1453" s="260" t="s">
        <v>2446</v>
      </c>
      <c r="B1453" s="260">
        <v>49</v>
      </c>
      <c r="C1453" s="269">
        <f t="shared" si="22"/>
        <v>81.666666666666671</v>
      </c>
      <c r="D1453" s="75"/>
    </row>
    <row r="1454" spans="1:4" outlineLevel="1" x14ac:dyDescent="0.2">
      <c r="A1454" s="260" t="s">
        <v>2447</v>
      </c>
      <c r="B1454" s="260">
        <v>49</v>
      </c>
      <c r="C1454" s="269">
        <f t="shared" si="22"/>
        <v>81.666666666666671</v>
      </c>
      <c r="D1454" s="75"/>
    </row>
    <row r="1455" spans="1:4" outlineLevel="1" x14ac:dyDescent="0.2">
      <c r="A1455" s="260" t="s">
        <v>2448</v>
      </c>
      <c r="B1455" s="260">
        <v>48</v>
      </c>
      <c r="C1455" s="269">
        <f t="shared" si="22"/>
        <v>80</v>
      </c>
      <c r="D1455" s="75"/>
    </row>
    <row r="1456" spans="1:4" outlineLevel="1" x14ac:dyDescent="0.2">
      <c r="A1456" s="260" t="s">
        <v>2449</v>
      </c>
      <c r="B1456" s="260">
        <v>45</v>
      </c>
      <c r="C1456" s="269">
        <f t="shared" si="22"/>
        <v>75</v>
      </c>
      <c r="D1456" s="75"/>
    </row>
    <row r="1457" spans="1:4" outlineLevel="1" x14ac:dyDescent="0.2">
      <c r="A1457" s="260" t="s">
        <v>2450</v>
      </c>
      <c r="B1457" s="260">
        <v>45</v>
      </c>
      <c r="C1457" s="269">
        <f t="shared" si="22"/>
        <v>75</v>
      </c>
      <c r="D1457" s="75"/>
    </row>
    <row r="1458" spans="1:4" outlineLevel="1" x14ac:dyDescent="0.2">
      <c r="A1458" s="260" t="s">
        <v>2451</v>
      </c>
      <c r="B1458" s="260">
        <v>43</v>
      </c>
      <c r="C1458" s="269">
        <f t="shared" si="22"/>
        <v>71.666666666666671</v>
      </c>
      <c r="D1458" s="75"/>
    </row>
    <row r="1459" spans="1:4" outlineLevel="1" x14ac:dyDescent="0.2">
      <c r="A1459" s="260" t="s">
        <v>2452</v>
      </c>
      <c r="B1459" s="260">
        <v>40</v>
      </c>
      <c r="C1459" s="269">
        <f t="shared" si="22"/>
        <v>66.666666666666671</v>
      </c>
      <c r="D1459" s="75"/>
    </row>
    <row r="1460" spans="1:4" outlineLevel="1" x14ac:dyDescent="0.2">
      <c r="A1460" s="260" t="s">
        <v>2453</v>
      </c>
      <c r="B1460" s="260">
        <v>39</v>
      </c>
      <c r="C1460" s="269">
        <f t="shared" si="22"/>
        <v>65</v>
      </c>
      <c r="D1460" s="75"/>
    </row>
    <row r="1461" spans="1:4" outlineLevel="1" x14ac:dyDescent="0.2">
      <c r="A1461" s="260" t="s">
        <v>2454</v>
      </c>
      <c r="B1461" s="260">
        <v>38</v>
      </c>
      <c r="C1461" s="269">
        <f t="shared" si="22"/>
        <v>63.333333333333336</v>
      </c>
      <c r="D1461" s="75"/>
    </row>
    <row r="1462" spans="1:4" outlineLevel="1" x14ac:dyDescent="0.2">
      <c r="A1462" s="260" t="s">
        <v>2455</v>
      </c>
      <c r="B1462" s="260">
        <v>37</v>
      </c>
      <c r="C1462" s="269">
        <f t="shared" si="22"/>
        <v>61.666666666666664</v>
      </c>
      <c r="D1462" s="75"/>
    </row>
    <row r="1463" spans="1:4" outlineLevel="1" x14ac:dyDescent="0.2">
      <c r="A1463" s="260" t="s">
        <v>2456</v>
      </c>
      <c r="B1463" s="260">
        <v>35</v>
      </c>
      <c r="C1463" s="269">
        <f t="shared" si="22"/>
        <v>58.333333333333336</v>
      </c>
      <c r="D1463" s="75"/>
    </row>
    <row r="1464" spans="1:4" outlineLevel="1" x14ac:dyDescent="0.2">
      <c r="A1464" s="260" t="s">
        <v>2457</v>
      </c>
      <c r="B1464" s="260">
        <v>34</v>
      </c>
      <c r="C1464" s="269">
        <f t="shared" si="22"/>
        <v>56.666666666666664</v>
      </c>
      <c r="D1464" s="75"/>
    </row>
    <row r="1465" spans="1:4" outlineLevel="1" x14ac:dyDescent="0.2">
      <c r="A1465" s="260" t="s">
        <v>2458</v>
      </c>
      <c r="B1465" s="260">
        <v>34</v>
      </c>
      <c r="C1465" s="269">
        <f t="shared" si="22"/>
        <v>56.666666666666664</v>
      </c>
      <c r="D1465" s="75"/>
    </row>
    <row r="1466" spans="1:4" outlineLevel="1" x14ac:dyDescent="0.2">
      <c r="A1466" s="260" t="s">
        <v>2459</v>
      </c>
      <c r="B1466" s="260">
        <v>34</v>
      </c>
      <c r="C1466" s="269">
        <f t="shared" si="22"/>
        <v>56.666666666666664</v>
      </c>
      <c r="D1466" s="75"/>
    </row>
    <row r="1467" spans="1:4" outlineLevel="1" x14ac:dyDescent="0.2">
      <c r="A1467" s="260" t="s">
        <v>1002</v>
      </c>
      <c r="B1467" s="260">
        <v>32</v>
      </c>
      <c r="C1467" s="269">
        <f t="shared" si="22"/>
        <v>53.333333333333336</v>
      </c>
      <c r="D1467" s="75"/>
    </row>
    <row r="1468" spans="1:4" outlineLevel="1" x14ac:dyDescent="0.2">
      <c r="A1468" s="260" t="s">
        <v>2460</v>
      </c>
      <c r="B1468" s="260">
        <v>32</v>
      </c>
      <c r="C1468" s="269">
        <f t="shared" si="22"/>
        <v>53.333333333333336</v>
      </c>
      <c r="D1468" s="75"/>
    </row>
    <row r="1469" spans="1:4" outlineLevel="1" x14ac:dyDescent="0.2">
      <c r="A1469" s="260" t="s">
        <v>2461</v>
      </c>
      <c r="B1469" s="260">
        <v>32</v>
      </c>
      <c r="C1469" s="269">
        <f t="shared" si="22"/>
        <v>53.333333333333336</v>
      </c>
      <c r="D1469" s="75"/>
    </row>
    <row r="1470" spans="1:4" outlineLevel="1" x14ac:dyDescent="0.2">
      <c r="A1470" s="260" t="s">
        <v>2462</v>
      </c>
      <c r="B1470" s="260">
        <v>30</v>
      </c>
      <c r="C1470" s="269">
        <f t="shared" si="22"/>
        <v>50</v>
      </c>
      <c r="D1470" s="75"/>
    </row>
    <row r="1471" spans="1:4" outlineLevel="1" x14ac:dyDescent="0.2">
      <c r="A1471" s="260" t="s">
        <v>2463</v>
      </c>
      <c r="B1471" s="260">
        <v>30</v>
      </c>
      <c r="C1471" s="269">
        <f t="shared" si="22"/>
        <v>50</v>
      </c>
      <c r="D1471" s="75"/>
    </row>
    <row r="1472" spans="1:4" outlineLevel="1" x14ac:dyDescent="0.2">
      <c r="A1472" s="260" t="s">
        <v>2464</v>
      </c>
      <c r="B1472" s="260">
        <v>25</v>
      </c>
      <c r="C1472" s="269">
        <f t="shared" si="22"/>
        <v>41.666666666666664</v>
      </c>
      <c r="D1472" s="75"/>
    </row>
    <row r="1473" spans="1:4" outlineLevel="1" x14ac:dyDescent="0.2">
      <c r="A1473" s="260" t="s">
        <v>2465</v>
      </c>
      <c r="B1473" s="260">
        <v>23</v>
      </c>
      <c r="C1473" s="269">
        <f t="shared" si="22"/>
        <v>38.333333333333336</v>
      </c>
      <c r="D1473" s="75"/>
    </row>
    <row r="1474" spans="1:4" outlineLevel="1" x14ac:dyDescent="0.2">
      <c r="A1474" s="260" t="s">
        <v>2466</v>
      </c>
      <c r="B1474" s="260">
        <v>21</v>
      </c>
      <c r="C1474" s="269">
        <f t="shared" si="22"/>
        <v>35</v>
      </c>
      <c r="D1474" s="75"/>
    </row>
    <row r="1475" spans="1:4" outlineLevel="1" x14ac:dyDescent="0.2">
      <c r="A1475" s="260" t="s">
        <v>2467</v>
      </c>
      <c r="B1475" s="260">
        <v>21</v>
      </c>
      <c r="C1475" s="269">
        <f t="shared" si="22"/>
        <v>35</v>
      </c>
      <c r="D1475" s="75"/>
    </row>
    <row r="1476" spans="1:4" outlineLevel="1" x14ac:dyDescent="0.2">
      <c r="A1476" s="260" t="s">
        <v>2468</v>
      </c>
      <c r="B1476" s="260">
        <v>20</v>
      </c>
      <c r="C1476" s="269">
        <f t="shared" si="22"/>
        <v>33.333333333333336</v>
      </c>
      <c r="D1476" s="75"/>
    </row>
    <row r="1477" spans="1:4" outlineLevel="1" x14ac:dyDescent="0.2">
      <c r="A1477" s="260" t="s">
        <v>2469</v>
      </c>
      <c r="B1477" s="260">
        <v>20</v>
      </c>
      <c r="C1477" s="269">
        <f t="shared" si="22"/>
        <v>33.333333333333336</v>
      </c>
      <c r="D1477" s="75"/>
    </row>
    <row r="1478" spans="1:4" outlineLevel="1" x14ac:dyDescent="0.2">
      <c r="A1478" s="260" t="s">
        <v>2470</v>
      </c>
      <c r="B1478" s="260">
        <v>19</v>
      </c>
      <c r="C1478" s="269">
        <f t="shared" si="22"/>
        <v>31.666666666666668</v>
      </c>
      <c r="D1478" s="75"/>
    </row>
    <row r="1479" spans="1:4" outlineLevel="1" x14ac:dyDescent="0.2">
      <c r="A1479" s="260" t="s">
        <v>2471</v>
      </c>
      <c r="B1479" s="260">
        <v>18</v>
      </c>
      <c r="C1479" s="269">
        <f t="shared" ref="C1479:C1542" si="23">B1479*100/60</f>
        <v>30</v>
      </c>
      <c r="D1479" s="75"/>
    </row>
    <row r="1480" spans="1:4" outlineLevel="1" x14ac:dyDescent="0.2">
      <c r="A1480" s="260" t="s">
        <v>2472</v>
      </c>
      <c r="B1480" s="260">
        <v>17</v>
      </c>
      <c r="C1480" s="269">
        <f t="shared" si="23"/>
        <v>28.333333333333332</v>
      </c>
      <c r="D1480" s="75"/>
    </row>
    <row r="1481" spans="1:4" outlineLevel="1" x14ac:dyDescent="0.2">
      <c r="A1481" s="260" t="s">
        <v>2473</v>
      </c>
      <c r="B1481" s="260">
        <v>17</v>
      </c>
      <c r="C1481" s="269">
        <f t="shared" si="23"/>
        <v>28.333333333333332</v>
      </c>
      <c r="D1481" s="75"/>
    </row>
    <row r="1482" spans="1:4" outlineLevel="1" x14ac:dyDescent="0.2">
      <c r="A1482" s="260" t="s">
        <v>2474</v>
      </c>
      <c r="B1482" s="260">
        <v>14</v>
      </c>
      <c r="C1482" s="269">
        <f t="shared" si="23"/>
        <v>23.333333333333332</v>
      </c>
      <c r="D1482" s="75"/>
    </row>
    <row r="1483" spans="1:4" outlineLevel="1" x14ac:dyDescent="0.2">
      <c r="A1483" s="260" t="s">
        <v>2475</v>
      </c>
      <c r="B1483" s="260">
        <v>14</v>
      </c>
      <c r="C1483" s="269">
        <f t="shared" si="23"/>
        <v>23.333333333333332</v>
      </c>
      <c r="D1483" s="75"/>
    </row>
    <row r="1484" spans="1:4" outlineLevel="1" x14ac:dyDescent="0.2">
      <c r="A1484" s="260" t="s">
        <v>2476</v>
      </c>
      <c r="B1484" s="260">
        <v>12</v>
      </c>
      <c r="C1484" s="269">
        <f t="shared" si="23"/>
        <v>20</v>
      </c>
      <c r="D1484" s="75"/>
    </row>
    <row r="1485" spans="1:4" outlineLevel="1" x14ac:dyDescent="0.2">
      <c r="A1485" s="260" t="s">
        <v>2477</v>
      </c>
      <c r="B1485" s="260">
        <v>10</v>
      </c>
      <c r="C1485" s="269">
        <f t="shared" si="23"/>
        <v>16.666666666666668</v>
      </c>
      <c r="D1485" s="75"/>
    </row>
    <row r="1486" spans="1:4" outlineLevel="1" x14ac:dyDescent="0.2">
      <c r="A1486" s="260" t="s">
        <v>2478</v>
      </c>
      <c r="B1486" s="260">
        <v>8</v>
      </c>
      <c r="C1486" s="269">
        <f t="shared" si="23"/>
        <v>13.333333333333334</v>
      </c>
      <c r="D1486" s="75"/>
    </row>
    <row r="1487" spans="1:4" outlineLevel="1" x14ac:dyDescent="0.2">
      <c r="A1487" s="260" t="s">
        <v>2479</v>
      </c>
      <c r="B1487" s="260">
        <v>7</v>
      </c>
      <c r="C1487" s="269">
        <f t="shared" si="23"/>
        <v>11.666666666666666</v>
      </c>
      <c r="D1487" s="75"/>
    </row>
    <row r="1488" spans="1:4" outlineLevel="1" x14ac:dyDescent="0.2">
      <c r="A1488" s="260" t="s">
        <v>2480</v>
      </c>
      <c r="B1488" s="260">
        <v>7</v>
      </c>
      <c r="C1488" s="269">
        <f t="shared" si="23"/>
        <v>11.666666666666666</v>
      </c>
      <c r="D1488" s="75"/>
    </row>
    <row r="1489" spans="1:4" outlineLevel="1" x14ac:dyDescent="0.2">
      <c r="A1489" s="260" t="s">
        <v>2481</v>
      </c>
      <c r="B1489" s="260">
        <v>4</v>
      </c>
      <c r="C1489" s="269">
        <f t="shared" si="23"/>
        <v>6.666666666666667</v>
      </c>
      <c r="D1489" s="75"/>
    </row>
    <row r="1490" spans="1:4" outlineLevel="1" x14ac:dyDescent="0.2">
      <c r="A1490" s="260" t="s">
        <v>2482</v>
      </c>
      <c r="B1490" s="260">
        <v>174</v>
      </c>
      <c r="C1490" s="269">
        <f t="shared" si="23"/>
        <v>290</v>
      </c>
      <c r="D1490" s="75"/>
    </row>
    <row r="1491" spans="1:4" outlineLevel="1" x14ac:dyDescent="0.2">
      <c r="A1491" s="260" t="s">
        <v>2483</v>
      </c>
      <c r="B1491" s="260">
        <v>54</v>
      </c>
      <c r="C1491" s="269">
        <f t="shared" si="23"/>
        <v>90</v>
      </c>
      <c r="D1491" s="75"/>
    </row>
    <row r="1492" spans="1:4" outlineLevel="1" x14ac:dyDescent="0.2">
      <c r="A1492" s="260" t="s">
        <v>1212</v>
      </c>
      <c r="B1492" s="260">
        <v>54</v>
      </c>
      <c r="C1492" s="269">
        <f t="shared" si="23"/>
        <v>90</v>
      </c>
      <c r="D1492" s="75"/>
    </row>
    <row r="1493" spans="1:4" outlineLevel="1" x14ac:dyDescent="0.2">
      <c r="A1493" s="260" t="s">
        <v>2484</v>
      </c>
      <c r="B1493" s="260">
        <v>18</v>
      </c>
      <c r="C1493" s="269">
        <f t="shared" si="23"/>
        <v>30</v>
      </c>
      <c r="D1493" s="75"/>
    </row>
    <row r="1494" spans="1:4" outlineLevel="1" x14ac:dyDescent="0.2">
      <c r="A1494" s="260" t="s">
        <v>2485</v>
      </c>
      <c r="B1494" s="260">
        <v>14</v>
      </c>
      <c r="C1494" s="269">
        <f t="shared" si="23"/>
        <v>23.333333333333332</v>
      </c>
      <c r="D1494" s="75"/>
    </row>
    <row r="1495" spans="1:4" outlineLevel="1" x14ac:dyDescent="0.2">
      <c r="A1495" s="260" t="s">
        <v>2478</v>
      </c>
      <c r="B1495" s="260">
        <v>8</v>
      </c>
      <c r="C1495" s="269">
        <f t="shared" si="23"/>
        <v>13.333333333333334</v>
      </c>
      <c r="D1495" s="75"/>
    </row>
    <row r="1496" spans="1:4" outlineLevel="1" x14ac:dyDescent="0.2">
      <c r="A1496" s="260" t="s">
        <v>1228</v>
      </c>
      <c r="B1496" s="260">
        <v>5</v>
      </c>
      <c r="C1496" s="269">
        <f t="shared" si="23"/>
        <v>8.3333333333333339</v>
      </c>
      <c r="D1496" s="75"/>
    </row>
    <row r="1497" spans="1:4" outlineLevel="1" x14ac:dyDescent="0.2">
      <c r="A1497" s="260" t="s">
        <v>2486</v>
      </c>
      <c r="B1497" s="260">
        <v>1998</v>
      </c>
      <c r="C1497" s="269">
        <f t="shared" si="23"/>
        <v>3330</v>
      </c>
      <c r="D1497" s="75"/>
    </row>
    <row r="1498" spans="1:4" outlineLevel="1" x14ac:dyDescent="0.2">
      <c r="A1498" s="260" t="s">
        <v>2487</v>
      </c>
      <c r="B1498" s="260">
        <v>1212</v>
      </c>
      <c r="C1498" s="269">
        <f t="shared" si="23"/>
        <v>2020</v>
      </c>
      <c r="D1498" s="75"/>
    </row>
    <row r="1499" spans="1:4" outlineLevel="1" x14ac:dyDescent="0.2">
      <c r="A1499" s="260" t="s">
        <v>2488</v>
      </c>
      <c r="B1499" s="260">
        <v>1212</v>
      </c>
      <c r="C1499" s="269">
        <f t="shared" si="23"/>
        <v>2020</v>
      </c>
      <c r="D1499" s="75"/>
    </row>
    <row r="1500" spans="1:4" outlineLevel="1" x14ac:dyDescent="0.2">
      <c r="A1500" s="260" t="s">
        <v>2489</v>
      </c>
      <c r="B1500" s="260">
        <v>1180</v>
      </c>
      <c r="C1500" s="269">
        <f t="shared" si="23"/>
        <v>1966.6666666666667</v>
      </c>
      <c r="D1500" s="75"/>
    </row>
    <row r="1501" spans="1:4" outlineLevel="1" x14ac:dyDescent="0.2">
      <c r="A1501" s="260" t="s">
        <v>2490</v>
      </c>
      <c r="B1501" s="260">
        <v>247</v>
      </c>
      <c r="C1501" s="269">
        <f t="shared" si="23"/>
        <v>411.66666666666669</v>
      </c>
      <c r="D1501" s="75"/>
    </row>
    <row r="1502" spans="1:4" outlineLevel="1" x14ac:dyDescent="0.2">
      <c r="A1502" s="260" t="s">
        <v>2491</v>
      </c>
      <c r="B1502" s="260">
        <v>244</v>
      </c>
      <c r="C1502" s="269">
        <f t="shared" si="23"/>
        <v>406.66666666666669</v>
      </c>
      <c r="D1502" s="75"/>
    </row>
    <row r="1503" spans="1:4" outlineLevel="1" x14ac:dyDescent="0.2">
      <c r="A1503" s="260" t="s">
        <v>2492</v>
      </c>
      <c r="B1503" s="260">
        <v>237</v>
      </c>
      <c r="C1503" s="269">
        <f t="shared" si="23"/>
        <v>395</v>
      </c>
      <c r="D1503" s="75"/>
    </row>
    <row r="1504" spans="1:4" outlineLevel="1" x14ac:dyDescent="0.2">
      <c r="A1504" s="260" t="s">
        <v>2493</v>
      </c>
      <c r="B1504" s="260">
        <v>236</v>
      </c>
      <c r="C1504" s="269">
        <f t="shared" si="23"/>
        <v>393.33333333333331</v>
      </c>
      <c r="D1504" s="75"/>
    </row>
    <row r="1505" spans="1:4" outlineLevel="1" x14ac:dyDescent="0.2">
      <c r="A1505" s="260" t="s">
        <v>2494</v>
      </c>
      <c r="B1505" s="260">
        <v>236</v>
      </c>
      <c r="C1505" s="269">
        <f t="shared" si="23"/>
        <v>393.33333333333331</v>
      </c>
      <c r="D1505" s="75"/>
    </row>
    <row r="1506" spans="1:4" outlineLevel="1" x14ac:dyDescent="0.2">
      <c r="A1506" s="260" t="s">
        <v>2495</v>
      </c>
      <c r="B1506" s="260">
        <v>226</v>
      </c>
      <c r="C1506" s="269">
        <f t="shared" si="23"/>
        <v>376.66666666666669</v>
      </c>
      <c r="D1506" s="75"/>
    </row>
    <row r="1507" spans="1:4" outlineLevel="1" x14ac:dyDescent="0.2">
      <c r="A1507" s="260" t="s">
        <v>1647</v>
      </c>
      <c r="B1507" s="260">
        <v>208</v>
      </c>
      <c r="C1507" s="269">
        <f t="shared" si="23"/>
        <v>346.66666666666669</v>
      </c>
      <c r="D1507" s="75"/>
    </row>
    <row r="1508" spans="1:4" outlineLevel="1" x14ac:dyDescent="0.2">
      <c r="A1508" s="260" t="s">
        <v>2496</v>
      </c>
      <c r="B1508" s="260">
        <v>180</v>
      </c>
      <c r="C1508" s="269">
        <f t="shared" si="23"/>
        <v>300</v>
      </c>
      <c r="D1508" s="75"/>
    </row>
    <row r="1509" spans="1:4" outlineLevel="1" x14ac:dyDescent="0.2">
      <c r="A1509" s="260" t="s">
        <v>2497</v>
      </c>
      <c r="B1509" s="260">
        <v>155</v>
      </c>
      <c r="C1509" s="269">
        <f t="shared" si="23"/>
        <v>258.33333333333331</v>
      </c>
      <c r="D1509" s="75"/>
    </row>
    <row r="1510" spans="1:4" outlineLevel="1" x14ac:dyDescent="0.2">
      <c r="A1510" s="260" t="s">
        <v>2498</v>
      </c>
      <c r="B1510" s="260">
        <v>152</v>
      </c>
      <c r="C1510" s="269">
        <f t="shared" si="23"/>
        <v>253.33333333333334</v>
      </c>
      <c r="D1510" s="75"/>
    </row>
    <row r="1511" spans="1:4" outlineLevel="1" x14ac:dyDescent="0.2">
      <c r="A1511" s="260" t="s">
        <v>2499</v>
      </c>
      <c r="B1511" s="260">
        <v>152</v>
      </c>
      <c r="C1511" s="269">
        <f t="shared" si="23"/>
        <v>253.33333333333334</v>
      </c>
      <c r="D1511" s="75"/>
    </row>
    <row r="1512" spans="1:4" outlineLevel="1" x14ac:dyDescent="0.2">
      <c r="A1512" s="260" t="s">
        <v>2500</v>
      </c>
      <c r="B1512" s="260">
        <v>152</v>
      </c>
      <c r="C1512" s="269">
        <f t="shared" si="23"/>
        <v>253.33333333333334</v>
      </c>
      <c r="D1512" s="75"/>
    </row>
    <row r="1513" spans="1:4" outlineLevel="1" x14ac:dyDescent="0.2">
      <c r="A1513" s="260" t="s">
        <v>2501</v>
      </c>
      <c r="B1513" s="260">
        <v>151</v>
      </c>
      <c r="C1513" s="269">
        <f t="shared" si="23"/>
        <v>251.66666666666666</v>
      </c>
      <c r="D1513" s="75"/>
    </row>
    <row r="1514" spans="1:4" outlineLevel="1" x14ac:dyDescent="0.2">
      <c r="A1514" s="260" t="s">
        <v>2502</v>
      </c>
      <c r="B1514" s="260">
        <v>126</v>
      </c>
      <c r="C1514" s="269">
        <f t="shared" si="23"/>
        <v>210</v>
      </c>
      <c r="D1514" s="75"/>
    </row>
    <row r="1515" spans="1:4" outlineLevel="1" x14ac:dyDescent="0.2">
      <c r="A1515" s="260" t="s">
        <v>2503</v>
      </c>
      <c r="B1515" s="260">
        <v>113</v>
      </c>
      <c r="C1515" s="269">
        <f t="shared" si="23"/>
        <v>188.33333333333334</v>
      </c>
      <c r="D1515" s="75"/>
    </row>
    <row r="1516" spans="1:4" outlineLevel="1" x14ac:dyDescent="0.2">
      <c r="A1516" s="260" t="s">
        <v>2504</v>
      </c>
      <c r="B1516" s="260">
        <v>104</v>
      </c>
      <c r="C1516" s="269">
        <f t="shared" si="23"/>
        <v>173.33333333333334</v>
      </c>
      <c r="D1516" s="75"/>
    </row>
    <row r="1517" spans="1:4" outlineLevel="1" x14ac:dyDescent="0.2">
      <c r="A1517" s="260" t="s">
        <v>2505</v>
      </c>
      <c r="B1517" s="260">
        <v>52</v>
      </c>
      <c r="C1517" s="269">
        <f t="shared" si="23"/>
        <v>86.666666666666671</v>
      </c>
      <c r="D1517" s="75"/>
    </row>
    <row r="1518" spans="1:4" outlineLevel="1" x14ac:dyDescent="0.2">
      <c r="A1518" s="260" t="s">
        <v>2506</v>
      </c>
      <c r="B1518" s="260">
        <v>50</v>
      </c>
      <c r="C1518" s="269">
        <f t="shared" si="23"/>
        <v>83.333333333333329</v>
      </c>
      <c r="D1518" s="75"/>
    </row>
    <row r="1519" spans="1:4" outlineLevel="1" x14ac:dyDescent="0.2">
      <c r="A1519" s="260" t="s">
        <v>2507</v>
      </c>
      <c r="B1519" s="260">
        <v>48</v>
      </c>
      <c r="C1519" s="269">
        <f t="shared" si="23"/>
        <v>80</v>
      </c>
      <c r="D1519" s="75"/>
    </row>
    <row r="1520" spans="1:4" outlineLevel="1" x14ac:dyDescent="0.2">
      <c r="A1520" s="260" t="s">
        <v>2508</v>
      </c>
      <c r="B1520" s="260">
        <v>47</v>
      </c>
      <c r="C1520" s="269">
        <f t="shared" si="23"/>
        <v>78.333333333333329</v>
      </c>
      <c r="D1520" s="75"/>
    </row>
    <row r="1521" spans="1:4" outlineLevel="1" x14ac:dyDescent="0.2">
      <c r="A1521" s="260" t="s">
        <v>2509</v>
      </c>
      <c r="B1521" s="260">
        <v>47</v>
      </c>
      <c r="C1521" s="269">
        <f t="shared" si="23"/>
        <v>78.333333333333329</v>
      </c>
      <c r="D1521" s="75"/>
    </row>
    <row r="1522" spans="1:4" outlineLevel="1" x14ac:dyDescent="0.2">
      <c r="A1522" s="260" t="s">
        <v>2510</v>
      </c>
      <c r="B1522" s="260">
        <v>42</v>
      </c>
      <c r="C1522" s="269">
        <f t="shared" si="23"/>
        <v>70</v>
      </c>
      <c r="D1522" s="75"/>
    </row>
    <row r="1523" spans="1:4" outlineLevel="1" x14ac:dyDescent="0.2">
      <c r="A1523" s="260" t="s">
        <v>2511</v>
      </c>
      <c r="B1523" s="260">
        <v>33</v>
      </c>
      <c r="C1523" s="269">
        <f t="shared" si="23"/>
        <v>55</v>
      </c>
      <c r="D1523" s="75"/>
    </row>
    <row r="1524" spans="1:4" outlineLevel="1" x14ac:dyDescent="0.2">
      <c r="A1524" s="260" t="s">
        <v>2512</v>
      </c>
      <c r="B1524" s="260">
        <v>32</v>
      </c>
      <c r="C1524" s="269">
        <f t="shared" si="23"/>
        <v>53.333333333333336</v>
      </c>
      <c r="D1524" s="75"/>
    </row>
    <row r="1525" spans="1:4" outlineLevel="1" x14ac:dyDescent="0.2">
      <c r="A1525" s="260" t="s">
        <v>2513</v>
      </c>
      <c r="B1525" s="260">
        <v>24</v>
      </c>
      <c r="C1525" s="269">
        <f t="shared" si="23"/>
        <v>40</v>
      </c>
      <c r="D1525" s="75"/>
    </row>
    <row r="1526" spans="1:4" outlineLevel="1" x14ac:dyDescent="0.2">
      <c r="A1526" s="260" t="s">
        <v>1650</v>
      </c>
      <c r="B1526" s="260">
        <v>24</v>
      </c>
      <c r="C1526" s="269">
        <f t="shared" si="23"/>
        <v>40</v>
      </c>
      <c r="D1526" s="75"/>
    </row>
    <row r="1527" spans="1:4" outlineLevel="1" x14ac:dyDescent="0.2">
      <c r="A1527" s="260" t="s">
        <v>2514</v>
      </c>
      <c r="B1527" s="260">
        <v>20</v>
      </c>
      <c r="C1527" s="269">
        <f t="shared" si="23"/>
        <v>33.333333333333336</v>
      </c>
      <c r="D1527" s="75"/>
    </row>
    <row r="1528" spans="1:4" outlineLevel="1" x14ac:dyDescent="0.2">
      <c r="A1528" s="260" t="s">
        <v>1645</v>
      </c>
      <c r="B1528" s="260">
        <v>16</v>
      </c>
      <c r="C1528" s="269">
        <f t="shared" si="23"/>
        <v>26.666666666666668</v>
      </c>
      <c r="D1528" s="75"/>
    </row>
    <row r="1529" spans="1:4" outlineLevel="1" x14ac:dyDescent="0.2">
      <c r="A1529" s="260" t="s">
        <v>2515</v>
      </c>
      <c r="B1529" s="260">
        <v>16</v>
      </c>
      <c r="C1529" s="269">
        <f t="shared" si="23"/>
        <v>26.666666666666668</v>
      </c>
      <c r="D1529" s="75"/>
    </row>
    <row r="1530" spans="1:4" outlineLevel="1" x14ac:dyDescent="0.2">
      <c r="A1530" s="260" t="s">
        <v>2516</v>
      </c>
      <c r="B1530" s="260">
        <v>16</v>
      </c>
      <c r="C1530" s="269">
        <f t="shared" si="23"/>
        <v>26.666666666666668</v>
      </c>
      <c r="D1530" s="75"/>
    </row>
    <row r="1531" spans="1:4" outlineLevel="1" x14ac:dyDescent="0.2">
      <c r="A1531" s="260" t="s">
        <v>2517</v>
      </c>
      <c r="B1531" s="260">
        <v>15</v>
      </c>
      <c r="C1531" s="269">
        <f t="shared" si="23"/>
        <v>25</v>
      </c>
      <c r="D1531" s="75"/>
    </row>
    <row r="1532" spans="1:4" outlineLevel="1" x14ac:dyDescent="0.2">
      <c r="A1532" s="260" t="s">
        <v>2518</v>
      </c>
      <c r="B1532" s="260">
        <v>15</v>
      </c>
      <c r="C1532" s="269">
        <f t="shared" si="23"/>
        <v>25</v>
      </c>
      <c r="D1532" s="75"/>
    </row>
    <row r="1533" spans="1:4" outlineLevel="1" x14ac:dyDescent="0.2">
      <c r="A1533" s="260" t="s">
        <v>2519</v>
      </c>
      <c r="B1533" s="260">
        <v>12</v>
      </c>
      <c r="C1533" s="269">
        <f t="shared" si="23"/>
        <v>20</v>
      </c>
      <c r="D1533" s="75"/>
    </row>
    <row r="1534" spans="1:4" outlineLevel="1" x14ac:dyDescent="0.2">
      <c r="A1534" s="260" t="s">
        <v>1646</v>
      </c>
      <c r="B1534" s="260">
        <v>11</v>
      </c>
      <c r="C1534" s="269">
        <f t="shared" si="23"/>
        <v>18.333333333333332</v>
      </c>
      <c r="D1534" s="75"/>
    </row>
    <row r="1535" spans="1:4" outlineLevel="1" x14ac:dyDescent="0.2">
      <c r="A1535" s="260" t="s">
        <v>2520</v>
      </c>
      <c r="B1535" s="260">
        <v>8</v>
      </c>
      <c r="C1535" s="269">
        <f t="shared" si="23"/>
        <v>13.333333333333334</v>
      </c>
      <c r="D1535" s="75"/>
    </row>
    <row r="1536" spans="1:4" outlineLevel="1" x14ac:dyDescent="0.2">
      <c r="A1536" s="260" t="s">
        <v>1644</v>
      </c>
      <c r="B1536" s="260">
        <v>8</v>
      </c>
      <c r="C1536" s="269">
        <f t="shared" si="23"/>
        <v>13.333333333333334</v>
      </c>
      <c r="D1536" s="75"/>
    </row>
    <row r="1537" spans="1:4" outlineLevel="1" x14ac:dyDescent="0.2">
      <c r="A1537" s="260" t="s">
        <v>2521</v>
      </c>
      <c r="B1537" s="260">
        <v>8</v>
      </c>
      <c r="C1537" s="269">
        <f t="shared" si="23"/>
        <v>13.333333333333334</v>
      </c>
      <c r="D1537" s="75"/>
    </row>
    <row r="1538" spans="1:4" outlineLevel="1" x14ac:dyDescent="0.2">
      <c r="A1538" s="260" t="s">
        <v>2522</v>
      </c>
      <c r="B1538" s="260">
        <v>5</v>
      </c>
      <c r="C1538" s="269">
        <f t="shared" si="23"/>
        <v>8.3333333333333339</v>
      </c>
      <c r="D1538" s="75"/>
    </row>
    <row r="1539" spans="1:4" outlineLevel="1" x14ac:dyDescent="0.2">
      <c r="A1539" s="260" t="s">
        <v>2523</v>
      </c>
      <c r="B1539" s="260">
        <v>560</v>
      </c>
      <c r="C1539" s="269">
        <f t="shared" si="23"/>
        <v>933.33333333333337</v>
      </c>
      <c r="D1539" s="75"/>
    </row>
    <row r="1540" spans="1:4" outlineLevel="1" x14ac:dyDescent="0.2">
      <c r="A1540" s="260" t="s">
        <v>2524</v>
      </c>
      <c r="B1540" s="260">
        <v>548</v>
      </c>
      <c r="C1540" s="269">
        <f t="shared" si="23"/>
        <v>913.33333333333337</v>
      </c>
      <c r="D1540" s="75"/>
    </row>
    <row r="1541" spans="1:4" outlineLevel="1" x14ac:dyDescent="0.2">
      <c r="A1541" s="260" t="s">
        <v>2525</v>
      </c>
      <c r="B1541" s="260">
        <v>548</v>
      </c>
      <c r="C1541" s="269">
        <f t="shared" si="23"/>
        <v>913.33333333333337</v>
      </c>
      <c r="D1541" s="75"/>
    </row>
    <row r="1542" spans="1:4" outlineLevel="1" x14ac:dyDescent="0.2">
      <c r="A1542" s="260" t="s">
        <v>2526</v>
      </c>
      <c r="B1542" s="260">
        <v>61</v>
      </c>
      <c r="C1542" s="269">
        <f t="shared" si="23"/>
        <v>101.66666666666667</v>
      </c>
      <c r="D1542" s="75"/>
    </row>
    <row r="1543" spans="1:4" outlineLevel="1" x14ac:dyDescent="0.2">
      <c r="A1543" s="260" t="s">
        <v>2527</v>
      </c>
      <c r="B1543" s="260">
        <v>56</v>
      </c>
      <c r="C1543" s="269">
        <f t="shared" ref="C1543:C1606" si="24">B1543*100/60</f>
        <v>93.333333333333329</v>
      </c>
      <c r="D1543" s="75"/>
    </row>
    <row r="1544" spans="1:4" outlineLevel="1" x14ac:dyDescent="0.2">
      <c r="A1544" s="260" t="s">
        <v>2528</v>
      </c>
      <c r="B1544" s="260">
        <v>55</v>
      </c>
      <c r="C1544" s="269">
        <f t="shared" si="24"/>
        <v>91.666666666666671</v>
      </c>
      <c r="D1544" s="75"/>
    </row>
    <row r="1545" spans="1:4" outlineLevel="1" x14ac:dyDescent="0.2">
      <c r="A1545" s="260" t="s">
        <v>2529</v>
      </c>
      <c r="B1545" s="260">
        <v>53</v>
      </c>
      <c r="C1545" s="269">
        <f t="shared" si="24"/>
        <v>88.333333333333329</v>
      </c>
      <c r="D1545" s="75"/>
    </row>
    <row r="1546" spans="1:4" outlineLevel="1" x14ac:dyDescent="0.2">
      <c r="A1546" s="260" t="s">
        <v>2530</v>
      </c>
      <c r="B1546" s="260">
        <v>27</v>
      </c>
      <c r="C1546" s="269">
        <f t="shared" si="24"/>
        <v>45</v>
      </c>
      <c r="D1546" s="75"/>
    </row>
    <row r="1547" spans="1:4" outlineLevel="1" x14ac:dyDescent="0.2">
      <c r="A1547" s="260" t="s">
        <v>2531</v>
      </c>
      <c r="B1547" s="260">
        <v>22</v>
      </c>
      <c r="C1547" s="269">
        <f t="shared" si="24"/>
        <v>36.666666666666664</v>
      </c>
      <c r="D1547" s="75"/>
    </row>
    <row r="1548" spans="1:4" outlineLevel="1" x14ac:dyDescent="0.2">
      <c r="A1548" s="260" t="s">
        <v>2532</v>
      </c>
      <c r="B1548" s="260">
        <v>9</v>
      </c>
      <c r="C1548" s="269">
        <f t="shared" si="24"/>
        <v>15</v>
      </c>
      <c r="D1548" s="75"/>
    </row>
    <row r="1549" spans="1:4" outlineLevel="1" x14ac:dyDescent="0.2">
      <c r="A1549" s="260" t="s">
        <v>2533</v>
      </c>
      <c r="B1549" s="260">
        <v>7</v>
      </c>
      <c r="C1549" s="269">
        <f t="shared" si="24"/>
        <v>11.666666666666666</v>
      </c>
      <c r="D1549" s="75"/>
    </row>
    <row r="1550" spans="1:4" outlineLevel="1" x14ac:dyDescent="0.2">
      <c r="A1550" s="260" t="s">
        <v>2534</v>
      </c>
      <c r="B1550" s="260">
        <v>475</v>
      </c>
      <c r="C1550" s="269">
        <f t="shared" si="24"/>
        <v>791.66666666666663</v>
      </c>
      <c r="D1550" s="75"/>
    </row>
    <row r="1551" spans="1:4" outlineLevel="1" x14ac:dyDescent="0.2">
      <c r="A1551" s="260" t="s">
        <v>2535</v>
      </c>
      <c r="B1551" s="260">
        <v>474</v>
      </c>
      <c r="C1551" s="269">
        <f t="shared" si="24"/>
        <v>790</v>
      </c>
      <c r="D1551" s="75"/>
    </row>
    <row r="1552" spans="1:4" outlineLevel="1" x14ac:dyDescent="0.2">
      <c r="A1552" s="260" t="s">
        <v>2536</v>
      </c>
      <c r="B1552" s="260">
        <v>57</v>
      </c>
      <c r="C1552" s="269">
        <f t="shared" si="24"/>
        <v>95</v>
      </c>
      <c r="D1552" s="75"/>
    </row>
    <row r="1553" spans="1:4" outlineLevel="1" x14ac:dyDescent="0.2">
      <c r="A1553" s="260" t="s">
        <v>2537</v>
      </c>
      <c r="B1553" s="260">
        <v>44</v>
      </c>
      <c r="C1553" s="269">
        <f t="shared" si="24"/>
        <v>73.333333333333329</v>
      </c>
      <c r="D1553" s="75"/>
    </row>
    <row r="1554" spans="1:4" outlineLevel="1" x14ac:dyDescent="0.2">
      <c r="A1554" s="260" t="s">
        <v>2538</v>
      </c>
      <c r="B1554" s="260">
        <v>33</v>
      </c>
      <c r="C1554" s="269">
        <f t="shared" si="24"/>
        <v>55</v>
      </c>
      <c r="D1554" s="75"/>
    </row>
    <row r="1555" spans="1:4" outlineLevel="1" x14ac:dyDescent="0.2">
      <c r="A1555" s="260" t="s">
        <v>2539</v>
      </c>
      <c r="B1555" s="260">
        <v>30</v>
      </c>
      <c r="C1555" s="269">
        <f t="shared" si="24"/>
        <v>50</v>
      </c>
      <c r="D1555" s="75"/>
    </row>
    <row r="1556" spans="1:4" outlineLevel="1" x14ac:dyDescent="0.2">
      <c r="A1556" s="260" t="s">
        <v>1142</v>
      </c>
      <c r="B1556" s="260">
        <v>27</v>
      </c>
      <c r="C1556" s="269">
        <f t="shared" si="24"/>
        <v>45</v>
      </c>
      <c r="D1556" s="75"/>
    </row>
    <row r="1557" spans="1:4" outlineLevel="1" x14ac:dyDescent="0.2">
      <c r="A1557" s="260" t="s">
        <v>2540</v>
      </c>
      <c r="B1557" s="260">
        <v>26</v>
      </c>
      <c r="C1557" s="269">
        <f t="shared" si="24"/>
        <v>43.333333333333336</v>
      </c>
      <c r="D1557" s="75"/>
    </row>
    <row r="1558" spans="1:4" outlineLevel="1" x14ac:dyDescent="0.2">
      <c r="A1558" s="260" t="s">
        <v>2541</v>
      </c>
      <c r="B1558" s="260">
        <v>26</v>
      </c>
      <c r="C1558" s="269">
        <f t="shared" si="24"/>
        <v>43.333333333333336</v>
      </c>
      <c r="D1558" s="75"/>
    </row>
    <row r="1559" spans="1:4" outlineLevel="1" x14ac:dyDescent="0.2">
      <c r="A1559" s="260" t="s">
        <v>2484</v>
      </c>
      <c r="B1559" s="260">
        <v>18</v>
      </c>
      <c r="C1559" s="269">
        <f t="shared" si="24"/>
        <v>30</v>
      </c>
      <c r="D1559" s="75"/>
    </row>
    <row r="1560" spans="1:4" outlineLevel="1" x14ac:dyDescent="0.2">
      <c r="A1560" s="260" t="s">
        <v>2542</v>
      </c>
      <c r="B1560" s="260">
        <v>15</v>
      </c>
      <c r="C1560" s="269">
        <f t="shared" si="24"/>
        <v>25</v>
      </c>
      <c r="D1560" s="75"/>
    </row>
    <row r="1561" spans="1:4" outlineLevel="1" x14ac:dyDescent="0.2">
      <c r="A1561" s="260" t="s">
        <v>2543</v>
      </c>
      <c r="B1561" s="260">
        <v>13</v>
      </c>
      <c r="C1561" s="269">
        <f t="shared" si="24"/>
        <v>21.666666666666668</v>
      </c>
      <c r="D1561" s="75"/>
    </row>
    <row r="1562" spans="1:4" outlineLevel="1" x14ac:dyDescent="0.2">
      <c r="A1562" s="260" t="s">
        <v>2544</v>
      </c>
      <c r="B1562" s="260">
        <v>12</v>
      </c>
      <c r="C1562" s="269">
        <f t="shared" si="24"/>
        <v>20</v>
      </c>
      <c r="D1562" s="75"/>
    </row>
    <row r="1563" spans="1:4" outlineLevel="1" x14ac:dyDescent="0.2">
      <c r="A1563" s="260" t="s">
        <v>2545</v>
      </c>
      <c r="B1563" s="260">
        <v>6</v>
      </c>
      <c r="C1563" s="269">
        <f t="shared" si="24"/>
        <v>10</v>
      </c>
      <c r="D1563" s="75"/>
    </row>
    <row r="1564" spans="1:4" outlineLevel="1" x14ac:dyDescent="0.2">
      <c r="A1564" s="260" t="s">
        <v>1232</v>
      </c>
      <c r="B1564" s="260">
        <v>5</v>
      </c>
      <c r="C1564" s="269">
        <f t="shared" si="24"/>
        <v>8.3333333333333339</v>
      </c>
      <c r="D1564" s="75"/>
    </row>
    <row r="1565" spans="1:4" outlineLevel="1" x14ac:dyDescent="0.2">
      <c r="A1565" s="260" t="s">
        <v>2546</v>
      </c>
      <c r="B1565" s="260">
        <v>4</v>
      </c>
      <c r="C1565" s="269">
        <f t="shared" si="24"/>
        <v>6.666666666666667</v>
      </c>
      <c r="D1565" s="75"/>
    </row>
    <row r="1566" spans="1:4" outlineLevel="1" x14ac:dyDescent="0.2">
      <c r="A1566" s="260" t="s">
        <v>1159</v>
      </c>
      <c r="B1566" s="260">
        <v>3</v>
      </c>
      <c r="C1566" s="269">
        <f t="shared" si="24"/>
        <v>5</v>
      </c>
      <c r="D1566" s="75"/>
    </row>
    <row r="1567" spans="1:4" outlineLevel="1" x14ac:dyDescent="0.2">
      <c r="A1567" s="260" t="s">
        <v>2547</v>
      </c>
      <c r="B1567" s="260">
        <v>60</v>
      </c>
      <c r="C1567" s="269">
        <f t="shared" si="24"/>
        <v>100</v>
      </c>
      <c r="D1567" s="75"/>
    </row>
    <row r="1568" spans="1:4" outlineLevel="1" x14ac:dyDescent="0.2">
      <c r="A1568" s="260" t="s">
        <v>2548</v>
      </c>
      <c r="B1568" s="260">
        <v>39</v>
      </c>
      <c r="C1568" s="269">
        <f t="shared" si="24"/>
        <v>65</v>
      </c>
      <c r="D1568" s="75"/>
    </row>
    <row r="1569" spans="1:4" outlineLevel="1" x14ac:dyDescent="0.2">
      <c r="A1569" s="260" t="s">
        <v>2549</v>
      </c>
      <c r="B1569" s="260">
        <v>36</v>
      </c>
      <c r="C1569" s="269">
        <f t="shared" si="24"/>
        <v>60</v>
      </c>
      <c r="D1569" s="75"/>
    </row>
    <row r="1570" spans="1:4" outlineLevel="1" x14ac:dyDescent="0.2">
      <c r="A1570" s="260" t="s">
        <v>2550</v>
      </c>
      <c r="B1570" s="260">
        <v>30</v>
      </c>
      <c r="C1570" s="269">
        <f t="shared" si="24"/>
        <v>50</v>
      </c>
      <c r="D1570" s="75"/>
    </row>
    <row r="1571" spans="1:4" outlineLevel="1" x14ac:dyDescent="0.2">
      <c r="A1571" s="260" t="s">
        <v>255</v>
      </c>
      <c r="B1571" s="260">
        <v>28</v>
      </c>
      <c r="C1571" s="269">
        <f t="shared" si="24"/>
        <v>46.666666666666664</v>
      </c>
      <c r="D1571" s="75"/>
    </row>
    <row r="1572" spans="1:4" outlineLevel="1" x14ac:dyDescent="0.2">
      <c r="A1572" s="260" t="s">
        <v>2551</v>
      </c>
      <c r="B1572" s="260">
        <v>25</v>
      </c>
      <c r="C1572" s="269">
        <f t="shared" si="24"/>
        <v>41.666666666666664</v>
      </c>
      <c r="D1572" s="75"/>
    </row>
    <row r="1573" spans="1:4" outlineLevel="1" x14ac:dyDescent="0.2">
      <c r="A1573" s="260" t="s">
        <v>2420</v>
      </c>
      <c r="B1573" s="260">
        <v>18</v>
      </c>
      <c r="C1573" s="269">
        <f t="shared" si="24"/>
        <v>30</v>
      </c>
      <c r="D1573" s="75"/>
    </row>
    <row r="1574" spans="1:4" outlineLevel="1" x14ac:dyDescent="0.2">
      <c r="A1574" s="260" t="s">
        <v>2552</v>
      </c>
      <c r="B1574" s="260">
        <v>17</v>
      </c>
      <c r="C1574" s="269">
        <f t="shared" si="24"/>
        <v>28.333333333333332</v>
      </c>
      <c r="D1574" s="75"/>
    </row>
    <row r="1575" spans="1:4" outlineLevel="1" x14ac:dyDescent="0.2">
      <c r="A1575" s="260" t="s">
        <v>2553</v>
      </c>
      <c r="B1575" s="260">
        <v>14</v>
      </c>
      <c r="C1575" s="269">
        <f t="shared" si="24"/>
        <v>23.333333333333332</v>
      </c>
      <c r="D1575" s="75"/>
    </row>
    <row r="1576" spans="1:4" outlineLevel="1" x14ac:dyDescent="0.2">
      <c r="A1576" s="260" t="s">
        <v>2554</v>
      </c>
      <c r="B1576" s="260">
        <v>11</v>
      </c>
      <c r="C1576" s="269">
        <f t="shared" si="24"/>
        <v>18.333333333333332</v>
      </c>
      <c r="D1576" s="75"/>
    </row>
    <row r="1577" spans="1:4" outlineLevel="1" x14ac:dyDescent="0.2">
      <c r="A1577" s="260" t="s">
        <v>2555</v>
      </c>
      <c r="B1577" s="260">
        <v>7</v>
      </c>
      <c r="C1577" s="269">
        <f t="shared" si="24"/>
        <v>11.666666666666666</v>
      </c>
      <c r="D1577" s="75"/>
    </row>
    <row r="1578" spans="1:4" outlineLevel="1" x14ac:dyDescent="0.2">
      <c r="A1578" s="260" t="s">
        <v>2556</v>
      </c>
      <c r="B1578" s="260">
        <v>2</v>
      </c>
      <c r="C1578" s="269">
        <f t="shared" si="24"/>
        <v>3.3333333333333335</v>
      </c>
      <c r="D1578" s="75"/>
    </row>
    <row r="1579" spans="1:4" outlineLevel="1" x14ac:dyDescent="0.2">
      <c r="A1579" s="260" t="s">
        <v>533</v>
      </c>
      <c r="B1579" s="260">
        <v>1</v>
      </c>
      <c r="C1579" s="269">
        <f t="shared" si="24"/>
        <v>1.6666666666666667</v>
      </c>
      <c r="D1579" s="75"/>
    </row>
    <row r="1580" spans="1:4" outlineLevel="1" x14ac:dyDescent="0.2">
      <c r="A1580" s="260" t="s">
        <v>222</v>
      </c>
      <c r="B1580" s="260">
        <v>1022</v>
      </c>
      <c r="C1580" s="269">
        <f t="shared" si="24"/>
        <v>1703.3333333333333</v>
      </c>
      <c r="D1580" s="75"/>
    </row>
    <row r="1581" spans="1:4" outlineLevel="1" x14ac:dyDescent="0.2">
      <c r="A1581" s="260" t="s">
        <v>540</v>
      </c>
      <c r="B1581" s="260">
        <v>542</v>
      </c>
      <c r="C1581" s="269">
        <f t="shared" si="24"/>
        <v>903.33333333333337</v>
      </c>
      <c r="D1581" s="75"/>
    </row>
    <row r="1582" spans="1:4" outlineLevel="1" x14ac:dyDescent="0.2">
      <c r="A1582" s="260" t="s">
        <v>725</v>
      </c>
      <c r="B1582" s="260">
        <v>542</v>
      </c>
      <c r="C1582" s="269">
        <f t="shared" si="24"/>
        <v>903.33333333333337</v>
      </c>
      <c r="D1582" s="75"/>
    </row>
    <row r="1583" spans="1:4" outlineLevel="1" x14ac:dyDescent="0.2">
      <c r="A1583" s="260" t="s">
        <v>2557</v>
      </c>
      <c r="B1583" s="260">
        <v>397</v>
      </c>
      <c r="C1583" s="269">
        <f t="shared" si="24"/>
        <v>661.66666666666663</v>
      </c>
      <c r="D1583" s="75"/>
    </row>
    <row r="1584" spans="1:4" outlineLevel="1" x14ac:dyDescent="0.2">
      <c r="A1584" s="260" t="s">
        <v>407</v>
      </c>
      <c r="B1584" s="260">
        <v>389</v>
      </c>
      <c r="C1584" s="269">
        <f t="shared" si="24"/>
        <v>648.33333333333337</v>
      </c>
      <c r="D1584" s="75"/>
    </row>
    <row r="1585" spans="1:4" outlineLevel="1" x14ac:dyDescent="0.2">
      <c r="A1585" s="260" t="s">
        <v>253</v>
      </c>
      <c r="B1585" s="260">
        <v>389</v>
      </c>
      <c r="C1585" s="269">
        <f t="shared" si="24"/>
        <v>648.33333333333337</v>
      </c>
      <c r="D1585" s="75"/>
    </row>
    <row r="1586" spans="1:4" outlineLevel="1" x14ac:dyDescent="0.2">
      <c r="A1586" s="260" t="s">
        <v>278</v>
      </c>
      <c r="B1586" s="260">
        <v>389</v>
      </c>
      <c r="C1586" s="269">
        <f t="shared" si="24"/>
        <v>648.33333333333337</v>
      </c>
      <c r="D1586" s="75"/>
    </row>
    <row r="1587" spans="1:4" outlineLevel="1" x14ac:dyDescent="0.2">
      <c r="A1587" s="260" t="s">
        <v>395</v>
      </c>
      <c r="B1587" s="260">
        <v>389</v>
      </c>
      <c r="C1587" s="269">
        <f t="shared" si="24"/>
        <v>648.33333333333337</v>
      </c>
      <c r="D1587" s="75"/>
    </row>
    <row r="1588" spans="1:4" outlineLevel="1" x14ac:dyDescent="0.2">
      <c r="A1588" s="260" t="s">
        <v>212</v>
      </c>
      <c r="B1588" s="260">
        <v>376</v>
      </c>
      <c r="C1588" s="269">
        <f t="shared" si="24"/>
        <v>626.66666666666663</v>
      </c>
      <c r="D1588" s="75"/>
    </row>
    <row r="1589" spans="1:4" outlineLevel="1" x14ac:dyDescent="0.2">
      <c r="A1589" s="260" t="s">
        <v>508</v>
      </c>
      <c r="B1589" s="260">
        <v>364</v>
      </c>
      <c r="C1589" s="269">
        <f t="shared" si="24"/>
        <v>606.66666666666663</v>
      </c>
      <c r="D1589" s="75"/>
    </row>
    <row r="1590" spans="1:4" outlineLevel="1" x14ac:dyDescent="0.2">
      <c r="A1590" s="260" t="s">
        <v>2558</v>
      </c>
      <c r="B1590" s="260">
        <v>310</v>
      </c>
      <c r="C1590" s="269">
        <f t="shared" si="24"/>
        <v>516.66666666666663</v>
      </c>
      <c r="D1590" s="75"/>
    </row>
    <row r="1591" spans="1:4" outlineLevel="1" x14ac:dyDescent="0.2">
      <c r="A1591" s="260" t="s">
        <v>2559</v>
      </c>
      <c r="B1591" s="260">
        <v>310</v>
      </c>
      <c r="C1591" s="269">
        <f t="shared" si="24"/>
        <v>516.66666666666663</v>
      </c>
      <c r="D1591" s="75"/>
    </row>
    <row r="1592" spans="1:4" outlineLevel="1" x14ac:dyDescent="0.2">
      <c r="A1592" s="260" t="s">
        <v>2560</v>
      </c>
      <c r="B1592" s="260">
        <v>307</v>
      </c>
      <c r="C1592" s="269">
        <f t="shared" si="24"/>
        <v>511.66666666666669</v>
      </c>
      <c r="D1592" s="75"/>
    </row>
    <row r="1593" spans="1:4" outlineLevel="1" x14ac:dyDescent="0.2">
      <c r="A1593" s="260" t="s">
        <v>2561</v>
      </c>
      <c r="B1593" s="260">
        <v>307</v>
      </c>
      <c r="C1593" s="269">
        <f t="shared" si="24"/>
        <v>511.66666666666669</v>
      </c>
      <c r="D1593" s="75"/>
    </row>
    <row r="1594" spans="1:4" outlineLevel="1" x14ac:dyDescent="0.2">
      <c r="A1594" s="260" t="s">
        <v>2562</v>
      </c>
      <c r="B1594" s="260">
        <v>295</v>
      </c>
      <c r="C1594" s="269">
        <f t="shared" si="24"/>
        <v>491.66666666666669</v>
      </c>
      <c r="D1594" s="75"/>
    </row>
    <row r="1595" spans="1:4" outlineLevel="1" x14ac:dyDescent="0.2">
      <c r="A1595" s="260" t="s">
        <v>2563</v>
      </c>
      <c r="B1595" s="260">
        <v>276</v>
      </c>
      <c r="C1595" s="269">
        <f t="shared" si="24"/>
        <v>460</v>
      </c>
      <c r="D1595" s="75"/>
    </row>
    <row r="1596" spans="1:4" outlineLevel="1" x14ac:dyDescent="0.2">
      <c r="A1596" s="260" t="s">
        <v>2564</v>
      </c>
      <c r="B1596" s="260">
        <v>257</v>
      </c>
      <c r="C1596" s="269">
        <f t="shared" si="24"/>
        <v>428.33333333333331</v>
      </c>
      <c r="D1596" s="75"/>
    </row>
    <row r="1597" spans="1:4" outlineLevel="1" x14ac:dyDescent="0.2">
      <c r="A1597" s="260" t="s">
        <v>2565</v>
      </c>
      <c r="B1597" s="260">
        <v>211</v>
      </c>
      <c r="C1597" s="269">
        <f t="shared" si="24"/>
        <v>351.66666666666669</v>
      </c>
      <c r="D1597" s="75"/>
    </row>
    <row r="1598" spans="1:4" outlineLevel="1" x14ac:dyDescent="0.2">
      <c r="A1598" s="260" t="s">
        <v>2566</v>
      </c>
      <c r="B1598" s="260">
        <v>205</v>
      </c>
      <c r="C1598" s="269">
        <f t="shared" si="24"/>
        <v>341.66666666666669</v>
      </c>
      <c r="D1598" s="75"/>
    </row>
    <row r="1599" spans="1:4" outlineLevel="1" x14ac:dyDescent="0.2">
      <c r="A1599" s="260" t="s">
        <v>2567</v>
      </c>
      <c r="B1599" s="260">
        <v>203</v>
      </c>
      <c r="C1599" s="269">
        <f t="shared" si="24"/>
        <v>338.33333333333331</v>
      </c>
      <c r="D1599" s="75"/>
    </row>
    <row r="1600" spans="1:4" outlineLevel="1" x14ac:dyDescent="0.2">
      <c r="A1600" s="260" t="s">
        <v>2568</v>
      </c>
      <c r="B1600" s="260">
        <v>163</v>
      </c>
      <c r="C1600" s="269">
        <f t="shared" si="24"/>
        <v>271.66666666666669</v>
      </c>
      <c r="D1600" s="75"/>
    </row>
    <row r="1601" spans="1:4" outlineLevel="1" x14ac:dyDescent="0.2">
      <c r="A1601" s="260" t="s">
        <v>2569</v>
      </c>
      <c r="B1601" s="260">
        <v>163</v>
      </c>
      <c r="C1601" s="269">
        <f t="shared" si="24"/>
        <v>271.66666666666669</v>
      </c>
      <c r="D1601" s="75"/>
    </row>
    <row r="1602" spans="1:4" outlineLevel="1" x14ac:dyDescent="0.2">
      <c r="A1602" s="260" t="s">
        <v>2570</v>
      </c>
      <c r="B1602" s="260">
        <v>162</v>
      </c>
      <c r="C1602" s="269">
        <f t="shared" si="24"/>
        <v>270</v>
      </c>
      <c r="D1602" s="75"/>
    </row>
    <row r="1603" spans="1:4" outlineLevel="1" x14ac:dyDescent="0.2">
      <c r="A1603" s="260" t="s">
        <v>2571</v>
      </c>
      <c r="B1603" s="260">
        <v>155</v>
      </c>
      <c r="C1603" s="269">
        <f t="shared" si="24"/>
        <v>258.33333333333331</v>
      </c>
      <c r="D1603" s="75"/>
    </row>
    <row r="1604" spans="1:4" outlineLevel="1" x14ac:dyDescent="0.2">
      <c r="A1604" s="260" t="s">
        <v>2572</v>
      </c>
      <c r="B1604" s="260">
        <v>155</v>
      </c>
      <c r="C1604" s="269">
        <f t="shared" si="24"/>
        <v>258.33333333333331</v>
      </c>
      <c r="D1604" s="75"/>
    </row>
    <row r="1605" spans="1:4" outlineLevel="1" x14ac:dyDescent="0.2">
      <c r="A1605" s="260" t="s">
        <v>2573</v>
      </c>
      <c r="B1605" s="260">
        <v>154</v>
      </c>
      <c r="C1605" s="269">
        <f t="shared" si="24"/>
        <v>256.66666666666669</v>
      </c>
      <c r="D1605" s="75"/>
    </row>
    <row r="1606" spans="1:4" outlineLevel="1" x14ac:dyDescent="0.2">
      <c r="A1606" s="260" t="s">
        <v>1021</v>
      </c>
      <c r="B1606" s="260">
        <v>147</v>
      </c>
      <c r="C1606" s="269">
        <f t="shared" si="24"/>
        <v>245</v>
      </c>
      <c r="D1606" s="75"/>
    </row>
    <row r="1607" spans="1:4" outlineLevel="1" x14ac:dyDescent="0.2">
      <c r="A1607" s="260" t="s">
        <v>2574</v>
      </c>
      <c r="B1607" s="260">
        <v>147</v>
      </c>
      <c r="C1607" s="269">
        <f t="shared" ref="C1607:C1670" si="25">B1607*100/60</f>
        <v>245</v>
      </c>
      <c r="D1607" s="75"/>
    </row>
    <row r="1608" spans="1:4" outlineLevel="1" x14ac:dyDescent="0.2">
      <c r="A1608" s="260" t="s">
        <v>2575</v>
      </c>
      <c r="B1608" s="260">
        <v>147</v>
      </c>
      <c r="C1608" s="269">
        <f t="shared" si="25"/>
        <v>245</v>
      </c>
      <c r="D1608" s="75"/>
    </row>
    <row r="1609" spans="1:4" outlineLevel="1" x14ac:dyDescent="0.2">
      <c r="A1609" s="260" t="s">
        <v>2576</v>
      </c>
      <c r="B1609" s="260">
        <v>147</v>
      </c>
      <c r="C1609" s="269">
        <f t="shared" si="25"/>
        <v>245</v>
      </c>
      <c r="D1609" s="75"/>
    </row>
    <row r="1610" spans="1:4" outlineLevel="1" x14ac:dyDescent="0.2">
      <c r="A1610" s="260" t="s">
        <v>2577</v>
      </c>
      <c r="B1610" s="260">
        <v>147</v>
      </c>
      <c r="C1610" s="269">
        <f t="shared" si="25"/>
        <v>245</v>
      </c>
      <c r="D1610" s="75"/>
    </row>
    <row r="1611" spans="1:4" outlineLevel="1" x14ac:dyDescent="0.2">
      <c r="A1611" s="260" t="s">
        <v>2578</v>
      </c>
      <c r="B1611" s="260">
        <v>134</v>
      </c>
      <c r="C1611" s="269">
        <f t="shared" si="25"/>
        <v>223.33333333333334</v>
      </c>
      <c r="D1611" s="75"/>
    </row>
    <row r="1612" spans="1:4" outlineLevel="1" x14ac:dyDescent="0.2">
      <c r="A1612" s="260" t="s">
        <v>2579</v>
      </c>
      <c r="B1612" s="260">
        <v>133</v>
      </c>
      <c r="C1612" s="269">
        <f t="shared" si="25"/>
        <v>221.66666666666666</v>
      </c>
      <c r="D1612" s="75"/>
    </row>
    <row r="1613" spans="1:4" outlineLevel="1" x14ac:dyDescent="0.2">
      <c r="A1613" s="260" t="s">
        <v>2580</v>
      </c>
      <c r="B1613" s="260">
        <v>132</v>
      </c>
      <c r="C1613" s="269">
        <f t="shared" si="25"/>
        <v>220</v>
      </c>
      <c r="D1613" s="75"/>
    </row>
    <row r="1614" spans="1:4" outlineLevel="1" x14ac:dyDescent="0.2">
      <c r="A1614" s="260" t="s">
        <v>2581</v>
      </c>
      <c r="B1614" s="260">
        <v>131</v>
      </c>
      <c r="C1614" s="269">
        <f t="shared" si="25"/>
        <v>218.33333333333334</v>
      </c>
      <c r="D1614" s="75"/>
    </row>
    <row r="1615" spans="1:4" outlineLevel="1" x14ac:dyDescent="0.2">
      <c r="A1615" s="260" t="s">
        <v>2582</v>
      </c>
      <c r="B1615" s="260">
        <v>128</v>
      </c>
      <c r="C1615" s="269">
        <f t="shared" si="25"/>
        <v>213.33333333333334</v>
      </c>
      <c r="D1615" s="75"/>
    </row>
    <row r="1616" spans="1:4" outlineLevel="1" x14ac:dyDescent="0.2">
      <c r="A1616" s="260" t="s">
        <v>2583</v>
      </c>
      <c r="B1616" s="260">
        <v>125</v>
      </c>
      <c r="C1616" s="269">
        <f t="shared" si="25"/>
        <v>208.33333333333334</v>
      </c>
      <c r="D1616" s="75"/>
    </row>
    <row r="1617" spans="1:4" outlineLevel="1" x14ac:dyDescent="0.2">
      <c r="A1617" s="260" t="s">
        <v>2584</v>
      </c>
      <c r="B1617" s="260">
        <v>124</v>
      </c>
      <c r="C1617" s="269">
        <f t="shared" si="25"/>
        <v>206.66666666666666</v>
      </c>
      <c r="D1617" s="75"/>
    </row>
    <row r="1618" spans="1:4" outlineLevel="1" x14ac:dyDescent="0.2">
      <c r="A1618" s="260" t="s">
        <v>2585</v>
      </c>
      <c r="B1618" s="260">
        <v>124</v>
      </c>
      <c r="C1618" s="269">
        <f t="shared" si="25"/>
        <v>206.66666666666666</v>
      </c>
      <c r="D1618" s="75"/>
    </row>
    <row r="1619" spans="1:4" outlineLevel="1" x14ac:dyDescent="0.2">
      <c r="A1619" s="260" t="s">
        <v>2586</v>
      </c>
      <c r="B1619" s="260">
        <v>123</v>
      </c>
      <c r="C1619" s="269">
        <f t="shared" si="25"/>
        <v>205</v>
      </c>
      <c r="D1619" s="75"/>
    </row>
    <row r="1620" spans="1:4" outlineLevel="1" x14ac:dyDescent="0.2">
      <c r="A1620" s="260" t="s">
        <v>2587</v>
      </c>
      <c r="B1620" s="260">
        <v>118</v>
      </c>
      <c r="C1620" s="269">
        <f t="shared" si="25"/>
        <v>196.66666666666666</v>
      </c>
      <c r="D1620" s="75"/>
    </row>
    <row r="1621" spans="1:4" outlineLevel="1" x14ac:dyDescent="0.2">
      <c r="A1621" s="260" t="s">
        <v>1025</v>
      </c>
      <c r="B1621" s="260">
        <v>114</v>
      </c>
      <c r="C1621" s="269">
        <f t="shared" si="25"/>
        <v>190</v>
      </c>
      <c r="D1621" s="75"/>
    </row>
    <row r="1622" spans="1:4" outlineLevel="1" x14ac:dyDescent="0.2">
      <c r="A1622" s="260" t="s">
        <v>2588</v>
      </c>
      <c r="B1622" s="260">
        <v>113</v>
      </c>
      <c r="C1622" s="269">
        <f t="shared" si="25"/>
        <v>188.33333333333334</v>
      </c>
      <c r="D1622" s="75"/>
    </row>
    <row r="1623" spans="1:4" outlineLevel="1" x14ac:dyDescent="0.2">
      <c r="A1623" s="260" t="s">
        <v>2589</v>
      </c>
      <c r="B1623" s="260">
        <v>112</v>
      </c>
      <c r="C1623" s="269">
        <f t="shared" si="25"/>
        <v>186.66666666666666</v>
      </c>
      <c r="D1623" s="75"/>
    </row>
    <row r="1624" spans="1:4" outlineLevel="1" x14ac:dyDescent="0.2">
      <c r="A1624" s="260" t="s">
        <v>2590</v>
      </c>
      <c r="B1624" s="260">
        <v>112</v>
      </c>
      <c r="C1624" s="269">
        <f t="shared" si="25"/>
        <v>186.66666666666666</v>
      </c>
      <c r="D1624" s="75"/>
    </row>
    <row r="1625" spans="1:4" outlineLevel="1" x14ac:dyDescent="0.2">
      <c r="A1625" s="260" t="s">
        <v>1039</v>
      </c>
      <c r="B1625" s="260">
        <v>104</v>
      </c>
      <c r="C1625" s="269">
        <f t="shared" si="25"/>
        <v>173.33333333333334</v>
      </c>
      <c r="D1625" s="75"/>
    </row>
    <row r="1626" spans="1:4" outlineLevel="1" x14ac:dyDescent="0.2">
      <c r="A1626" s="260" t="s">
        <v>2591</v>
      </c>
      <c r="B1626" s="260">
        <v>103</v>
      </c>
      <c r="C1626" s="269">
        <f t="shared" si="25"/>
        <v>171.66666666666666</v>
      </c>
      <c r="D1626" s="75"/>
    </row>
    <row r="1627" spans="1:4" outlineLevel="1" x14ac:dyDescent="0.2">
      <c r="A1627" s="260" t="s">
        <v>2592</v>
      </c>
      <c r="B1627" s="260">
        <v>100</v>
      </c>
      <c r="C1627" s="269">
        <f t="shared" si="25"/>
        <v>166.66666666666666</v>
      </c>
      <c r="D1627" s="75"/>
    </row>
    <row r="1628" spans="1:4" outlineLevel="1" x14ac:dyDescent="0.2">
      <c r="A1628" s="260" t="s">
        <v>2593</v>
      </c>
      <c r="B1628" s="260">
        <v>93</v>
      </c>
      <c r="C1628" s="269">
        <f t="shared" si="25"/>
        <v>155</v>
      </c>
      <c r="D1628" s="75"/>
    </row>
    <row r="1629" spans="1:4" outlineLevel="1" x14ac:dyDescent="0.2">
      <c r="A1629" s="260" t="s">
        <v>507</v>
      </c>
      <c r="B1629" s="260">
        <v>90</v>
      </c>
      <c r="C1629" s="269">
        <f t="shared" si="25"/>
        <v>150</v>
      </c>
      <c r="D1629" s="75"/>
    </row>
    <row r="1630" spans="1:4" outlineLevel="1" x14ac:dyDescent="0.2">
      <c r="A1630" s="260" t="s">
        <v>2594</v>
      </c>
      <c r="B1630" s="260">
        <v>88</v>
      </c>
      <c r="C1630" s="269">
        <f t="shared" si="25"/>
        <v>146.66666666666666</v>
      </c>
      <c r="D1630" s="75"/>
    </row>
    <row r="1631" spans="1:4" outlineLevel="1" x14ac:dyDescent="0.2">
      <c r="A1631" s="260" t="s">
        <v>2595</v>
      </c>
      <c r="B1631" s="260">
        <v>87</v>
      </c>
      <c r="C1631" s="269">
        <f t="shared" si="25"/>
        <v>145</v>
      </c>
      <c r="D1631" s="75"/>
    </row>
    <row r="1632" spans="1:4" outlineLevel="1" x14ac:dyDescent="0.2">
      <c r="A1632" s="260" t="s">
        <v>2596</v>
      </c>
      <c r="B1632" s="260">
        <v>87</v>
      </c>
      <c r="C1632" s="269">
        <f t="shared" si="25"/>
        <v>145</v>
      </c>
      <c r="D1632" s="75"/>
    </row>
    <row r="1633" spans="1:48" outlineLevel="1" x14ac:dyDescent="0.2">
      <c r="A1633" s="260" t="s">
        <v>2597</v>
      </c>
      <c r="B1633" s="260">
        <v>86</v>
      </c>
      <c r="C1633" s="269">
        <f t="shared" si="25"/>
        <v>143.33333333333334</v>
      </c>
      <c r="D1633" s="75"/>
    </row>
    <row r="1634" spans="1:48" outlineLevel="1" x14ac:dyDescent="0.2">
      <c r="A1634" s="260" t="s">
        <v>2598</v>
      </c>
      <c r="B1634" s="260">
        <v>82</v>
      </c>
      <c r="C1634" s="269">
        <f t="shared" si="25"/>
        <v>136.66666666666666</v>
      </c>
      <c r="D1634" s="75"/>
    </row>
    <row r="1635" spans="1:48" outlineLevel="1" x14ac:dyDescent="0.2">
      <c r="A1635" s="260" t="s">
        <v>2599</v>
      </c>
      <c r="B1635" s="260">
        <v>81</v>
      </c>
      <c r="C1635" s="269">
        <f t="shared" si="25"/>
        <v>135</v>
      </c>
      <c r="D1635" s="75"/>
    </row>
    <row r="1636" spans="1:48" outlineLevel="1" x14ac:dyDescent="0.2">
      <c r="A1636" s="260" t="s">
        <v>1027</v>
      </c>
      <c r="B1636" s="260">
        <v>77</v>
      </c>
      <c r="C1636" s="269">
        <f t="shared" si="25"/>
        <v>128.33333333333334</v>
      </c>
      <c r="D1636" s="75"/>
    </row>
    <row r="1637" spans="1:48" outlineLevel="1" x14ac:dyDescent="0.2">
      <c r="A1637" s="260" t="s">
        <v>1050</v>
      </c>
      <c r="B1637" s="260">
        <v>76</v>
      </c>
      <c r="C1637" s="269">
        <f t="shared" si="25"/>
        <v>126.66666666666667</v>
      </c>
      <c r="D1637" s="75"/>
    </row>
    <row r="1638" spans="1:48" outlineLevel="1" x14ac:dyDescent="0.2">
      <c r="A1638" s="260" t="s">
        <v>2600</v>
      </c>
      <c r="B1638" s="260">
        <v>74</v>
      </c>
      <c r="C1638" s="269">
        <f t="shared" si="25"/>
        <v>123.33333333333333</v>
      </c>
      <c r="D1638" s="75"/>
    </row>
    <row r="1639" spans="1:48" outlineLevel="1" x14ac:dyDescent="0.2">
      <c r="A1639" s="260" t="s">
        <v>2601</v>
      </c>
      <c r="B1639" s="260">
        <v>71</v>
      </c>
      <c r="C1639" s="269">
        <f t="shared" si="25"/>
        <v>118.33333333333333</v>
      </c>
      <c r="D1639" s="75"/>
    </row>
    <row r="1640" spans="1:48" outlineLevel="1" x14ac:dyDescent="0.2">
      <c r="A1640" s="260" t="s">
        <v>2602</v>
      </c>
      <c r="B1640" s="260">
        <v>70</v>
      </c>
      <c r="C1640" s="269">
        <f t="shared" si="25"/>
        <v>116.66666666666667</v>
      </c>
      <c r="D1640" s="75"/>
    </row>
    <row r="1641" spans="1:48" outlineLevel="1" x14ac:dyDescent="0.2">
      <c r="A1641" s="260" t="s">
        <v>2603</v>
      </c>
      <c r="B1641" s="260">
        <v>70</v>
      </c>
      <c r="C1641" s="269">
        <f t="shared" si="25"/>
        <v>116.66666666666667</v>
      </c>
      <c r="D1641" s="75"/>
    </row>
    <row r="1642" spans="1:48" ht="26" customHeight="1" x14ac:dyDescent="0.2">
      <c r="A1642" s="260" t="s">
        <v>2604</v>
      </c>
      <c r="B1642" s="260">
        <v>68</v>
      </c>
      <c r="C1642" s="269">
        <f t="shared" si="25"/>
        <v>113.33333333333333</v>
      </c>
      <c r="D1642" s="75"/>
    </row>
    <row r="1643" spans="1:48" s="4" customFormat="1" ht="23" customHeight="1" x14ac:dyDescent="0.2">
      <c r="A1643" s="260" t="s">
        <v>541</v>
      </c>
      <c r="B1643" s="260">
        <v>68</v>
      </c>
      <c r="C1643" s="269">
        <f t="shared" si="25"/>
        <v>113.33333333333333</v>
      </c>
      <c r="D1643" s="74"/>
      <c r="E1643" s="74"/>
      <c r="F1643" s="74"/>
      <c r="G1643" s="74"/>
      <c r="H1643" s="74"/>
      <c r="I1643" s="74"/>
      <c r="J1643" s="74"/>
      <c r="K1643" s="74"/>
      <c r="L1643" s="74"/>
      <c r="M1643" s="74"/>
      <c r="N1643" s="74"/>
      <c r="O1643" s="74"/>
      <c r="P1643" s="74"/>
      <c r="Q1643" s="74"/>
      <c r="R1643" s="74"/>
      <c r="S1643" s="74"/>
      <c r="T1643" s="74"/>
      <c r="U1643" s="74"/>
      <c r="V1643" s="74"/>
      <c r="W1643" s="74"/>
      <c r="X1643" s="74"/>
      <c r="Y1643" s="74"/>
      <c r="Z1643" s="74"/>
      <c r="AA1643" s="74"/>
      <c r="AB1643" s="74"/>
      <c r="AC1643" s="74"/>
      <c r="AD1643" s="74"/>
      <c r="AE1643" s="74"/>
      <c r="AF1643" s="74"/>
      <c r="AG1643" s="74"/>
      <c r="AH1643" s="74"/>
      <c r="AI1643" s="74"/>
      <c r="AJ1643" s="74"/>
      <c r="AK1643" s="74"/>
      <c r="AL1643" s="74"/>
      <c r="AM1643" s="74"/>
      <c r="AN1643" s="74"/>
      <c r="AO1643" s="74"/>
      <c r="AP1643" s="74"/>
      <c r="AQ1643" s="74"/>
      <c r="AR1643" s="74"/>
      <c r="AS1643" s="74"/>
      <c r="AT1643" s="74"/>
      <c r="AU1643" s="74"/>
      <c r="AV1643" s="74"/>
    </row>
    <row r="1644" spans="1:48" s="81" customFormat="1" ht="24" customHeight="1" x14ac:dyDescent="0.2">
      <c r="A1644" s="260" t="s">
        <v>2440</v>
      </c>
      <c r="B1644" s="260">
        <v>67</v>
      </c>
      <c r="C1644" s="269">
        <f t="shared" si="25"/>
        <v>111.66666666666667</v>
      </c>
    </row>
    <row r="1645" spans="1:48" outlineLevel="1" x14ac:dyDescent="0.2">
      <c r="A1645" s="260" t="s">
        <v>2605</v>
      </c>
      <c r="B1645" s="260">
        <v>64</v>
      </c>
      <c r="C1645" s="269">
        <f t="shared" si="25"/>
        <v>106.66666666666667</v>
      </c>
      <c r="D1645" s="75"/>
    </row>
    <row r="1646" spans="1:48" outlineLevel="1" x14ac:dyDescent="0.2">
      <c r="A1646" s="260" t="s">
        <v>350</v>
      </c>
      <c r="B1646" s="260">
        <v>64</v>
      </c>
      <c r="C1646" s="269">
        <f t="shared" si="25"/>
        <v>106.66666666666667</v>
      </c>
      <c r="D1646" s="75"/>
    </row>
    <row r="1647" spans="1:48" outlineLevel="1" x14ac:dyDescent="0.2">
      <c r="A1647" s="260" t="s">
        <v>2249</v>
      </c>
      <c r="B1647" s="260">
        <v>63</v>
      </c>
      <c r="C1647" s="269">
        <f t="shared" si="25"/>
        <v>105</v>
      </c>
      <c r="D1647" s="75"/>
    </row>
    <row r="1648" spans="1:48" outlineLevel="1" x14ac:dyDescent="0.2">
      <c r="A1648" s="260" t="s">
        <v>2606</v>
      </c>
      <c r="B1648" s="260">
        <v>60</v>
      </c>
      <c r="C1648" s="269">
        <f t="shared" si="25"/>
        <v>100</v>
      </c>
      <c r="D1648" s="75"/>
    </row>
    <row r="1649" spans="1:4" outlineLevel="1" x14ac:dyDescent="0.2">
      <c r="A1649" s="260" t="s">
        <v>2607</v>
      </c>
      <c r="B1649" s="260">
        <v>59</v>
      </c>
      <c r="C1649" s="269">
        <f t="shared" si="25"/>
        <v>98.333333333333329</v>
      </c>
      <c r="D1649" s="75"/>
    </row>
    <row r="1650" spans="1:4" outlineLevel="1" x14ac:dyDescent="0.2">
      <c r="A1650" s="260" t="s">
        <v>2608</v>
      </c>
      <c r="B1650" s="260">
        <v>59</v>
      </c>
      <c r="C1650" s="269">
        <f t="shared" si="25"/>
        <v>98.333333333333329</v>
      </c>
      <c r="D1650" s="75"/>
    </row>
    <row r="1651" spans="1:4" outlineLevel="1" x14ac:dyDescent="0.2">
      <c r="A1651" s="260" t="s">
        <v>2609</v>
      </c>
      <c r="B1651" s="260">
        <v>59</v>
      </c>
      <c r="C1651" s="269">
        <f t="shared" si="25"/>
        <v>98.333333333333329</v>
      </c>
      <c r="D1651" s="75"/>
    </row>
    <row r="1652" spans="1:4" outlineLevel="1" x14ac:dyDescent="0.2">
      <c r="A1652" s="260" t="s">
        <v>2610</v>
      </c>
      <c r="B1652" s="260">
        <v>59</v>
      </c>
      <c r="C1652" s="269">
        <f t="shared" si="25"/>
        <v>98.333333333333329</v>
      </c>
      <c r="D1652" s="75"/>
    </row>
    <row r="1653" spans="1:4" outlineLevel="1" x14ac:dyDescent="0.2">
      <c r="A1653" s="260" t="s">
        <v>2611</v>
      </c>
      <c r="B1653" s="260">
        <v>56</v>
      </c>
      <c r="C1653" s="269">
        <f t="shared" si="25"/>
        <v>93.333333333333329</v>
      </c>
      <c r="D1653" s="75"/>
    </row>
    <row r="1654" spans="1:4" outlineLevel="1" x14ac:dyDescent="0.2">
      <c r="A1654" s="260" t="s">
        <v>2612</v>
      </c>
      <c r="B1654" s="260">
        <v>56</v>
      </c>
      <c r="C1654" s="269">
        <f t="shared" si="25"/>
        <v>93.333333333333329</v>
      </c>
      <c r="D1654" s="75"/>
    </row>
    <row r="1655" spans="1:4" outlineLevel="1" x14ac:dyDescent="0.2">
      <c r="A1655" s="260" t="s">
        <v>2613</v>
      </c>
      <c r="B1655" s="260">
        <v>55</v>
      </c>
      <c r="C1655" s="269">
        <f t="shared" si="25"/>
        <v>91.666666666666671</v>
      </c>
      <c r="D1655" s="75"/>
    </row>
    <row r="1656" spans="1:4" outlineLevel="1" x14ac:dyDescent="0.2">
      <c r="A1656" s="260" t="s">
        <v>2614</v>
      </c>
      <c r="B1656" s="260">
        <v>55</v>
      </c>
      <c r="C1656" s="269">
        <f t="shared" si="25"/>
        <v>91.666666666666671</v>
      </c>
      <c r="D1656" s="75"/>
    </row>
    <row r="1657" spans="1:4" outlineLevel="1" x14ac:dyDescent="0.2">
      <c r="A1657" s="260" t="s">
        <v>2528</v>
      </c>
      <c r="B1657" s="260">
        <v>55</v>
      </c>
      <c r="C1657" s="269">
        <f t="shared" si="25"/>
        <v>91.666666666666671</v>
      </c>
      <c r="D1657" s="75"/>
    </row>
    <row r="1658" spans="1:4" outlineLevel="1" x14ac:dyDescent="0.2">
      <c r="A1658" s="260" t="s">
        <v>484</v>
      </c>
      <c r="B1658" s="260">
        <v>53</v>
      </c>
      <c r="C1658" s="269">
        <f t="shared" si="25"/>
        <v>88.333333333333329</v>
      </c>
      <c r="D1658" s="75"/>
    </row>
    <row r="1659" spans="1:4" outlineLevel="1" x14ac:dyDescent="0.2">
      <c r="A1659" s="260" t="s">
        <v>2615</v>
      </c>
      <c r="B1659" s="260">
        <v>53</v>
      </c>
      <c r="C1659" s="269">
        <f t="shared" si="25"/>
        <v>88.333333333333329</v>
      </c>
      <c r="D1659" s="75"/>
    </row>
    <row r="1660" spans="1:4" outlineLevel="1" x14ac:dyDescent="0.2">
      <c r="A1660" s="260" t="s">
        <v>2616</v>
      </c>
      <c r="B1660" s="260">
        <v>52</v>
      </c>
      <c r="C1660" s="269">
        <f t="shared" si="25"/>
        <v>86.666666666666671</v>
      </c>
      <c r="D1660" s="75"/>
    </row>
    <row r="1661" spans="1:4" outlineLevel="1" x14ac:dyDescent="0.2">
      <c r="A1661" s="260" t="s">
        <v>2617</v>
      </c>
      <c r="B1661" s="260">
        <v>52</v>
      </c>
      <c r="C1661" s="269">
        <f t="shared" si="25"/>
        <v>86.666666666666671</v>
      </c>
      <c r="D1661" s="75"/>
    </row>
    <row r="1662" spans="1:4" outlineLevel="1" x14ac:dyDescent="0.2">
      <c r="A1662" s="260" t="s">
        <v>616</v>
      </c>
      <c r="B1662" s="260">
        <v>1225</v>
      </c>
      <c r="C1662" s="269">
        <f t="shared" si="25"/>
        <v>2041.6666666666667</v>
      </c>
      <c r="D1662" s="75"/>
    </row>
    <row r="1663" spans="1:4" outlineLevel="1" x14ac:dyDescent="0.2">
      <c r="A1663" s="260" t="s">
        <v>208</v>
      </c>
      <c r="B1663" s="260">
        <v>1181</v>
      </c>
      <c r="C1663" s="269">
        <f t="shared" si="25"/>
        <v>1968.3333333333333</v>
      </c>
      <c r="D1663" s="75"/>
    </row>
    <row r="1664" spans="1:4" outlineLevel="1" x14ac:dyDescent="0.2">
      <c r="A1664" s="260" t="s">
        <v>716</v>
      </c>
      <c r="B1664" s="260">
        <v>633</v>
      </c>
      <c r="C1664" s="269">
        <f t="shared" si="25"/>
        <v>1055</v>
      </c>
      <c r="D1664" s="75"/>
    </row>
    <row r="1665" spans="1:4" outlineLevel="1" x14ac:dyDescent="0.2">
      <c r="A1665" s="260" t="s">
        <v>400</v>
      </c>
      <c r="B1665" s="260">
        <v>405</v>
      </c>
      <c r="C1665" s="269">
        <f t="shared" si="25"/>
        <v>675</v>
      </c>
      <c r="D1665" s="75"/>
    </row>
    <row r="1666" spans="1:4" outlineLevel="1" x14ac:dyDescent="0.2">
      <c r="A1666" s="260" t="s">
        <v>681</v>
      </c>
      <c r="B1666" s="260">
        <v>396</v>
      </c>
      <c r="C1666" s="269">
        <f t="shared" si="25"/>
        <v>660</v>
      </c>
      <c r="D1666" s="75"/>
    </row>
    <row r="1667" spans="1:4" outlineLevel="1" x14ac:dyDescent="0.2">
      <c r="A1667" s="260" t="s">
        <v>2618</v>
      </c>
      <c r="B1667" s="260">
        <v>296</v>
      </c>
      <c r="C1667" s="269">
        <f t="shared" si="25"/>
        <v>493.33333333333331</v>
      </c>
      <c r="D1667" s="75"/>
    </row>
    <row r="1668" spans="1:4" outlineLevel="1" x14ac:dyDescent="0.2">
      <c r="A1668" s="260" t="s">
        <v>2619</v>
      </c>
      <c r="B1668" s="260">
        <v>175</v>
      </c>
      <c r="C1668" s="269">
        <f t="shared" si="25"/>
        <v>291.66666666666669</v>
      </c>
      <c r="D1668" s="75"/>
    </row>
    <row r="1669" spans="1:4" outlineLevel="1" x14ac:dyDescent="0.2">
      <c r="A1669" s="260" t="s">
        <v>2620</v>
      </c>
      <c r="B1669" s="260">
        <v>164</v>
      </c>
      <c r="C1669" s="269">
        <f t="shared" si="25"/>
        <v>273.33333333333331</v>
      </c>
      <c r="D1669" s="75"/>
    </row>
    <row r="1670" spans="1:4" outlineLevel="1" x14ac:dyDescent="0.2">
      <c r="A1670" s="260" t="s">
        <v>2621</v>
      </c>
      <c r="B1670" s="260">
        <v>150</v>
      </c>
      <c r="C1670" s="269">
        <f t="shared" si="25"/>
        <v>250</v>
      </c>
      <c r="D1670" s="75"/>
    </row>
    <row r="1671" spans="1:4" outlineLevel="1" x14ac:dyDescent="0.2">
      <c r="A1671" s="260" t="s">
        <v>412</v>
      </c>
      <c r="B1671" s="260">
        <v>149</v>
      </c>
      <c r="C1671" s="269">
        <f t="shared" ref="C1671:C1734" si="26">B1671*100/60</f>
        <v>248.33333333333334</v>
      </c>
      <c r="D1671" s="75"/>
    </row>
    <row r="1672" spans="1:4" outlineLevel="1" x14ac:dyDescent="0.2">
      <c r="A1672" s="260" t="s">
        <v>410</v>
      </c>
      <c r="B1672" s="260">
        <v>132</v>
      </c>
      <c r="C1672" s="269">
        <f t="shared" si="26"/>
        <v>220</v>
      </c>
      <c r="D1672" s="75"/>
    </row>
    <row r="1673" spans="1:4" outlineLevel="1" x14ac:dyDescent="0.2">
      <c r="A1673" s="260" t="s">
        <v>456</v>
      </c>
      <c r="B1673" s="260">
        <v>132</v>
      </c>
      <c r="C1673" s="269">
        <f t="shared" si="26"/>
        <v>220</v>
      </c>
      <c r="D1673" s="75"/>
    </row>
    <row r="1674" spans="1:4" outlineLevel="1" x14ac:dyDescent="0.2">
      <c r="A1674" s="260" t="s">
        <v>2622</v>
      </c>
      <c r="B1674" s="260">
        <v>106</v>
      </c>
      <c r="C1674" s="269">
        <f t="shared" si="26"/>
        <v>176.66666666666666</v>
      </c>
      <c r="D1674" s="75"/>
    </row>
    <row r="1675" spans="1:4" outlineLevel="1" x14ac:dyDescent="0.2">
      <c r="A1675" s="260" t="s">
        <v>408</v>
      </c>
      <c r="B1675" s="260">
        <v>90</v>
      </c>
      <c r="C1675" s="269">
        <f t="shared" si="26"/>
        <v>150</v>
      </c>
      <c r="D1675" s="75"/>
    </row>
    <row r="1676" spans="1:4" outlineLevel="1" x14ac:dyDescent="0.2">
      <c r="A1676" s="260" t="s">
        <v>2623</v>
      </c>
      <c r="B1676" s="260">
        <v>84</v>
      </c>
      <c r="C1676" s="269">
        <f t="shared" si="26"/>
        <v>140</v>
      </c>
      <c r="D1676" s="75"/>
    </row>
    <row r="1677" spans="1:4" outlineLevel="1" x14ac:dyDescent="0.2">
      <c r="A1677" s="260" t="s">
        <v>2624</v>
      </c>
      <c r="B1677" s="260">
        <v>84</v>
      </c>
      <c r="C1677" s="269">
        <f t="shared" si="26"/>
        <v>140</v>
      </c>
      <c r="D1677" s="75"/>
    </row>
    <row r="1678" spans="1:4" outlineLevel="1" x14ac:dyDescent="0.2">
      <c r="A1678" s="260" t="s">
        <v>2625</v>
      </c>
      <c r="B1678" s="260">
        <v>77</v>
      </c>
      <c r="C1678" s="269">
        <f t="shared" si="26"/>
        <v>128.33333333333334</v>
      </c>
      <c r="D1678" s="75"/>
    </row>
    <row r="1679" spans="1:4" outlineLevel="1" x14ac:dyDescent="0.2">
      <c r="A1679" s="260" t="s">
        <v>2626</v>
      </c>
      <c r="B1679" s="260">
        <v>73</v>
      </c>
      <c r="C1679" s="269">
        <f t="shared" si="26"/>
        <v>121.66666666666667</v>
      </c>
      <c r="D1679" s="75"/>
    </row>
    <row r="1680" spans="1:4" outlineLevel="1" x14ac:dyDescent="0.2">
      <c r="A1680" s="260" t="s">
        <v>2627</v>
      </c>
      <c r="B1680" s="260">
        <v>72</v>
      </c>
      <c r="C1680" s="269">
        <f t="shared" si="26"/>
        <v>120</v>
      </c>
      <c r="D1680" s="75"/>
    </row>
    <row r="1681" spans="1:4" outlineLevel="1" x14ac:dyDescent="0.2">
      <c r="A1681" s="260" t="s">
        <v>289</v>
      </c>
      <c r="B1681" s="260">
        <v>72</v>
      </c>
      <c r="C1681" s="269">
        <f t="shared" si="26"/>
        <v>120</v>
      </c>
      <c r="D1681" s="75"/>
    </row>
    <row r="1682" spans="1:4" outlineLevel="1" x14ac:dyDescent="0.2">
      <c r="A1682" s="260" t="s">
        <v>581</v>
      </c>
      <c r="B1682" s="260">
        <v>69</v>
      </c>
      <c r="C1682" s="269">
        <f t="shared" si="26"/>
        <v>115</v>
      </c>
      <c r="D1682" s="75"/>
    </row>
    <row r="1683" spans="1:4" outlineLevel="1" x14ac:dyDescent="0.2">
      <c r="A1683" s="260" t="s">
        <v>2628</v>
      </c>
      <c r="B1683" s="260">
        <v>69</v>
      </c>
      <c r="C1683" s="269">
        <f t="shared" si="26"/>
        <v>115</v>
      </c>
      <c r="D1683" s="75"/>
    </row>
    <row r="1684" spans="1:4" outlineLevel="1" x14ac:dyDescent="0.2">
      <c r="A1684" s="260" t="s">
        <v>2629</v>
      </c>
      <c r="B1684" s="260">
        <v>69</v>
      </c>
      <c r="C1684" s="269">
        <f t="shared" si="26"/>
        <v>115</v>
      </c>
      <c r="D1684" s="75"/>
    </row>
    <row r="1685" spans="1:4" outlineLevel="1" x14ac:dyDescent="0.2">
      <c r="A1685" s="260" t="s">
        <v>2630</v>
      </c>
      <c r="B1685" s="260">
        <v>65</v>
      </c>
      <c r="C1685" s="269">
        <f t="shared" si="26"/>
        <v>108.33333333333333</v>
      </c>
      <c r="D1685" s="75"/>
    </row>
    <row r="1686" spans="1:4" outlineLevel="1" x14ac:dyDescent="0.2">
      <c r="A1686" s="260" t="s">
        <v>447</v>
      </c>
      <c r="B1686" s="260">
        <v>64</v>
      </c>
      <c r="C1686" s="269">
        <f t="shared" si="26"/>
        <v>106.66666666666667</v>
      </c>
      <c r="D1686" s="75"/>
    </row>
    <row r="1687" spans="1:4" outlineLevel="1" x14ac:dyDescent="0.2">
      <c r="A1687" s="260" t="s">
        <v>2631</v>
      </c>
      <c r="B1687" s="260">
        <v>60</v>
      </c>
      <c r="C1687" s="269">
        <f t="shared" si="26"/>
        <v>100</v>
      </c>
      <c r="D1687" s="75"/>
    </row>
    <row r="1688" spans="1:4" outlineLevel="1" x14ac:dyDescent="0.2">
      <c r="A1688" s="260" t="s">
        <v>2632</v>
      </c>
      <c r="B1688" s="260">
        <v>59</v>
      </c>
      <c r="C1688" s="269">
        <f t="shared" si="26"/>
        <v>98.333333333333329</v>
      </c>
      <c r="D1688" s="75"/>
    </row>
    <row r="1689" spans="1:4" outlineLevel="1" x14ac:dyDescent="0.2">
      <c r="A1689" s="260" t="s">
        <v>642</v>
      </c>
      <c r="B1689" s="260">
        <v>56</v>
      </c>
      <c r="C1689" s="269">
        <f t="shared" si="26"/>
        <v>93.333333333333329</v>
      </c>
      <c r="D1689" s="75"/>
    </row>
    <row r="1690" spans="1:4" outlineLevel="1" x14ac:dyDescent="0.2">
      <c r="A1690" s="260" t="s">
        <v>2633</v>
      </c>
      <c r="B1690" s="260">
        <v>54</v>
      </c>
      <c r="C1690" s="269">
        <f t="shared" si="26"/>
        <v>90</v>
      </c>
      <c r="D1690" s="75"/>
    </row>
    <row r="1691" spans="1:4" outlineLevel="1" x14ac:dyDescent="0.2">
      <c r="A1691" s="260" t="s">
        <v>2634</v>
      </c>
      <c r="B1691" s="260">
        <v>53</v>
      </c>
      <c r="C1691" s="269">
        <f t="shared" si="26"/>
        <v>88.333333333333329</v>
      </c>
      <c r="D1691" s="75"/>
    </row>
    <row r="1692" spans="1:4" outlineLevel="1" x14ac:dyDescent="0.2">
      <c r="A1692" s="260" t="s">
        <v>2635</v>
      </c>
      <c r="B1692" s="260">
        <v>52</v>
      </c>
      <c r="C1692" s="269">
        <f t="shared" si="26"/>
        <v>86.666666666666671</v>
      </c>
      <c r="D1692" s="75"/>
    </row>
    <row r="1693" spans="1:4" outlineLevel="1" x14ac:dyDescent="0.2">
      <c r="A1693" s="260" t="s">
        <v>607</v>
      </c>
      <c r="B1693" s="260">
        <v>51</v>
      </c>
      <c r="C1693" s="269">
        <f t="shared" si="26"/>
        <v>85</v>
      </c>
      <c r="D1693" s="75"/>
    </row>
    <row r="1694" spans="1:4" outlineLevel="1" x14ac:dyDescent="0.2">
      <c r="A1694" s="260" t="s">
        <v>613</v>
      </c>
      <c r="B1694" s="260">
        <v>51</v>
      </c>
      <c r="C1694" s="269">
        <f t="shared" si="26"/>
        <v>85</v>
      </c>
      <c r="D1694" s="75"/>
    </row>
    <row r="1695" spans="1:4" outlineLevel="1" x14ac:dyDescent="0.2">
      <c r="A1695" s="260" t="s">
        <v>2636</v>
      </c>
      <c r="B1695" s="260">
        <v>49</v>
      </c>
      <c r="C1695" s="269">
        <f t="shared" si="26"/>
        <v>81.666666666666671</v>
      </c>
      <c r="D1695" s="75"/>
    </row>
    <row r="1696" spans="1:4" outlineLevel="1" x14ac:dyDescent="0.2">
      <c r="A1696" s="260" t="s">
        <v>2637</v>
      </c>
      <c r="B1696" s="260">
        <v>44</v>
      </c>
      <c r="C1696" s="269">
        <f t="shared" si="26"/>
        <v>73.333333333333329</v>
      </c>
      <c r="D1696" s="75"/>
    </row>
    <row r="1697" spans="1:4" outlineLevel="1" x14ac:dyDescent="0.2">
      <c r="A1697" s="260" t="s">
        <v>2638</v>
      </c>
      <c r="B1697" s="260">
        <v>44</v>
      </c>
      <c r="C1697" s="269">
        <f t="shared" si="26"/>
        <v>73.333333333333329</v>
      </c>
      <c r="D1697" s="75"/>
    </row>
    <row r="1698" spans="1:4" outlineLevel="1" x14ac:dyDescent="0.2">
      <c r="A1698" s="260" t="s">
        <v>2639</v>
      </c>
      <c r="B1698" s="260">
        <v>42</v>
      </c>
      <c r="C1698" s="269">
        <f t="shared" si="26"/>
        <v>70</v>
      </c>
      <c r="D1698" s="75"/>
    </row>
    <row r="1699" spans="1:4" outlineLevel="1" x14ac:dyDescent="0.2">
      <c r="A1699" s="260" t="s">
        <v>2640</v>
      </c>
      <c r="B1699" s="260">
        <v>42</v>
      </c>
      <c r="C1699" s="269">
        <f t="shared" si="26"/>
        <v>70</v>
      </c>
      <c r="D1699" s="75"/>
    </row>
    <row r="1700" spans="1:4" outlineLevel="1" x14ac:dyDescent="0.2">
      <c r="A1700" s="260" t="s">
        <v>587</v>
      </c>
      <c r="B1700" s="260">
        <v>40</v>
      </c>
      <c r="C1700" s="269">
        <f t="shared" si="26"/>
        <v>66.666666666666671</v>
      </c>
      <c r="D1700" s="75"/>
    </row>
    <row r="1701" spans="1:4" outlineLevel="1" x14ac:dyDescent="0.2">
      <c r="A1701" s="260" t="s">
        <v>809</v>
      </c>
      <c r="B1701" s="260">
        <v>40</v>
      </c>
      <c r="C1701" s="269">
        <f t="shared" si="26"/>
        <v>66.666666666666671</v>
      </c>
      <c r="D1701" s="75"/>
    </row>
    <row r="1702" spans="1:4" outlineLevel="1" x14ac:dyDescent="0.2">
      <c r="A1702" s="260" t="s">
        <v>644</v>
      </c>
      <c r="B1702" s="260">
        <v>40</v>
      </c>
      <c r="C1702" s="269">
        <f t="shared" si="26"/>
        <v>66.666666666666671</v>
      </c>
      <c r="D1702" s="75"/>
    </row>
    <row r="1703" spans="1:4" outlineLevel="1" x14ac:dyDescent="0.2">
      <c r="A1703" s="260" t="s">
        <v>2641</v>
      </c>
      <c r="B1703" s="260">
        <v>38</v>
      </c>
      <c r="C1703" s="269">
        <f t="shared" si="26"/>
        <v>63.333333333333336</v>
      </c>
      <c r="D1703" s="75"/>
    </row>
    <row r="1704" spans="1:4" outlineLevel="1" x14ac:dyDescent="0.2">
      <c r="A1704" s="260" t="s">
        <v>2642</v>
      </c>
      <c r="B1704" s="260">
        <v>37</v>
      </c>
      <c r="C1704" s="269">
        <f t="shared" si="26"/>
        <v>61.666666666666664</v>
      </c>
      <c r="D1704" s="75"/>
    </row>
    <row r="1705" spans="1:4" outlineLevel="1" x14ac:dyDescent="0.2">
      <c r="A1705" s="260" t="s">
        <v>2643</v>
      </c>
      <c r="B1705" s="260">
        <v>33</v>
      </c>
      <c r="C1705" s="269">
        <f t="shared" si="26"/>
        <v>55</v>
      </c>
      <c r="D1705" s="75"/>
    </row>
    <row r="1706" spans="1:4" outlineLevel="1" x14ac:dyDescent="0.2">
      <c r="A1706" s="260" t="s">
        <v>596</v>
      </c>
      <c r="B1706" s="260">
        <v>32</v>
      </c>
      <c r="C1706" s="269">
        <f t="shared" si="26"/>
        <v>53.333333333333336</v>
      </c>
      <c r="D1706" s="75"/>
    </row>
    <row r="1707" spans="1:4" outlineLevel="1" x14ac:dyDescent="0.2">
      <c r="A1707" s="260" t="s">
        <v>357</v>
      </c>
      <c r="B1707" s="260">
        <v>31</v>
      </c>
      <c r="C1707" s="269">
        <f t="shared" si="26"/>
        <v>51.666666666666664</v>
      </c>
      <c r="D1707" s="75"/>
    </row>
    <row r="1708" spans="1:4" outlineLevel="1" x14ac:dyDescent="0.2">
      <c r="A1708" s="260" t="s">
        <v>2644</v>
      </c>
      <c r="B1708" s="260">
        <v>30</v>
      </c>
      <c r="C1708" s="269">
        <f t="shared" si="26"/>
        <v>50</v>
      </c>
      <c r="D1708" s="75"/>
    </row>
    <row r="1709" spans="1:4" outlineLevel="1" x14ac:dyDescent="0.2">
      <c r="A1709" s="260" t="s">
        <v>2645</v>
      </c>
      <c r="B1709" s="260">
        <v>29</v>
      </c>
      <c r="C1709" s="269">
        <f t="shared" si="26"/>
        <v>48.333333333333336</v>
      </c>
      <c r="D1709" s="75"/>
    </row>
    <row r="1710" spans="1:4" outlineLevel="1" x14ac:dyDescent="0.2">
      <c r="A1710" s="260" t="s">
        <v>2646</v>
      </c>
      <c r="B1710" s="260">
        <v>28</v>
      </c>
      <c r="C1710" s="269">
        <f t="shared" si="26"/>
        <v>46.666666666666664</v>
      </c>
      <c r="D1710" s="75"/>
    </row>
    <row r="1711" spans="1:4" outlineLevel="1" x14ac:dyDescent="0.2">
      <c r="A1711" s="260" t="s">
        <v>416</v>
      </c>
      <c r="B1711" s="260">
        <v>27</v>
      </c>
      <c r="C1711" s="269">
        <f t="shared" si="26"/>
        <v>45</v>
      </c>
      <c r="D1711" s="75"/>
    </row>
    <row r="1712" spans="1:4" outlineLevel="1" x14ac:dyDescent="0.2">
      <c r="A1712" s="260" t="s">
        <v>2647</v>
      </c>
      <c r="B1712" s="260">
        <v>27</v>
      </c>
      <c r="C1712" s="269">
        <f t="shared" si="26"/>
        <v>45</v>
      </c>
      <c r="D1712" s="75"/>
    </row>
    <row r="1713" spans="1:4" outlineLevel="1" x14ac:dyDescent="0.2">
      <c r="A1713" s="260" t="s">
        <v>2648</v>
      </c>
      <c r="B1713" s="260">
        <v>27</v>
      </c>
      <c r="C1713" s="269">
        <f t="shared" si="26"/>
        <v>45</v>
      </c>
      <c r="D1713" s="75"/>
    </row>
    <row r="1714" spans="1:4" outlineLevel="1" x14ac:dyDescent="0.2">
      <c r="A1714" s="260" t="s">
        <v>1648</v>
      </c>
      <c r="B1714" s="260">
        <v>27</v>
      </c>
      <c r="C1714" s="269">
        <f t="shared" si="26"/>
        <v>45</v>
      </c>
      <c r="D1714" s="75"/>
    </row>
    <row r="1715" spans="1:4" outlineLevel="1" x14ac:dyDescent="0.2">
      <c r="A1715" s="260" t="s">
        <v>2649</v>
      </c>
      <c r="B1715" s="260">
        <v>24</v>
      </c>
      <c r="C1715" s="269">
        <f t="shared" si="26"/>
        <v>40</v>
      </c>
      <c r="D1715" s="75"/>
    </row>
    <row r="1716" spans="1:4" outlineLevel="1" x14ac:dyDescent="0.2">
      <c r="A1716" s="260" t="s">
        <v>2650</v>
      </c>
      <c r="B1716" s="260">
        <v>24</v>
      </c>
      <c r="C1716" s="269">
        <f t="shared" si="26"/>
        <v>40</v>
      </c>
      <c r="D1716" s="75"/>
    </row>
    <row r="1717" spans="1:4" outlineLevel="1" x14ac:dyDescent="0.2">
      <c r="A1717" s="260" t="s">
        <v>2651</v>
      </c>
      <c r="B1717" s="260">
        <v>22</v>
      </c>
      <c r="C1717" s="269">
        <f t="shared" si="26"/>
        <v>36.666666666666664</v>
      </c>
      <c r="D1717" s="75"/>
    </row>
    <row r="1718" spans="1:4" outlineLevel="1" x14ac:dyDescent="0.2">
      <c r="A1718" s="260" t="s">
        <v>2364</v>
      </c>
      <c r="B1718" s="260">
        <v>21</v>
      </c>
      <c r="C1718" s="269">
        <f t="shared" si="26"/>
        <v>35</v>
      </c>
      <c r="D1718" s="75"/>
    </row>
    <row r="1719" spans="1:4" outlineLevel="1" x14ac:dyDescent="0.2">
      <c r="A1719" s="260" t="s">
        <v>2652</v>
      </c>
      <c r="B1719" s="260">
        <v>20</v>
      </c>
      <c r="C1719" s="269">
        <f t="shared" si="26"/>
        <v>33.333333333333336</v>
      </c>
      <c r="D1719" s="75"/>
    </row>
    <row r="1720" spans="1:4" outlineLevel="1" x14ac:dyDescent="0.2">
      <c r="A1720" s="260" t="s">
        <v>2653</v>
      </c>
      <c r="B1720" s="260">
        <v>20</v>
      </c>
      <c r="C1720" s="269">
        <f t="shared" si="26"/>
        <v>33.333333333333336</v>
      </c>
      <c r="D1720" s="75"/>
    </row>
    <row r="1721" spans="1:4" outlineLevel="1" x14ac:dyDescent="0.2">
      <c r="A1721" s="260" t="s">
        <v>313</v>
      </c>
      <c r="B1721" s="260">
        <v>20</v>
      </c>
      <c r="C1721" s="269">
        <f t="shared" si="26"/>
        <v>33.333333333333336</v>
      </c>
      <c r="D1721" s="75"/>
    </row>
    <row r="1722" spans="1:4" outlineLevel="1" x14ac:dyDescent="0.2">
      <c r="A1722" s="260" t="s">
        <v>2654</v>
      </c>
      <c r="B1722" s="260">
        <v>19</v>
      </c>
      <c r="C1722" s="269">
        <f t="shared" si="26"/>
        <v>31.666666666666668</v>
      </c>
      <c r="D1722" s="75"/>
    </row>
    <row r="1723" spans="1:4" outlineLevel="1" x14ac:dyDescent="0.2">
      <c r="A1723" s="260" t="s">
        <v>2655</v>
      </c>
      <c r="B1723" s="260">
        <v>19</v>
      </c>
      <c r="C1723" s="269">
        <f t="shared" si="26"/>
        <v>31.666666666666668</v>
      </c>
      <c r="D1723" s="75"/>
    </row>
    <row r="1724" spans="1:4" outlineLevel="1" x14ac:dyDescent="0.2">
      <c r="A1724" s="260" t="s">
        <v>2656</v>
      </c>
      <c r="B1724" s="260">
        <v>19</v>
      </c>
      <c r="C1724" s="269">
        <f t="shared" si="26"/>
        <v>31.666666666666668</v>
      </c>
      <c r="D1724" s="75"/>
    </row>
    <row r="1725" spans="1:4" outlineLevel="1" x14ac:dyDescent="0.2">
      <c r="A1725" s="260" t="s">
        <v>2657</v>
      </c>
      <c r="B1725" s="260">
        <v>18</v>
      </c>
      <c r="C1725" s="269">
        <f t="shared" si="26"/>
        <v>30</v>
      </c>
      <c r="D1725" s="75"/>
    </row>
    <row r="1726" spans="1:4" outlineLevel="1" x14ac:dyDescent="0.2">
      <c r="A1726" s="260" t="s">
        <v>2658</v>
      </c>
      <c r="B1726" s="260">
        <v>17</v>
      </c>
      <c r="C1726" s="269">
        <f t="shared" si="26"/>
        <v>28.333333333333332</v>
      </c>
      <c r="D1726" s="75"/>
    </row>
    <row r="1727" spans="1:4" outlineLevel="1" x14ac:dyDescent="0.2">
      <c r="A1727" s="260" t="s">
        <v>1067</v>
      </c>
      <c r="B1727" s="260">
        <v>16</v>
      </c>
      <c r="C1727" s="269">
        <f t="shared" si="26"/>
        <v>26.666666666666668</v>
      </c>
      <c r="D1727" s="75"/>
    </row>
    <row r="1728" spans="1:4" outlineLevel="1" x14ac:dyDescent="0.2">
      <c r="A1728" s="260" t="s">
        <v>1643</v>
      </c>
      <c r="B1728" s="260">
        <v>16</v>
      </c>
      <c r="C1728" s="269">
        <f t="shared" si="26"/>
        <v>26.666666666666668</v>
      </c>
      <c r="D1728" s="75"/>
    </row>
    <row r="1729" spans="1:4" outlineLevel="1" x14ac:dyDescent="0.2">
      <c r="A1729" s="260" t="s">
        <v>2659</v>
      </c>
      <c r="B1729" s="260">
        <v>15</v>
      </c>
      <c r="C1729" s="269">
        <f t="shared" si="26"/>
        <v>25</v>
      </c>
      <c r="D1729" s="75"/>
    </row>
    <row r="1730" spans="1:4" outlineLevel="1" x14ac:dyDescent="0.2">
      <c r="A1730" s="260" t="s">
        <v>2660</v>
      </c>
      <c r="B1730" s="260">
        <v>15</v>
      </c>
      <c r="C1730" s="269">
        <f t="shared" si="26"/>
        <v>25</v>
      </c>
      <c r="D1730" s="75"/>
    </row>
    <row r="1731" spans="1:4" outlineLevel="1" x14ac:dyDescent="0.2">
      <c r="A1731" s="260" t="s">
        <v>2661</v>
      </c>
      <c r="B1731" s="260">
        <v>14</v>
      </c>
      <c r="C1731" s="269">
        <f t="shared" si="26"/>
        <v>23.333333333333332</v>
      </c>
      <c r="D1731" s="75"/>
    </row>
    <row r="1732" spans="1:4" outlineLevel="1" x14ac:dyDescent="0.2">
      <c r="A1732" s="260" t="s">
        <v>2662</v>
      </c>
      <c r="B1732" s="260">
        <v>13</v>
      </c>
      <c r="C1732" s="269">
        <f t="shared" si="26"/>
        <v>21.666666666666668</v>
      </c>
      <c r="D1732" s="75"/>
    </row>
    <row r="1733" spans="1:4" outlineLevel="1" x14ac:dyDescent="0.2">
      <c r="A1733" s="260" t="s">
        <v>513</v>
      </c>
      <c r="B1733" s="260">
        <v>12</v>
      </c>
      <c r="C1733" s="269">
        <f t="shared" si="26"/>
        <v>20</v>
      </c>
      <c r="D1733" s="75"/>
    </row>
    <row r="1734" spans="1:4" outlineLevel="1" x14ac:dyDescent="0.2">
      <c r="A1734" s="260" t="s">
        <v>2663</v>
      </c>
      <c r="B1734" s="260">
        <v>12</v>
      </c>
      <c r="C1734" s="269">
        <f t="shared" si="26"/>
        <v>20</v>
      </c>
      <c r="D1734" s="75"/>
    </row>
    <row r="1735" spans="1:4" outlineLevel="1" x14ac:dyDescent="0.2">
      <c r="A1735" s="260" t="s">
        <v>670</v>
      </c>
      <c r="B1735" s="260">
        <v>12</v>
      </c>
      <c r="C1735" s="269">
        <f t="shared" ref="C1735:C1798" si="27">B1735*100/60</f>
        <v>20</v>
      </c>
      <c r="D1735" s="75"/>
    </row>
    <row r="1736" spans="1:4" outlineLevel="1" x14ac:dyDescent="0.2">
      <c r="A1736" s="260" t="s">
        <v>285</v>
      </c>
      <c r="B1736" s="260">
        <v>11</v>
      </c>
      <c r="C1736" s="269">
        <f t="shared" si="27"/>
        <v>18.333333333333332</v>
      </c>
      <c r="D1736" s="75"/>
    </row>
    <row r="1737" spans="1:4" outlineLevel="1" x14ac:dyDescent="0.2">
      <c r="A1737" s="260" t="s">
        <v>2664</v>
      </c>
      <c r="B1737" s="260">
        <v>11</v>
      </c>
      <c r="C1737" s="269">
        <f t="shared" si="27"/>
        <v>18.333333333333332</v>
      </c>
      <c r="D1737" s="75"/>
    </row>
    <row r="1738" spans="1:4" outlineLevel="1" x14ac:dyDescent="0.2">
      <c r="A1738" s="260" t="s">
        <v>375</v>
      </c>
      <c r="B1738" s="260">
        <v>11</v>
      </c>
      <c r="C1738" s="269">
        <f t="shared" si="27"/>
        <v>18.333333333333332</v>
      </c>
      <c r="D1738" s="75"/>
    </row>
    <row r="1739" spans="1:4" outlineLevel="1" x14ac:dyDescent="0.2">
      <c r="A1739" s="260" t="s">
        <v>2665</v>
      </c>
      <c r="B1739" s="260">
        <v>11</v>
      </c>
      <c r="C1739" s="269">
        <f t="shared" si="27"/>
        <v>18.333333333333332</v>
      </c>
      <c r="D1739" s="75"/>
    </row>
    <row r="1740" spans="1:4" outlineLevel="1" x14ac:dyDescent="0.2">
      <c r="A1740" s="260" t="s">
        <v>2666</v>
      </c>
      <c r="B1740" s="260">
        <v>11</v>
      </c>
      <c r="C1740" s="269">
        <f t="shared" si="27"/>
        <v>18.333333333333332</v>
      </c>
      <c r="D1740" s="75"/>
    </row>
    <row r="1741" spans="1:4" outlineLevel="1" x14ac:dyDescent="0.2">
      <c r="A1741" s="260" t="s">
        <v>2667</v>
      </c>
      <c r="B1741" s="260">
        <v>10</v>
      </c>
      <c r="C1741" s="269">
        <f t="shared" si="27"/>
        <v>16.666666666666668</v>
      </c>
      <c r="D1741" s="75"/>
    </row>
    <row r="1742" spans="1:4" outlineLevel="1" x14ac:dyDescent="0.2">
      <c r="A1742" s="260" t="s">
        <v>560</v>
      </c>
      <c r="B1742" s="260">
        <v>10</v>
      </c>
      <c r="C1742" s="269">
        <f t="shared" si="27"/>
        <v>16.666666666666668</v>
      </c>
      <c r="D1742" s="75"/>
    </row>
    <row r="1743" spans="1:4" outlineLevel="1" x14ac:dyDescent="0.2">
      <c r="A1743" s="260" t="s">
        <v>2668</v>
      </c>
      <c r="B1743" s="260">
        <v>10</v>
      </c>
      <c r="C1743" s="269">
        <f t="shared" si="27"/>
        <v>16.666666666666668</v>
      </c>
      <c r="D1743" s="75"/>
    </row>
    <row r="1744" spans="1:4" outlineLevel="1" x14ac:dyDescent="0.2">
      <c r="A1744" s="260" t="s">
        <v>2669</v>
      </c>
      <c r="B1744" s="260">
        <v>9</v>
      </c>
      <c r="C1744" s="269">
        <f t="shared" si="27"/>
        <v>15</v>
      </c>
      <c r="D1744" s="75"/>
    </row>
    <row r="1745" spans="1:4" outlineLevel="1" x14ac:dyDescent="0.2">
      <c r="A1745" s="260" t="s">
        <v>383</v>
      </c>
      <c r="B1745" s="260">
        <v>9</v>
      </c>
      <c r="C1745" s="269">
        <f t="shared" si="27"/>
        <v>15</v>
      </c>
      <c r="D1745" s="75"/>
    </row>
    <row r="1746" spans="1:4" outlineLevel="1" x14ac:dyDescent="0.2">
      <c r="A1746" s="260" t="s">
        <v>292</v>
      </c>
      <c r="B1746" s="260">
        <v>8</v>
      </c>
      <c r="C1746" s="269">
        <f t="shared" si="27"/>
        <v>13.333333333333334</v>
      </c>
      <c r="D1746" s="75"/>
    </row>
    <row r="1747" spans="1:4" outlineLevel="1" x14ac:dyDescent="0.2">
      <c r="A1747" s="260" t="s">
        <v>2670</v>
      </c>
      <c r="B1747" s="260">
        <v>8</v>
      </c>
      <c r="C1747" s="269">
        <f t="shared" si="27"/>
        <v>13.333333333333334</v>
      </c>
      <c r="D1747" s="75"/>
    </row>
    <row r="1748" spans="1:4" outlineLevel="1" x14ac:dyDescent="0.2">
      <c r="A1748" s="260" t="s">
        <v>2671</v>
      </c>
      <c r="B1748" s="260">
        <v>8</v>
      </c>
      <c r="C1748" s="269">
        <f t="shared" si="27"/>
        <v>13.333333333333334</v>
      </c>
      <c r="D1748" s="75"/>
    </row>
    <row r="1749" spans="1:4" outlineLevel="1" x14ac:dyDescent="0.2">
      <c r="A1749" s="260" t="s">
        <v>2672</v>
      </c>
      <c r="B1749" s="260">
        <v>8</v>
      </c>
      <c r="C1749" s="269">
        <f t="shared" si="27"/>
        <v>13.333333333333334</v>
      </c>
      <c r="D1749" s="75"/>
    </row>
    <row r="1750" spans="1:4" outlineLevel="1" x14ac:dyDescent="0.2">
      <c r="A1750" s="260" t="s">
        <v>2673</v>
      </c>
      <c r="B1750" s="260">
        <v>7</v>
      </c>
      <c r="C1750" s="269">
        <f t="shared" si="27"/>
        <v>11.666666666666666</v>
      </c>
      <c r="D1750" s="75"/>
    </row>
    <row r="1751" spans="1:4" outlineLevel="1" x14ac:dyDescent="0.2">
      <c r="A1751" s="260" t="s">
        <v>2674</v>
      </c>
      <c r="B1751" s="260">
        <v>7</v>
      </c>
      <c r="C1751" s="269">
        <f t="shared" si="27"/>
        <v>11.666666666666666</v>
      </c>
      <c r="D1751" s="75"/>
    </row>
    <row r="1752" spans="1:4" outlineLevel="1" x14ac:dyDescent="0.2">
      <c r="A1752" s="260" t="s">
        <v>2675</v>
      </c>
      <c r="B1752" s="260">
        <v>7</v>
      </c>
      <c r="C1752" s="269">
        <f t="shared" si="27"/>
        <v>11.666666666666666</v>
      </c>
      <c r="D1752" s="75"/>
    </row>
    <row r="1753" spans="1:4" outlineLevel="1" x14ac:dyDescent="0.2">
      <c r="A1753" s="260" t="s">
        <v>2676</v>
      </c>
      <c r="B1753" s="260">
        <v>6</v>
      </c>
      <c r="C1753" s="269">
        <f t="shared" si="27"/>
        <v>10</v>
      </c>
      <c r="D1753" s="75"/>
    </row>
    <row r="1754" spans="1:4" outlineLevel="1" x14ac:dyDescent="0.2">
      <c r="A1754" s="260" t="s">
        <v>2677</v>
      </c>
      <c r="B1754" s="260">
        <v>6</v>
      </c>
      <c r="C1754" s="269">
        <f t="shared" si="27"/>
        <v>10</v>
      </c>
      <c r="D1754" s="75"/>
    </row>
    <row r="1755" spans="1:4" outlineLevel="1" x14ac:dyDescent="0.2">
      <c r="A1755" s="260" t="s">
        <v>2678</v>
      </c>
      <c r="B1755" s="260">
        <v>5</v>
      </c>
      <c r="C1755" s="269">
        <f t="shared" si="27"/>
        <v>8.3333333333333339</v>
      </c>
      <c r="D1755" s="75"/>
    </row>
    <row r="1756" spans="1:4" outlineLevel="1" x14ac:dyDescent="0.2">
      <c r="A1756" s="260" t="s">
        <v>2679</v>
      </c>
      <c r="B1756" s="260">
        <v>5</v>
      </c>
      <c r="C1756" s="269">
        <f t="shared" si="27"/>
        <v>8.3333333333333339</v>
      </c>
      <c r="D1756" s="75"/>
    </row>
    <row r="1757" spans="1:4" outlineLevel="1" x14ac:dyDescent="0.2">
      <c r="A1757" s="260" t="s">
        <v>2680</v>
      </c>
      <c r="B1757" s="260">
        <v>5</v>
      </c>
      <c r="C1757" s="269">
        <f t="shared" si="27"/>
        <v>8.3333333333333339</v>
      </c>
      <c r="D1757" s="75"/>
    </row>
    <row r="1758" spans="1:4" outlineLevel="1" x14ac:dyDescent="0.2">
      <c r="A1758" s="260" t="s">
        <v>2681</v>
      </c>
      <c r="B1758" s="260">
        <v>5</v>
      </c>
      <c r="C1758" s="269">
        <f t="shared" si="27"/>
        <v>8.3333333333333339</v>
      </c>
      <c r="D1758" s="75"/>
    </row>
    <row r="1759" spans="1:4" outlineLevel="1" x14ac:dyDescent="0.2">
      <c r="A1759" s="260" t="s">
        <v>2682</v>
      </c>
      <c r="B1759" s="260">
        <v>4</v>
      </c>
      <c r="C1759" s="269">
        <f t="shared" si="27"/>
        <v>6.666666666666667</v>
      </c>
      <c r="D1759" s="75"/>
    </row>
    <row r="1760" spans="1:4" outlineLevel="1" x14ac:dyDescent="0.2">
      <c r="A1760" s="260" t="s">
        <v>628</v>
      </c>
      <c r="B1760" s="260">
        <v>4</v>
      </c>
      <c r="C1760" s="269">
        <f t="shared" si="27"/>
        <v>6.666666666666667</v>
      </c>
      <c r="D1760" s="75"/>
    </row>
    <row r="1761" spans="1:4" outlineLevel="1" x14ac:dyDescent="0.2">
      <c r="A1761" s="260" t="s">
        <v>674</v>
      </c>
      <c r="B1761" s="260">
        <v>4</v>
      </c>
      <c r="C1761" s="269">
        <f t="shared" si="27"/>
        <v>6.666666666666667</v>
      </c>
      <c r="D1761" s="75"/>
    </row>
    <row r="1762" spans="1:4" outlineLevel="1" x14ac:dyDescent="0.2">
      <c r="A1762" s="260" t="s">
        <v>2683</v>
      </c>
      <c r="B1762" s="260">
        <v>4</v>
      </c>
      <c r="C1762" s="269">
        <f t="shared" si="27"/>
        <v>6.666666666666667</v>
      </c>
      <c r="D1762" s="75"/>
    </row>
    <row r="1763" spans="1:4" outlineLevel="1" x14ac:dyDescent="0.2">
      <c r="A1763" s="260" t="s">
        <v>663</v>
      </c>
      <c r="B1763" s="260">
        <v>1998</v>
      </c>
      <c r="C1763" s="269">
        <f t="shared" si="27"/>
        <v>3330</v>
      </c>
      <c r="D1763" s="75"/>
    </row>
    <row r="1764" spans="1:4" outlineLevel="1" x14ac:dyDescent="0.2">
      <c r="A1764" s="260" t="s">
        <v>826</v>
      </c>
      <c r="B1764" s="260">
        <v>1372</v>
      </c>
      <c r="C1764" s="269">
        <f t="shared" si="27"/>
        <v>2286.6666666666665</v>
      </c>
      <c r="D1764" s="75"/>
    </row>
    <row r="1765" spans="1:4" outlineLevel="1" x14ac:dyDescent="0.2">
      <c r="A1765" s="260" t="s">
        <v>823</v>
      </c>
      <c r="B1765" s="260">
        <v>1372</v>
      </c>
      <c r="C1765" s="269">
        <f t="shared" si="27"/>
        <v>2286.6666666666665</v>
      </c>
      <c r="D1765" s="75"/>
    </row>
    <row r="1766" spans="1:4" outlineLevel="1" x14ac:dyDescent="0.2">
      <c r="A1766" s="260" t="s">
        <v>833</v>
      </c>
      <c r="B1766" s="260">
        <v>1372</v>
      </c>
      <c r="C1766" s="269">
        <f t="shared" si="27"/>
        <v>2286.6666666666665</v>
      </c>
      <c r="D1766" s="75"/>
    </row>
    <row r="1767" spans="1:4" outlineLevel="1" x14ac:dyDescent="0.2">
      <c r="A1767" s="260" t="s">
        <v>834</v>
      </c>
      <c r="B1767" s="260">
        <v>1372</v>
      </c>
      <c r="C1767" s="269">
        <f t="shared" si="27"/>
        <v>2286.6666666666665</v>
      </c>
      <c r="D1767" s="75"/>
    </row>
    <row r="1768" spans="1:4" outlineLevel="1" x14ac:dyDescent="0.2">
      <c r="A1768" s="260" t="s">
        <v>819</v>
      </c>
      <c r="B1768" s="260">
        <v>1372</v>
      </c>
      <c r="C1768" s="269">
        <f t="shared" si="27"/>
        <v>2286.6666666666665</v>
      </c>
      <c r="D1768" s="75"/>
    </row>
    <row r="1769" spans="1:4" outlineLevel="1" x14ac:dyDescent="0.2">
      <c r="A1769" s="260" t="s">
        <v>232</v>
      </c>
      <c r="B1769" s="260">
        <v>1310</v>
      </c>
      <c r="C1769" s="269">
        <f t="shared" si="27"/>
        <v>2183.3333333333335</v>
      </c>
      <c r="D1769" s="75"/>
    </row>
    <row r="1770" spans="1:4" outlineLevel="1" x14ac:dyDescent="0.2">
      <c r="A1770" s="260" t="s">
        <v>248</v>
      </c>
      <c r="B1770" s="260">
        <v>1240</v>
      </c>
      <c r="C1770" s="269">
        <f t="shared" si="27"/>
        <v>2066.6666666666665</v>
      </c>
      <c r="D1770" s="75"/>
    </row>
    <row r="1771" spans="1:4" outlineLevel="1" x14ac:dyDescent="0.2">
      <c r="A1771" s="260" t="s">
        <v>867</v>
      </c>
      <c r="B1771" s="260">
        <v>923</v>
      </c>
      <c r="C1771" s="269">
        <f t="shared" si="27"/>
        <v>1538.3333333333333</v>
      </c>
      <c r="D1771" s="75"/>
    </row>
    <row r="1772" spans="1:4" outlineLevel="1" x14ac:dyDescent="0.2">
      <c r="A1772" s="260" t="s">
        <v>659</v>
      </c>
      <c r="B1772" s="260">
        <v>923</v>
      </c>
      <c r="C1772" s="269">
        <f t="shared" si="27"/>
        <v>1538.3333333333333</v>
      </c>
      <c r="D1772" s="75"/>
    </row>
    <row r="1773" spans="1:4" outlineLevel="1" x14ac:dyDescent="0.2">
      <c r="A1773" s="260" t="s">
        <v>817</v>
      </c>
      <c r="B1773" s="260">
        <v>923</v>
      </c>
      <c r="C1773" s="269">
        <f t="shared" si="27"/>
        <v>1538.3333333333333</v>
      </c>
      <c r="D1773" s="75"/>
    </row>
    <row r="1774" spans="1:4" outlineLevel="1" x14ac:dyDescent="0.2">
      <c r="A1774" s="260" t="s">
        <v>467</v>
      </c>
      <c r="B1774" s="260">
        <v>834</v>
      </c>
      <c r="C1774" s="269">
        <f t="shared" si="27"/>
        <v>1390</v>
      </c>
      <c r="D1774" s="75"/>
    </row>
    <row r="1775" spans="1:4" outlineLevel="1" x14ac:dyDescent="0.2">
      <c r="A1775" s="260" t="s">
        <v>1719</v>
      </c>
      <c r="B1775" s="260">
        <v>781</v>
      </c>
      <c r="C1775" s="269">
        <f t="shared" si="27"/>
        <v>1301.6666666666667</v>
      </c>
      <c r="D1775" s="75"/>
    </row>
    <row r="1776" spans="1:4" outlineLevel="1" x14ac:dyDescent="0.2">
      <c r="A1776" s="260" t="s">
        <v>1718</v>
      </c>
      <c r="B1776" s="260">
        <v>732</v>
      </c>
      <c r="C1776" s="269">
        <f t="shared" si="27"/>
        <v>1220</v>
      </c>
      <c r="D1776" s="75"/>
    </row>
    <row r="1777" spans="1:4" outlineLevel="1" x14ac:dyDescent="0.2">
      <c r="A1777" s="260" t="s">
        <v>1662</v>
      </c>
      <c r="B1777" s="260">
        <v>698</v>
      </c>
      <c r="C1777" s="269">
        <f t="shared" si="27"/>
        <v>1163.3333333333333</v>
      </c>
      <c r="D1777" s="75"/>
    </row>
    <row r="1778" spans="1:4" outlineLevel="1" x14ac:dyDescent="0.2">
      <c r="A1778" s="260" t="s">
        <v>1682</v>
      </c>
      <c r="B1778" s="260">
        <v>676</v>
      </c>
      <c r="C1778" s="269">
        <f t="shared" si="27"/>
        <v>1126.6666666666667</v>
      </c>
      <c r="D1778" s="75"/>
    </row>
    <row r="1779" spans="1:4" outlineLevel="1" x14ac:dyDescent="0.2">
      <c r="A1779" s="260" t="s">
        <v>288</v>
      </c>
      <c r="B1779" s="260">
        <v>666</v>
      </c>
      <c r="C1779" s="269">
        <f t="shared" si="27"/>
        <v>1110</v>
      </c>
      <c r="D1779" s="75"/>
    </row>
    <row r="1780" spans="1:4" outlineLevel="1" x14ac:dyDescent="0.2">
      <c r="A1780" s="260" t="s">
        <v>1661</v>
      </c>
      <c r="B1780" s="260">
        <v>472</v>
      </c>
      <c r="C1780" s="269">
        <f t="shared" si="27"/>
        <v>786.66666666666663</v>
      </c>
      <c r="D1780" s="75"/>
    </row>
    <row r="1781" spans="1:4" outlineLevel="1" x14ac:dyDescent="0.2">
      <c r="A1781" s="260" t="s">
        <v>2684</v>
      </c>
      <c r="B1781" s="260">
        <v>468</v>
      </c>
      <c r="C1781" s="269">
        <f t="shared" si="27"/>
        <v>780</v>
      </c>
      <c r="D1781" s="75"/>
    </row>
    <row r="1782" spans="1:4" outlineLevel="1" x14ac:dyDescent="0.2">
      <c r="A1782" s="260" t="s">
        <v>1665</v>
      </c>
      <c r="B1782" s="260">
        <v>462</v>
      </c>
      <c r="C1782" s="269">
        <f t="shared" si="27"/>
        <v>770</v>
      </c>
      <c r="D1782" s="75"/>
    </row>
    <row r="1783" spans="1:4" outlineLevel="1" x14ac:dyDescent="0.2">
      <c r="A1783" s="260" t="s">
        <v>828</v>
      </c>
      <c r="B1783" s="260">
        <v>388</v>
      </c>
      <c r="C1783" s="269">
        <f t="shared" si="27"/>
        <v>646.66666666666663</v>
      </c>
      <c r="D1783" s="75"/>
    </row>
    <row r="1784" spans="1:4" outlineLevel="1" x14ac:dyDescent="0.2">
      <c r="A1784" s="260" t="s">
        <v>850</v>
      </c>
      <c r="B1784" s="260">
        <v>388</v>
      </c>
      <c r="C1784" s="269">
        <f t="shared" si="27"/>
        <v>646.66666666666663</v>
      </c>
      <c r="D1784" s="75"/>
    </row>
    <row r="1785" spans="1:4" outlineLevel="1" x14ac:dyDescent="0.2">
      <c r="A1785" s="260" t="s">
        <v>839</v>
      </c>
      <c r="B1785" s="260">
        <v>388</v>
      </c>
      <c r="C1785" s="269">
        <f t="shared" si="27"/>
        <v>646.66666666666663</v>
      </c>
      <c r="D1785" s="75"/>
    </row>
    <row r="1786" spans="1:4" outlineLevel="1" x14ac:dyDescent="0.2">
      <c r="A1786" s="260" t="s">
        <v>822</v>
      </c>
      <c r="B1786" s="260">
        <v>388</v>
      </c>
      <c r="C1786" s="269">
        <f t="shared" si="27"/>
        <v>646.66666666666663</v>
      </c>
      <c r="D1786" s="75"/>
    </row>
    <row r="1787" spans="1:4" outlineLevel="1" x14ac:dyDescent="0.2">
      <c r="A1787" s="260" t="s">
        <v>874</v>
      </c>
      <c r="B1787" s="260">
        <v>388</v>
      </c>
      <c r="C1787" s="269">
        <f t="shared" si="27"/>
        <v>646.66666666666663</v>
      </c>
      <c r="D1787" s="75"/>
    </row>
    <row r="1788" spans="1:4" outlineLevel="1" x14ac:dyDescent="0.2">
      <c r="A1788" s="260" t="s">
        <v>841</v>
      </c>
      <c r="B1788" s="260">
        <v>370</v>
      </c>
      <c r="C1788" s="269">
        <f t="shared" si="27"/>
        <v>616.66666666666663</v>
      </c>
      <c r="D1788" s="75"/>
    </row>
    <row r="1789" spans="1:4" outlineLevel="1" x14ac:dyDescent="0.2">
      <c r="A1789" s="260" t="s">
        <v>272</v>
      </c>
      <c r="B1789" s="260">
        <v>354</v>
      </c>
      <c r="C1789" s="269">
        <f t="shared" si="27"/>
        <v>590</v>
      </c>
      <c r="D1789" s="75"/>
    </row>
    <row r="1790" spans="1:4" outlineLevel="1" x14ac:dyDescent="0.2">
      <c r="A1790" s="260" t="s">
        <v>840</v>
      </c>
      <c r="B1790" s="260">
        <v>347</v>
      </c>
      <c r="C1790" s="269">
        <f t="shared" si="27"/>
        <v>578.33333333333337</v>
      </c>
      <c r="D1790" s="75"/>
    </row>
    <row r="1791" spans="1:4" outlineLevel="1" x14ac:dyDescent="0.2">
      <c r="A1791" s="260" t="s">
        <v>720</v>
      </c>
      <c r="B1791" s="260">
        <v>329</v>
      </c>
      <c r="C1791" s="269">
        <f t="shared" si="27"/>
        <v>548.33333333333337</v>
      </c>
      <c r="D1791" s="75"/>
    </row>
    <row r="1792" spans="1:4" outlineLevel="1" x14ac:dyDescent="0.2">
      <c r="A1792" s="260" t="s">
        <v>824</v>
      </c>
      <c r="B1792" s="260">
        <v>308</v>
      </c>
      <c r="C1792" s="269">
        <f t="shared" si="27"/>
        <v>513.33333333333337</v>
      </c>
      <c r="D1792" s="75"/>
    </row>
    <row r="1793" spans="1:4" outlineLevel="1" x14ac:dyDescent="0.2">
      <c r="A1793" s="260" t="s">
        <v>1075</v>
      </c>
      <c r="B1793" s="260">
        <v>289</v>
      </c>
      <c r="C1793" s="269">
        <f t="shared" si="27"/>
        <v>481.66666666666669</v>
      </c>
      <c r="D1793" s="75"/>
    </row>
    <row r="1794" spans="1:4" outlineLevel="1" x14ac:dyDescent="0.2">
      <c r="A1794" s="260" t="s">
        <v>661</v>
      </c>
      <c r="B1794" s="260">
        <v>286</v>
      </c>
      <c r="C1794" s="269">
        <f t="shared" si="27"/>
        <v>476.66666666666669</v>
      </c>
      <c r="D1794" s="75"/>
    </row>
    <row r="1795" spans="1:4" outlineLevel="1" x14ac:dyDescent="0.2">
      <c r="A1795" s="260" t="s">
        <v>655</v>
      </c>
      <c r="B1795" s="260">
        <v>283</v>
      </c>
      <c r="C1795" s="269">
        <f t="shared" si="27"/>
        <v>471.66666666666669</v>
      </c>
      <c r="D1795" s="75"/>
    </row>
    <row r="1796" spans="1:4" outlineLevel="1" x14ac:dyDescent="0.2">
      <c r="A1796" s="260" t="s">
        <v>2685</v>
      </c>
      <c r="B1796" s="260">
        <v>282</v>
      </c>
      <c r="C1796" s="269">
        <f t="shared" si="27"/>
        <v>470</v>
      </c>
      <c r="D1796" s="75"/>
    </row>
    <row r="1797" spans="1:4" outlineLevel="1" x14ac:dyDescent="0.2">
      <c r="A1797" s="260" t="s">
        <v>510</v>
      </c>
      <c r="B1797" s="260">
        <v>281</v>
      </c>
      <c r="C1797" s="269">
        <f t="shared" si="27"/>
        <v>468.33333333333331</v>
      </c>
      <c r="D1797" s="75"/>
    </row>
    <row r="1798" spans="1:4" outlineLevel="1" x14ac:dyDescent="0.2">
      <c r="A1798" s="260" t="s">
        <v>501</v>
      </c>
      <c r="B1798" s="260">
        <v>281</v>
      </c>
      <c r="C1798" s="269">
        <f t="shared" si="27"/>
        <v>468.33333333333331</v>
      </c>
      <c r="D1798" s="75"/>
    </row>
    <row r="1799" spans="1:4" outlineLevel="1" x14ac:dyDescent="0.2">
      <c r="A1799" s="260" t="s">
        <v>657</v>
      </c>
      <c r="B1799" s="260">
        <v>266</v>
      </c>
      <c r="C1799" s="269">
        <f t="shared" ref="C1799:C1862" si="28">B1799*100/60</f>
        <v>443.33333333333331</v>
      </c>
      <c r="D1799" s="75"/>
    </row>
    <row r="1800" spans="1:4" outlineLevel="1" x14ac:dyDescent="0.2">
      <c r="A1800" s="260" t="s">
        <v>2686</v>
      </c>
      <c r="B1800" s="260">
        <v>245</v>
      </c>
      <c r="C1800" s="269">
        <f t="shared" si="28"/>
        <v>408.33333333333331</v>
      </c>
      <c r="D1800" s="75"/>
    </row>
    <row r="1801" spans="1:4" outlineLevel="1" x14ac:dyDescent="0.2">
      <c r="A1801" s="260" t="s">
        <v>2687</v>
      </c>
      <c r="B1801" s="260">
        <v>241</v>
      </c>
      <c r="C1801" s="269">
        <f t="shared" si="28"/>
        <v>401.66666666666669</v>
      </c>
      <c r="D1801" s="75"/>
    </row>
    <row r="1802" spans="1:4" outlineLevel="1" x14ac:dyDescent="0.2">
      <c r="A1802" s="260" t="s">
        <v>2688</v>
      </c>
      <c r="B1802" s="260">
        <v>236</v>
      </c>
      <c r="C1802" s="269">
        <f t="shared" si="28"/>
        <v>393.33333333333331</v>
      </c>
      <c r="D1802" s="75"/>
    </row>
    <row r="1803" spans="1:4" outlineLevel="1" x14ac:dyDescent="0.2">
      <c r="A1803" s="260" t="s">
        <v>2689</v>
      </c>
      <c r="B1803" s="260">
        <v>236</v>
      </c>
      <c r="C1803" s="269">
        <f t="shared" si="28"/>
        <v>393.33333333333331</v>
      </c>
      <c r="D1803" s="75"/>
    </row>
    <row r="1804" spans="1:4" outlineLevel="1" x14ac:dyDescent="0.2">
      <c r="A1804" s="260" t="s">
        <v>2690</v>
      </c>
      <c r="B1804" s="260">
        <v>210</v>
      </c>
      <c r="C1804" s="269">
        <f t="shared" si="28"/>
        <v>350</v>
      </c>
      <c r="D1804" s="75"/>
    </row>
    <row r="1805" spans="1:4" outlineLevel="1" x14ac:dyDescent="0.2">
      <c r="A1805" s="260" t="s">
        <v>1647</v>
      </c>
      <c r="B1805" s="260">
        <v>208</v>
      </c>
      <c r="C1805" s="269">
        <f t="shared" si="28"/>
        <v>346.66666666666669</v>
      </c>
      <c r="D1805" s="75"/>
    </row>
    <row r="1806" spans="1:4" outlineLevel="1" x14ac:dyDescent="0.2">
      <c r="A1806" s="260" t="s">
        <v>832</v>
      </c>
      <c r="B1806" s="260">
        <v>202</v>
      </c>
      <c r="C1806" s="269">
        <f t="shared" si="28"/>
        <v>336.66666666666669</v>
      </c>
      <c r="D1806" s="75"/>
    </row>
    <row r="1807" spans="1:4" outlineLevel="1" x14ac:dyDescent="0.2">
      <c r="A1807" s="260" t="s">
        <v>851</v>
      </c>
      <c r="B1807" s="260">
        <v>193</v>
      </c>
      <c r="C1807" s="269">
        <f t="shared" si="28"/>
        <v>321.66666666666669</v>
      </c>
      <c r="D1807" s="75"/>
    </row>
    <row r="1808" spans="1:4" outlineLevel="1" x14ac:dyDescent="0.2">
      <c r="A1808" s="260" t="s">
        <v>855</v>
      </c>
      <c r="B1808" s="260">
        <v>190</v>
      </c>
      <c r="C1808" s="269">
        <f t="shared" si="28"/>
        <v>316.66666666666669</v>
      </c>
      <c r="D1808" s="75"/>
    </row>
    <row r="1809" spans="1:4" outlineLevel="1" x14ac:dyDescent="0.2">
      <c r="A1809" s="260" t="s">
        <v>1036</v>
      </c>
      <c r="B1809" s="260">
        <v>187</v>
      </c>
      <c r="C1809" s="269">
        <f t="shared" si="28"/>
        <v>311.66666666666669</v>
      </c>
      <c r="D1809" s="75"/>
    </row>
    <row r="1810" spans="1:4" outlineLevel="1" x14ac:dyDescent="0.2">
      <c r="A1810" s="260" t="s">
        <v>876</v>
      </c>
      <c r="B1810" s="260">
        <v>185</v>
      </c>
      <c r="C1810" s="269">
        <f t="shared" si="28"/>
        <v>308.33333333333331</v>
      </c>
      <c r="D1810" s="75"/>
    </row>
    <row r="1811" spans="1:4" outlineLevel="1" x14ac:dyDescent="0.2">
      <c r="A1811" s="260" t="s">
        <v>393</v>
      </c>
      <c r="B1811" s="260">
        <v>180</v>
      </c>
      <c r="C1811" s="269">
        <f t="shared" si="28"/>
        <v>300</v>
      </c>
      <c r="D1811" s="75"/>
    </row>
    <row r="1812" spans="1:4" outlineLevel="1" x14ac:dyDescent="0.2">
      <c r="A1812" s="260" t="s">
        <v>654</v>
      </c>
      <c r="B1812" s="260">
        <v>177</v>
      </c>
      <c r="C1812" s="269">
        <f t="shared" si="28"/>
        <v>295</v>
      </c>
      <c r="D1812" s="75"/>
    </row>
    <row r="1813" spans="1:4" outlineLevel="1" x14ac:dyDescent="0.2">
      <c r="A1813" s="260" t="s">
        <v>656</v>
      </c>
      <c r="B1813" s="260">
        <v>177</v>
      </c>
      <c r="C1813" s="269">
        <f t="shared" si="28"/>
        <v>295</v>
      </c>
      <c r="D1813" s="75"/>
    </row>
    <row r="1814" spans="1:4" outlineLevel="1" x14ac:dyDescent="0.2">
      <c r="A1814" s="260" t="s">
        <v>896</v>
      </c>
      <c r="B1814" s="260">
        <v>177</v>
      </c>
      <c r="C1814" s="269">
        <f t="shared" si="28"/>
        <v>295</v>
      </c>
      <c r="D1814" s="75"/>
    </row>
    <row r="1815" spans="1:4" outlineLevel="1" x14ac:dyDescent="0.2">
      <c r="A1815" s="260" t="s">
        <v>336</v>
      </c>
      <c r="B1815" s="260">
        <v>171</v>
      </c>
      <c r="C1815" s="269">
        <f t="shared" si="28"/>
        <v>285</v>
      </c>
      <c r="D1815" s="75"/>
    </row>
    <row r="1816" spans="1:4" outlineLevel="1" x14ac:dyDescent="0.2">
      <c r="A1816" s="260" t="s">
        <v>2691</v>
      </c>
      <c r="B1816" s="260">
        <v>170</v>
      </c>
      <c r="C1816" s="269">
        <f t="shared" si="28"/>
        <v>283.33333333333331</v>
      </c>
      <c r="D1816" s="75"/>
    </row>
    <row r="1817" spans="1:4" outlineLevel="1" x14ac:dyDescent="0.2">
      <c r="A1817" s="260" t="s">
        <v>1720</v>
      </c>
      <c r="B1817" s="260">
        <v>166</v>
      </c>
      <c r="C1817" s="269">
        <f t="shared" si="28"/>
        <v>276.66666666666669</v>
      </c>
      <c r="D1817" s="75"/>
    </row>
    <row r="1818" spans="1:4" outlineLevel="1" x14ac:dyDescent="0.2">
      <c r="A1818" s="260" t="s">
        <v>335</v>
      </c>
      <c r="B1818" s="260">
        <v>160</v>
      </c>
      <c r="C1818" s="269">
        <f t="shared" si="28"/>
        <v>266.66666666666669</v>
      </c>
      <c r="D1818" s="75"/>
    </row>
    <row r="1819" spans="1:4" outlineLevel="1" x14ac:dyDescent="0.2">
      <c r="A1819" s="260" t="s">
        <v>645</v>
      </c>
      <c r="B1819" s="260">
        <v>160</v>
      </c>
      <c r="C1819" s="269">
        <f t="shared" si="28"/>
        <v>266.66666666666669</v>
      </c>
      <c r="D1819" s="75"/>
    </row>
    <row r="1820" spans="1:4" outlineLevel="1" x14ac:dyDescent="0.2">
      <c r="A1820" s="260" t="s">
        <v>637</v>
      </c>
      <c r="B1820" s="260">
        <v>160</v>
      </c>
      <c r="C1820" s="269">
        <f t="shared" si="28"/>
        <v>266.66666666666669</v>
      </c>
      <c r="D1820" s="75"/>
    </row>
    <row r="1821" spans="1:4" outlineLevel="1" x14ac:dyDescent="0.2">
      <c r="A1821" s="260" t="s">
        <v>2692</v>
      </c>
      <c r="B1821" s="260">
        <v>157</v>
      </c>
      <c r="C1821" s="269">
        <f t="shared" si="28"/>
        <v>261.66666666666669</v>
      </c>
      <c r="D1821" s="75"/>
    </row>
    <row r="1822" spans="1:4" outlineLevel="1" x14ac:dyDescent="0.2">
      <c r="A1822" s="260" t="s">
        <v>820</v>
      </c>
      <c r="B1822" s="260">
        <v>153</v>
      </c>
      <c r="C1822" s="269">
        <f t="shared" si="28"/>
        <v>255</v>
      </c>
      <c r="D1822" s="75"/>
    </row>
    <row r="1823" spans="1:4" outlineLevel="1" x14ac:dyDescent="0.2">
      <c r="A1823" s="260" t="s">
        <v>2693</v>
      </c>
      <c r="B1823" s="260">
        <v>148</v>
      </c>
      <c r="C1823" s="269">
        <f t="shared" si="28"/>
        <v>246.66666666666666</v>
      </c>
      <c r="D1823" s="75"/>
    </row>
    <row r="1824" spans="1:4" outlineLevel="1" x14ac:dyDescent="0.2">
      <c r="A1824" s="260" t="s">
        <v>854</v>
      </c>
      <c r="B1824" s="260">
        <v>148</v>
      </c>
      <c r="C1824" s="269">
        <f t="shared" si="28"/>
        <v>246.66666666666666</v>
      </c>
      <c r="D1824" s="75"/>
    </row>
    <row r="1825" spans="1:4" outlineLevel="1" x14ac:dyDescent="0.2">
      <c r="A1825" s="260" t="s">
        <v>2405</v>
      </c>
      <c r="B1825" s="260">
        <v>148</v>
      </c>
      <c r="C1825" s="269">
        <f t="shared" si="28"/>
        <v>246.66666666666666</v>
      </c>
      <c r="D1825" s="75"/>
    </row>
    <row r="1826" spans="1:4" outlineLevel="1" x14ac:dyDescent="0.2">
      <c r="A1826" s="260" t="s">
        <v>862</v>
      </c>
      <c r="B1826" s="260">
        <v>147</v>
      </c>
      <c r="C1826" s="269">
        <f t="shared" si="28"/>
        <v>245</v>
      </c>
      <c r="D1826" s="75"/>
    </row>
    <row r="1827" spans="1:4" outlineLevel="1" x14ac:dyDescent="0.2">
      <c r="A1827" s="260" t="s">
        <v>842</v>
      </c>
      <c r="B1827" s="260">
        <v>146</v>
      </c>
      <c r="C1827" s="269">
        <f t="shared" si="28"/>
        <v>243.33333333333334</v>
      </c>
      <c r="D1827" s="75"/>
    </row>
    <row r="1828" spans="1:4" outlineLevel="1" x14ac:dyDescent="0.2">
      <c r="A1828" s="260" t="s">
        <v>818</v>
      </c>
      <c r="B1828" s="260">
        <v>145</v>
      </c>
      <c r="C1828" s="269">
        <f t="shared" si="28"/>
        <v>241.66666666666666</v>
      </c>
      <c r="D1828" s="75"/>
    </row>
    <row r="1829" spans="1:4" outlineLevel="1" x14ac:dyDescent="0.2">
      <c r="A1829" s="260" t="s">
        <v>1655</v>
      </c>
      <c r="B1829" s="260">
        <v>144</v>
      </c>
      <c r="C1829" s="269">
        <f t="shared" si="28"/>
        <v>240</v>
      </c>
      <c r="D1829" s="75"/>
    </row>
    <row r="1830" spans="1:4" outlineLevel="1" x14ac:dyDescent="0.2">
      <c r="A1830" s="260" t="s">
        <v>662</v>
      </c>
      <c r="B1830" s="260">
        <v>144</v>
      </c>
      <c r="C1830" s="269">
        <f t="shared" si="28"/>
        <v>240</v>
      </c>
      <c r="D1830" s="75"/>
    </row>
    <row r="1831" spans="1:4" outlineLevel="1" x14ac:dyDescent="0.2">
      <c r="A1831" s="260" t="s">
        <v>1654</v>
      </c>
      <c r="B1831" s="260">
        <v>144</v>
      </c>
      <c r="C1831" s="269">
        <f t="shared" si="28"/>
        <v>240</v>
      </c>
      <c r="D1831" s="75"/>
    </row>
    <row r="1832" spans="1:4" outlineLevel="1" x14ac:dyDescent="0.2">
      <c r="A1832" s="260" t="s">
        <v>816</v>
      </c>
      <c r="B1832" s="260">
        <v>139</v>
      </c>
      <c r="C1832" s="269">
        <f t="shared" si="28"/>
        <v>231.66666666666666</v>
      </c>
      <c r="D1832" s="75"/>
    </row>
    <row r="1833" spans="1:4" outlineLevel="1" x14ac:dyDescent="0.2">
      <c r="A1833" s="260" t="s">
        <v>859</v>
      </c>
      <c r="B1833" s="260">
        <v>136</v>
      </c>
      <c r="C1833" s="269">
        <f t="shared" si="28"/>
        <v>226.66666666666666</v>
      </c>
      <c r="D1833" s="75"/>
    </row>
    <row r="1834" spans="1:4" outlineLevel="1" x14ac:dyDescent="0.2">
      <c r="A1834" s="260" t="s">
        <v>861</v>
      </c>
      <c r="B1834" s="260">
        <v>134</v>
      </c>
      <c r="C1834" s="269">
        <f t="shared" si="28"/>
        <v>223.33333333333334</v>
      </c>
      <c r="D1834" s="75"/>
    </row>
    <row r="1835" spans="1:4" outlineLevel="1" x14ac:dyDescent="0.2">
      <c r="A1835" s="260" t="s">
        <v>2694</v>
      </c>
      <c r="B1835" s="260">
        <v>125</v>
      </c>
      <c r="C1835" s="269">
        <f t="shared" si="28"/>
        <v>208.33333333333334</v>
      </c>
      <c r="D1835" s="75"/>
    </row>
    <row r="1836" spans="1:4" outlineLevel="1" x14ac:dyDescent="0.2">
      <c r="A1836" s="260" t="s">
        <v>660</v>
      </c>
      <c r="B1836" s="260">
        <v>123</v>
      </c>
      <c r="C1836" s="269">
        <f t="shared" si="28"/>
        <v>205</v>
      </c>
      <c r="D1836" s="75"/>
    </row>
    <row r="1837" spans="1:4" outlineLevel="1" x14ac:dyDescent="0.2">
      <c r="A1837" s="260" t="s">
        <v>779</v>
      </c>
      <c r="B1837" s="260">
        <v>123</v>
      </c>
      <c r="C1837" s="269">
        <f t="shared" si="28"/>
        <v>205</v>
      </c>
      <c r="D1837" s="75"/>
    </row>
    <row r="1838" spans="1:4" outlineLevel="1" x14ac:dyDescent="0.2">
      <c r="A1838" s="260" t="s">
        <v>877</v>
      </c>
      <c r="B1838" s="260">
        <v>120</v>
      </c>
      <c r="C1838" s="269">
        <f t="shared" si="28"/>
        <v>200</v>
      </c>
      <c r="D1838" s="75"/>
    </row>
    <row r="1839" spans="1:4" outlineLevel="1" x14ac:dyDescent="0.2">
      <c r="A1839" s="260" t="s">
        <v>2695</v>
      </c>
      <c r="B1839" s="260">
        <v>117</v>
      </c>
      <c r="C1839" s="269">
        <f t="shared" si="28"/>
        <v>195</v>
      </c>
      <c r="D1839" s="75"/>
    </row>
    <row r="1840" spans="1:4" outlineLevel="1" x14ac:dyDescent="0.2">
      <c r="A1840" s="260" t="s">
        <v>373</v>
      </c>
      <c r="B1840" s="260">
        <v>114</v>
      </c>
      <c r="C1840" s="269">
        <f t="shared" si="28"/>
        <v>190</v>
      </c>
      <c r="D1840" s="75"/>
    </row>
    <row r="1841" spans="1:4" outlineLevel="1" x14ac:dyDescent="0.2">
      <c r="A1841" s="260" t="s">
        <v>2696</v>
      </c>
      <c r="B1841" s="260">
        <v>112</v>
      </c>
      <c r="C1841" s="269">
        <f t="shared" si="28"/>
        <v>186.66666666666666</v>
      </c>
      <c r="D1841" s="75"/>
    </row>
    <row r="1842" spans="1:4" outlineLevel="1" x14ac:dyDescent="0.2">
      <c r="A1842" s="260" t="s">
        <v>2697</v>
      </c>
      <c r="B1842" s="260">
        <v>112</v>
      </c>
      <c r="C1842" s="269">
        <f t="shared" si="28"/>
        <v>186.66666666666666</v>
      </c>
      <c r="D1842" s="75"/>
    </row>
    <row r="1843" spans="1:4" outlineLevel="1" x14ac:dyDescent="0.2">
      <c r="A1843" s="260" t="s">
        <v>665</v>
      </c>
      <c r="B1843" s="260">
        <v>108</v>
      </c>
      <c r="C1843" s="269">
        <f t="shared" si="28"/>
        <v>180</v>
      </c>
      <c r="D1843" s="75"/>
    </row>
    <row r="1844" spans="1:4" outlineLevel="1" x14ac:dyDescent="0.2">
      <c r="A1844" s="260" t="s">
        <v>825</v>
      </c>
      <c r="B1844" s="260">
        <v>106</v>
      </c>
      <c r="C1844" s="269">
        <f t="shared" si="28"/>
        <v>176.66666666666666</v>
      </c>
      <c r="D1844" s="75"/>
    </row>
    <row r="1845" spans="1:4" outlineLevel="1" x14ac:dyDescent="0.2">
      <c r="A1845" s="260" t="s">
        <v>1653</v>
      </c>
      <c r="B1845" s="260">
        <v>104</v>
      </c>
      <c r="C1845" s="269">
        <f t="shared" si="28"/>
        <v>173.33333333333334</v>
      </c>
      <c r="D1845" s="75"/>
    </row>
    <row r="1846" spans="1:4" outlineLevel="1" x14ac:dyDescent="0.2">
      <c r="A1846" s="260" t="s">
        <v>639</v>
      </c>
      <c r="B1846" s="260">
        <v>101</v>
      </c>
      <c r="C1846" s="269">
        <f t="shared" si="28"/>
        <v>168.33333333333334</v>
      </c>
      <c r="D1846" s="75"/>
    </row>
    <row r="1847" spans="1:4" outlineLevel="1" x14ac:dyDescent="0.2">
      <c r="A1847" s="260" t="s">
        <v>2698</v>
      </c>
      <c r="B1847" s="260">
        <v>97</v>
      </c>
      <c r="C1847" s="269">
        <f t="shared" si="28"/>
        <v>161.66666666666666</v>
      </c>
      <c r="D1847" s="75"/>
    </row>
    <row r="1848" spans="1:4" outlineLevel="1" x14ac:dyDescent="0.2">
      <c r="A1848" s="260" t="s">
        <v>1717</v>
      </c>
      <c r="B1848" s="260">
        <v>92</v>
      </c>
      <c r="C1848" s="269">
        <f t="shared" si="28"/>
        <v>153.33333333333334</v>
      </c>
      <c r="D1848" s="75"/>
    </row>
    <row r="1849" spans="1:4" outlineLevel="1" x14ac:dyDescent="0.2">
      <c r="A1849" s="260" t="s">
        <v>1711</v>
      </c>
      <c r="B1849" s="260">
        <v>92</v>
      </c>
      <c r="C1849" s="269">
        <f t="shared" si="28"/>
        <v>153.33333333333334</v>
      </c>
      <c r="D1849" s="75"/>
    </row>
    <row r="1850" spans="1:4" outlineLevel="1" x14ac:dyDescent="0.2">
      <c r="A1850" s="260" t="s">
        <v>553</v>
      </c>
      <c r="B1850" s="260">
        <v>91</v>
      </c>
      <c r="C1850" s="269">
        <f t="shared" si="28"/>
        <v>151.66666666666666</v>
      </c>
      <c r="D1850" s="75"/>
    </row>
    <row r="1851" spans="1:4" outlineLevel="1" x14ac:dyDescent="0.2">
      <c r="A1851" s="260" t="s">
        <v>1716</v>
      </c>
      <c r="B1851" s="260">
        <v>90</v>
      </c>
      <c r="C1851" s="269">
        <f t="shared" si="28"/>
        <v>150</v>
      </c>
      <c r="D1851" s="75"/>
    </row>
    <row r="1852" spans="1:4" outlineLevel="1" x14ac:dyDescent="0.2">
      <c r="A1852" s="260" t="s">
        <v>2699</v>
      </c>
      <c r="B1852" s="260">
        <v>89</v>
      </c>
      <c r="C1852" s="269">
        <f t="shared" si="28"/>
        <v>148.33333333333334</v>
      </c>
      <c r="D1852" s="75"/>
    </row>
    <row r="1853" spans="1:4" outlineLevel="1" x14ac:dyDescent="0.2">
      <c r="A1853" s="260" t="s">
        <v>1664</v>
      </c>
      <c r="B1853" s="260">
        <v>87</v>
      </c>
      <c r="C1853" s="269">
        <f t="shared" si="28"/>
        <v>145</v>
      </c>
      <c r="D1853" s="75"/>
    </row>
    <row r="1854" spans="1:4" outlineLevel="1" x14ac:dyDescent="0.2">
      <c r="A1854" s="260" t="s">
        <v>1652</v>
      </c>
      <c r="B1854" s="260">
        <v>85</v>
      </c>
      <c r="C1854" s="269">
        <f t="shared" si="28"/>
        <v>141.66666666666666</v>
      </c>
      <c r="D1854" s="75"/>
    </row>
    <row r="1855" spans="1:4" outlineLevel="1" x14ac:dyDescent="0.2">
      <c r="A1855" s="260" t="s">
        <v>2700</v>
      </c>
      <c r="B1855" s="260">
        <v>85</v>
      </c>
      <c r="C1855" s="269">
        <f t="shared" si="28"/>
        <v>141.66666666666666</v>
      </c>
      <c r="D1855" s="75"/>
    </row>
    <row r="1856" spans="1:4" outlineLevel="1" x14ac:dyDescent="0.2">
      <c r="A1856" s="260" t="s">
        <v>427</v>
      </c>
      <c r="B1856" s="260">
        <v>82</v>
      </c>
      <c r="C1856" s="269">
        <f t="shared" si="28"/>
        <v>136.66666666666666</v>
      </c>
      <c r="D1856" s="75"/>
    </row>
    <row r="1857" spans="1:4" outlineLevel="1" x14ac:dyDescent="0.2">
      <c r="A1857" s="260" t="s">
        <v>444</v>
      </c>
      <c r="B1857" s="260">
        <v>82</v>
      </c>
      <c r="C1857" s="269">
        <f t="shared" si="28"/>
        <v>136.66666666666666</v>
      </c>
      <c r="D1857" s="75"/>
    </row>
    <row r="1858" spans="1:4" outlineLevel="1" x14ac:dyDescent="0.2">
      <c r="A1858" s="260" t="s">
        <v>813</v>
      </c>
      <c r="B1858" s="260">
        <v>82</v>
      </c>
      <c r="C1858" s="269">
        <f t="shared" si="28"/>
        <v>136.66666666666666</v>
      </c>
      <c r="D1858" s="75"/>
    </row>
    <row r="1859" spans="1:4" outlineLevel="1" x14ac:dyDescent="0.2">
      <c r="A1859" s="260" t="s">
        <v>821</v>
      </c>
      <c r="B1859" s="260">
        <v>77</v>
      </c>
      <c r="C1859" s="269">
        <f t="shared" si="28"/>
        <v>128.33333333333334</v>
      </c>
      <c r="D1859" s="75"/>
    </row>
    <row r="1860" spans="1:4" outlineLevel="1" x14ac:dyDescent="0.2">
      <c r="A1860" s="260" t="s">
        <v>865</v>
      </c>
      <c r="B1860" s="260">
        <v>77</v>
      </c>
      <c r="C1860" s="269">
        <f t="shared" si="28"/>
        <v>128.33333333333334</v>
      </c>
      <c r="D1860" s="75"/>
    </row>
    <row r="1861" spans="1:4" outlineLevel="1" x14ac:dyDescent="0.2">
      <c r="A1861" s="260" t="s">
        <v>2701</v>
      </c>
      <c r="B1861" s="260">
        <v>76</v>
      </c>
      <c r="C1861" s="269">
        <f t="shared" si="28"/>
        <v>126.66666666666667</v>
      </c>
      <c r="D1861" s="75"/>
    </row>
    <row r="1862" spans="1:4" outlineLevel="1" x14ac:dyDescent="0.2">
      <c r="A1862" s="260" t="s">
        <v>1050</v>
      </c>
      <c r="B1862" s="260">
        <v>76</v>
      </c>
      <c r="C1862" s="269">
        <f t="shared" si="28"/>
        <v>126.66666666666667</v>
      </c>
      <c r="D1862" s="75"/>
    </row>
    <row r="1863" spans="1:4" outlineLevel="1" x14ac:dyDescent="0.2">
      <c r="A1863" s="260" t="s">
        <v>875</v>
      </c>
      <c r="B1863" s="260">
        <v>76</v>
      </c>
      <c r="C1863" s="269">
        <f t="shared" ref="C1863:C1926" si="29">B1863*100/60</f>
        <v>126.66666666666667</v>
      </c>
      <c r="D1863" s="75"/>
    </row>
    <row r="1864" spans="1:4" outlineLevel="1" x14ac:dyDescent="0.2">
      <c r="A1864" s="260" t="s">
        <v>1683</v>
      </c>
      <c r="B1864" s="260">
        <v>74</v>
      </c>
      <c r="C1864" s="269">
        <f t="shared" si="29"/>
        <v>123.33333333333333</v>
      </c>
      <c r="D1864" s="75"/>
    </row>
    <row r="1865" spans="1:4" outlineLevel="1" x14ac:dyDescent="0.2">
      <c r="A1865" s="260" t="s">
        <v>1663</v>
      </c>
      <c r="B1865" s="260">
        <v>71</v>
      </c>
      <c r="C1865" s="269">
        <f t="shared" si="29"/>
        <v>118.33333333333333</v>
      </c>
      <c r="D1865" s="75"/>
    </row>
    <row r="1866" spans="1:4" outlineLevel="1" x14ac:dyDescent="0.2">
      <c r="A1866" s="260" t="s">
        <v>2702</v>
      </c>
      <c r="B1866" s="260">
        <v>70</v>
      </c>
      <c r="C1866" s="269">
        <f t="shared" si="29"/>
        <v>116.66666666666667</v>
      </c>
      <c r="D1866" s="75"/>
    </row>
    <row r="1867" spans="1:4" outlineLevel="1" x14ac:dyDescent="0.2">
      <c r="A1867" s="260" t="s">
        <v>2381</v>
      </c>
      <c r="B1867" s="260">
        <v>69</v>
      </c>
      <c r="C1867" s="269">
        <f t="shared" si="29"/>
        <v>115</v>
      </c>
      <c r="D1867" s="75"/>
    </row>
    <row r="1868" spans="1:4" outlineLevel="1" x14ac:dyDescent="0.2">
      <c r="A1868" s="260" t="s">
        <v>581</v>
      </c>
      <c r="B1868" s="260">
        <v>69</v>
      </c>
      <c r="C1868" s="269">
        <f t="shared" si="29"/>
        <v>115</v>
      </c>
      <c r="D1868" s="75"/>
    </row>
    <row r="1869" spans="1:4" outlineLevel="1" x14ac:dyDescent="0.2">
      <c r="A1869" s="260" t="s">
        <v>2703</v>
      </c>
      <c r="B1869" s="260">
        <v>68</v>
      </c>
      <c r="C1869" s="269">
        <f t="shared" si="29"/>
        <v>113.33333333333333</v>
      </c>
      <c r="D1869" s="75"/>
    </row>
    <row r="1870" spans="1:4" outlineLevel="1" x14ac:dyDescent="0.2">
      <c r="A1870" s="260" t="s">
        <v>2704</v>
      </c>
      <c r="B1870" s="260">
        <v>62</v>
      </c>
      <c r="C1870" s="269">
        <f t="shared" si="29"/>
        <v>103.33333333333333</v>
      </c>
      <c r="D1870" s="75"/>
    </row>
    <row r="1871" spans="1:4" outlineLevel="1" x14ac:dyDescent="0.2">
      <c r="A1871" s="260" t="s">
        <v>2526</v>
      </c>
      <c r="B1871" s="260">
        <v>61</v>
      </c>
      <c r="C1871" s="269">
        <f t="shared" si="29"/>
        <v>101.66666666666667</v>
      </c>
      <c r="D1871" s="75"/>
    </row>
    <row r="1872" spans="1:4" outlineLevel="1" x14ac:dyDescent="0.2">
      <c r="A1872" s="260" t="s">
        <v>2705</v>
      </c>
      <c r="B1872" s="260">
        <v>60</v>
      </c>
      <c r="C1872" s="269">
        <f t="shared" si="29"/>
        <v>100</v>
      </c>
      <c r="D1872" s="75"/>
    </row>
    <row r="1873" spans="1:4" outlineLevel="1" x14ac:dyDescent="0.2">
      <c r="A1873" s="260" t="s">
        <v>2606</v>
      </c>
      <c r="B1873" s="260">
        <v>60</v>
      </c>
      <c r="C1873" s="269">
        <f t="shared" si="29"/>
        <v>100</v>
      </c>
      <c r="D1873" s="75"/>
    </row>
    <row r="1874" spans="1:4" outlineLevel="1" x14ac:dyDescent="0.2">
      <c r="A1874" s="260" t="s">
        <v>830</v>
      </c>
      <c r="B1874" s="260">
        <v>60</v>
      </c>
      <c r="C1874" s="269">
        <f t="shared" si="29"/>
        <v>100</v>
      </c>
      <c r="D1874" s="75"/>
    </row>
    <row r="1875" spans="1:4" outlineLevel="1" x14ac:dyDescent="0.2">
      <c r="A1875" s="260" t="s">
        <v>1047</v>
      </c>
      <c r="B1875" s="260">
        <v>60</v>
      </c>
      <c r="C1875" s="269">
        <f t="shared" si="29"/>
        <v>100</v>
      </c>
      <c r="D1875" s="75"/>
    </row>
    <row r="1876" spans="1:4" outlineLevel="1" x14ac:dyDescent="0.2">
      <c r="A1876" s="260" t="s">
        <v>2706</v>
      </c>
      <c r="B1876" s="260">
        <v>60</v>
      </c>
      <c r="C1876" s="269">
        <f t="shared" si="29"/>
        <v>100</v>
      </c>
      <c r="D1876" s="75"/>
    </row>
    <row r="1877" spans="1:4" outlineLevel="1" x14ac:dyDescent="0.2">
      <c r="A1877" s="260" t="s">
        <v>2707</v>
      </c>
      <c r="B1877" s="260">
        <v>59</v>
      </c>
      <c r="C1877" s="269">
        <f t="shared" si="29"/>
        <v>98.333333333333329</v>
      </c>
      <c r="D1877" s="75"/>
    </row>
    <row r="1878" spans="1:4" outlineLevel="1" x14ac:dyDescent="0.2">
      <c r="A1878" s="260" t="s">
        <v>2708</v>
      </c>
      <c r="B1878" s="260">
        <v>59</v>
      </c>
      <c r="C1878" s="269">
        <f t="shared" si="29"/>
        <v>98.333333333333329</v>
      </c>
      <c r="D1878" s="75"/>
    </row>
    <row r="1879" spans="1:4" outlineLevel="1" x14ac:dyDescent="0.2">
      <c r="A1879" s="260" t="s">
        <v>2709</v>
      </c>
      <c r="B1879" s="260">
        <v>57</v>
      </c>
      <c r="C1879" s="269">
        <f t="shared" si="29"/>
        <v>95</v>
      </c>
      <c r="D1879" s="75"/>
    </row>
    <row r="1880" spans="1:4" outlineLevel="1" x14ac:dyDescent="0.2">
      <c r="A1880" s="260" t="s">
        <v>2710</v>
      </c>
      <c r="B1880" s="260">
        <v>57</v>
      </c>
      <c r="C1880" s="269">
        <f t="shared" si="29"/>
        <v>95</v>
      </c>
      <c r="D1880" s="75"/>
    </row>
    <row r="1881" spans="1:4" outlineLevel="1" x14ac:dyDescent="0.2">
      <c r="A1881" s="260" t="s">
        <v>2711</v>
      </c>
      <c r="B1881" s="260">
        <v>57</v>
      </c>
      <c r="C1881" s="269">
        <f t="shared" si="29"/>
        <v>95</v>
      </c>
      <c r="D1881" s="75"/>
    </row>
    <row r="1882" spans="1:4" outlineLevel="1" x14ac:dyDescent="0.2">
      <c r="A1882" s="260" t="s">
        <v>2527</v>
      </c>
      <c r="B1882" s="260">
        <v>56</v>
      </c>
      <c r="C1882" s="269">
        <f t="shared" si="29"/>
        <v>93.333333333333329</v>
      </c>
      <c r="D1882" s="75"/>
    </row>
    <row r="1883" spans="1:4" outlineLevel="1" x14ac:dyDescent="0.2">
      <c r="A1883" s="260" t="s">
        <v>2611</v>
      </c>
      <c r="B1883" s="260">
        <v>56</v>
      </c>
      <c r="C1883" s="269">
        <f t="shared" si="29"/>
        <v>93.333333333333329</v>
      </c>
      <c r="D1883" s="75"/>
    </row>
    <row r="1884" spans="1:4" outlineLevel="1" x14ac:dyDescent="0.2">
      <c r="A1884" s="260" t="s">
        <v>905</v>
      </c>
      <c r="B1884" s="260">
        <v>56</v>
      </c>
      <c r="C1884" s="269">
        <f t="shared" si="29"/>
        <v>93.333333333333329</v>
      </c>
      <c r="D1884" s="75"/>
    </row>
    <row r="1885" spans="1:4" outlineLevel="1" x14ac:dyDescent="0.2">
      <c r="A1885" s="260" t="s">
        <v>642</v>
      </c>
      <c r="B1885" s="260">
        <v>56</v>
      </c>
      <c r="C1885" s="269">
        <f t="shared" si="29"/>
        <v>93.333333333333329</v>
      </c>
      <c r="D1885" s="75"/>
    </row>
    <row r="1886" spans="1:4" outlineLevel="1" x14ac:dyDescent="0.2">
      <c r="A1886" s="260" t="s">
        <v>907</v>
      </c>
      <c r="B1886" s="260">
        <v>56</v>
      </c>
      <c r="C1886" s="269">
        <f t="shared" si="29"/>
        <v>93.333333333333329</v>
      </c>
      <c r="D1886" s="75"/>
    </row>
    <row r="1887" spans="1:4" outlineLevel="1" x14ac:dyDescent="0.2">
      <c r="A1887" s="260" t="s">
        <v>2612</v>
      </c>
      <c r="B1887" s="260">
        <v>56</v>
      </c>
      <c r="C1887" s="269">
        <f t="shared" si="29"/>
        <v>93.333333333333329</v>
      </c>
      <c r="D1887" s="75"/>
    </row>
    <row r="1888" spans="1:4" outlineLevel="1" x14ac:dyDescent="0.2">
      <c r="A1888" s="260" t="s">
        <v>2613</v>
      </c>
      <c r="B1888" s="260">
        <v>55</v>
      </c>
      <c r="C1888" s="269">
        <f t="shared" si="29"/>
        <v>91.666666666666671</v>
      </c>
      <c r="D1888" s="75"/>
    </row>
    <row r="1889" spans="1:4" outlineLevel="1" x14ac:dyDescent="0.2">
      <c r="A1889" s="260" t="s">
        <v>2614</v>
      </c>
      <c r="B1889" s="260">
        <v>55</v>
      </c>
      <c r="C1889" s="269">
        <f t="shared" si="29"/>
        <v>91.666666666666671</v>
      </c>
      <c r="D1889" s="75"/>
    </row>
    <row r="1890" spans="1:4" outlineLevel="1" x14ac:dyDescent="0.2">
      <c r="A1890" s="260" t="s">
        <v>2712</v>
      </c>
      <c r="B1890" s="260">
        <v>55</v>
      </c>
      <c r="C1890" s="269">
        <f t="shared" si="29"/>
        <v>91.666666666666671</v>
      </c>
      <c r="D1890" s="75"/>
    </row>
    <row r="1891" spans="1:4" outlineLevel="1" x14ac:dyDescent="0.2">
      <c r="A1891" s="260" t="s">
        <v>857</v>
      </c>
      <c r="B1891" s="260">
        <v>53</v>
      </c>
      <c r="C1891" s="269">
        <f t="shared" si="29"/>
        <v>88.333333333333329</v>
      </c>
      <c r="D1891" s="75"/>
    </row>
    <row r="1892" spans="1:4" outlineLevel="1" x14ac:dyDescent="0.2">
      <c r="A1892" s="260" t="s">
        <v>831</v>
      </c>
      <c r="B1892" s="260">
        <v>53</v>
      </c>
      <c r="C1892" s="269">
        <f t="shared" si="29"/>
        <v>88.333333333333329</v>
      </c>
      <c r="D1892" s="75"/>
    </row>
    <row r="1893" spans="1:4" outlineLevel="1" x14ac:dyDescent="0.2">
      <c r="A1893" s="260" t="s">
        <v>2529</v>
      </c>
      <c r="B1893" s="260">
        <v>53</v>
      </c>
      <c r="C1893" s="269">
        <f t="shared" si="29"/>
        <v>88.333333333333329</v>
      </c>
      <c r="D1893" s="75"/>
    </row>
    <row r="1894" spans="1:4" outlineLevel="1" x14ac:dyDescent="0.2">
      <c r="A1894" s="260" t="s">
        <v>1724</v>
      </c>
      <c r="B1894" s="260">
        <v>53</v>
      </c>
      <c r="C1894" s="269">
        <f t="shared" si="29"/>
        <v>88.333333333333329</v>
      </c>
      <c r="D1894" s="75"/>
    </row>
    <row r="1895" spans="1:4" outlineLevel="1" x14ac:dyDescent="0.2">
      <c r="A1895" s="260" t="s">
        <v>1677</v>
      </c>
      <c r="B1895" s="260">
        <v>52</v>
      </c>
      <c r="C1895" s="269">
        <f t="shared" si="29"/>
        <v>86.666666666666671</v>
      </c>
      <c r="D1895" s="75"/>
    </row>
    <row r="1896" spans="1:4" outlineLevel="1" x14ac:dyDescent="0.2">
      <c r="A1896" s="260" t="s">
        <v>2616</v>
      </c>
      <c r="B1896" s="260">
        <v>52</v>
      </c>
      <c r="C1896" s="269">
        <f t="shared" si="29"/>
        <v>86.666666666666671</v>
      </c>
      <c r="D1896" s="75"/>
    </row>
    <row r="1897" spans="1:4" outlineLevel="1" x14ac:dyDescent="0.2">
      <c r="A1897" s="260" t="s">
        <v>2617</v>
      </c>
      <c r="B1897" s="260">
        <v>52</v>
      </c>
      <c r="C1897" s="269">
        <f t="shared" si="29"/>
        <v>86.666666666666671</v>
      </c>
      <c r="D1897" s="75"/>
    </row>
    <row r="1898" spans="1:4" outlineLevel="1" x14ac:dyDescent="0.2">
      <c r="A1898" s="260" t="s">
        <v>2713</v>
      </c>
      <c r="B1898" s="260">
        <v>52</v>
      </c>
      <c r="C1898" s="269">
        <f t="shared" si="29"/>
        <v>86.666666666666671</v>
      </c>
      <c r="D1898" s="75"/>
    </row>
    <row r="1899" spans="1:4" outlineLevel="1" x14ac:dyDescent="0.2">
      <c r="A1899" s="260" t="s">
        <v>873</v>
      </c>
      <c r="B1899" s="260">
        <v>51</v>
      </c>
      <c r="C1899" s="269">
        <f t="shared" si="29"/>
        <v>85</v>
      </c>
      <c r="D1899" s="75"/>
    </row>
    <row r="1900" spans="1:4" outlineLevel="1" x14ac:dyDescent="0.2">
      <c r="A1900" s="260" t="s">
        <v>2714</v>
      </c>
      <c r="B1900" s="260">
        <v>49</v>
      </c>
      <c r="C1900" s="269">
        <f t="shared" si="29"/>
        <v>81.666666666666671</v>
      </c>
      <c r="D1900" s="75"/>
    </row>
    <row r="1901" spans="1:4" outlineLevel="1" x14ac:dyDescent="0.2">
      <c r="A1901" s="260" t="s">
        <v>666</v>
      </c>
      <c r="B1901" s="260">
        <v>48</v>
      </c>
      <c r="C1901" s="269">
        <f t="shared" si="29"/>
        <v>80</v>
      </c>
      <c r="D1901" s="75"/>
    </row>
    <row r="1902" spans="1:4" outlineLevel="1" x14ac:dyDescent="0.2">
      <c r="A1902" s="260" t="s">
        <v>1115</v>
      </c>
      <c r="B1902" s="260">
        <v>48</v>
      </c>
      <c r="C1902" s="269">
        <f t="shared" si="29"/>
        <v>80</v>
      </c>
      <c r="D1902" s="75"/>
    </row>
    <row r="1903" spans="1:4" outlineLevel="1" x14ac:dyDescent="0.2">
      <c r="A1903" s="260" t="s">
        <v>2715</v>
      </c>
      <c r="B1903" s="260">
        <v>48</v>
      </c>
      <c r="C1903" s="269">
        <f t="shared" si="29"/>
        <v>80</v>
      </c>
      <c r="D1903" s="75"/>
    </row>
    <row r="1904" spans="1:4" outlineLevel="1" x14ac:dyDescent="0.2">
      <c r="A1904" s="260" t="s">
        <v>2716</v>
      </c>
      <c r="B1904" s="260">
        <v>47</v>
      </c>
      <c r="C1904" s="269">
        <f t="shared" si="29"/>
        <v>78.333333333333329</v>
      </c>
      <c r="D1904" s="75"/>
    </row>
    <row r="1905" spans="1:4" outlineLevel="1" x14ac:dyDescent="0.2">
      <c r="A1905" s="260" t="s">
        <v>1674</v>
      </c>
      <c r="B1905" s="260">
        <v>45</v>
      </c>
      <c r="C1905" s="269">
        <f t="shared" si="29"/>
        <v>75</v>
      </c>
      <c r="D1905" s="75"/>
    </row>
    <row r="1906" spans="1:4" outlineLevel="1" x14ac:dyDescent="0.2">
      <c r="A1906" s="260" t="s">
        <v>2717</v>
      </c>
      <c r="B1906" s="260">
        <v>43</v>
      </c>
      <c r="C1906" s="269">
        <f t="shared" si="29"/>
        <v>71.666666666666671</v>
      </c>
      <c r="D1906" s="75"/>
    </row>
    <row r="1907" spans="1:4" outlineLevel="1" x14ac:dyDescent="0.2">
      <c r="A1907" s="260" t="s">
        <v>853</v>
      </c>
      <c r="B1907" s="260">
        <v>41</v>
      </c>
      <c r="C1907" s="269">
        <f t="shared" si="29"/>
        <v>68.333333333333329</v>
      </c>
      <c r="D1907" s="75"/>
    </row>
    <row r="1908" spans="1:4" outlineLevel="1" x14ac:dyDescent="0.2">
      <c r="A1908" s="260" t="s">
        <v>1723</v>
      </c>
      <c r="B1908" s="260">
        <v>40</v>
      </c>
      <c r="C1908" s="269">
        <f t="shared" si="29"/>
        <v>66.666666666666671</v>
      </c>
      <c r="D1908" s="75"/>
    </row>
    <row r="1909" spans="1:4" outlineLevel="1" x14ac:dyDescent="0.2">
      <c r="A1909" s="260" t="s">
        <v>829</v>
      </c>
      <c r="B1909" s="260">
        <v>40</v>
      </c>
      <c r="C1909" s="269">
        <f t="shared" si="29"/>
        <v>66.666666666666671</v>
      </c>
      <c r="D1909" s="75"/>
    </row>
    <row r="1910" spans="1:4" outlineLevel="1" x14ac:dyDescent="0.2">
      <c r="A1910" s="260" t="s">
        <v>858</v>
      </c>
      <c r="B1910" s="260">
        <v>40</v>
      </c>
      <c r="C1910" s="269">
        <f t="shared" si="29"/>
        <v>66.666666666666671</v>
      </c>
      <c r="D1910" s="75"/>
    </row>
    <row r="1911" spans="1:4" outlineLevel="1" x14ac:dyDescent="0.2">
      <c r="A1911" s="260" t="s">
        <v>2718</v>
      </c>
      <c r="B1911" s="260">
        <v>38</v>
      </c>
      <c r="C1911" s="269">
        <f t="shared" si="29"/>
        <v>63.333333333333336</v>
      </c>
      <c r="D1911" s="75"/>
    </row>
    <row r="1912" spans="1:4" outlineLevel="1" x14ac:dyDescent="0.2">
      <c r="A1912" s="260" t="s">
        <v>651</v>
      </c>
      <c r="B1912" s="260">
        <v>37</v>
      </c>
      <c r="C1912" s="269">
        <f t="shared" si="29"/>
        <v>61.666666666666664</v>
      </c>
      <c r="D1912" s="75"/>
    </row>
    <row r="1913" spans="1:4" outlineLevel="1" x14ac:dyDescent="0.2">
      <c r="A1913" s="260" t="s">
        <v>838</v>
      </c>
      <c r="B1913" s="260">
        <v>37</v>
      </c>
      <c r="C1913" s="269">
        <f t="shared" si="29"/>
        <v>61.666666666666664</v>
      </c>
      <c r="D1913" s="75"/>
    </row>
    <row r="1914" spans="1:4" outlineLevel="1" x14ac:dyDescent="0.2">
      <c r="A1914" s="260" t="s">
        <v>2719</v>
      </c>
      <c r="B1914" s="260">
        <v>37</v>
      </c>
      <c r="C1914" s="269">
        <f t="shared" si="29"/>
        <v>61.666666666666664</v>
      </c>
      <c r="D1914" s="75"/>
    </row>
    <row r="1915" spans="1:4" outlineLevel="1" x14ac:dyDescent="0.2">
      <c r="A1915" s="260" t="s">
        <v>668</v>
      </c>
      <c r="B1915" s="260">
        <v>36</v>
      </c>
      <c r="C1915" s="269">
        <f t="shared" si="29"/>
        <v>60</v>
      </c>
      <c r="D1915" s="75"/>
    </row>
    <row r="1916" spans="1:4" outlineLevel="1" x14ac:dyDescent="0.2">
      <c r="A1916" s="260" t="s">
        <v>2720</v>
      </c>
      <c r="B1916" s="260">
        <v>36</v>
      </c>
      <c r="C1916" s="269">
        <f t="shared" si="29"/>
        <v>60</v>
      </c>
      <c r="D1916" s="75"/>
    </row>
    <row r="1917" spans="1:4" outlineLevel="1" x14ac:dyDescent="0.2">
      <c r="A1917" s="260" t="s">
        <v>2721</v>
      </c>
      <c r="B1917" s="260">
        <v>36</v>
      </c>
      <c r="C1917" s="269">
        <f t="shared" si="29"/>
        <v>60</v>
      </c>
      <c r="D1917" s="75"/>
    </row>
    <row r="1918" spans="1:4" outlineLevel="1" x14ac:dyDescent="0.2">
      <c r="A1918" s="260" t="s">
        <v>2722</v>
      </c>
      <c r="B1918" s="260">
        <v>36</v>
      </c>
      <c r="C1918" s="269">
        <f t="shared" si="29"/>
        <v>60</v>
      </c>
      <c r="D1918" s="75"/>
    </row>
    <row r="1919" spans="1:4" outlineLevel="1" x14ac:dyDescent="0.2">
      <c r="A1919" s="260" t="s">
        <v>1685</v>
      </c>
      <c r="B1919" s="260">
        <v>36</v>
      </c>
      <c r="C1919" s="269">
        <f t="shared" si="29"/>
        <v>60</v>
      </c>
      <c r="D1919" s="75"/>
    </row>
    <row r="1920" spans="1:4" outlineLevel="1" x14ac:dyDescent="0.2">
      <c r="A1920" s="260" t="s">
        <v>2723</v>
      </c>
      <c r="B1920" s="260">
        <v>36</v>
      </c>
      <c r="C1920" s="269">
        <f t="shared" si="29"/>
        <v>60</v>
      </c>
      <c r="D1920" s="75"/>
    </row>
    <row r="1921" spans="1:4" outlineLevel="1" x14ac:dyDescent="0.2">
      <c r="A1921" s="260" t="s">
        <v>872</v>
      </c>
      <c r="B1921" s="260">
        <v>36</v>
      </c>
      <c r="C1921" s="269">
        <f t="shared" si="29"/>
        <v>60</v>
      </c>
      <c r="D1921" s="75"/>
    </row>
    <row r="1922" spans="1:4" outlineLevel="1" x14ac:dyDescent="0.2">
      <c r="A1922" s="260" t="s">
        <v>899</v>
      </c>
      <c r="B1922" s="260">
        <v>35</v>
      </c>
      <c r="C1922" s="269">
        <f t="shared" si="29"/>
        <v>58.333333333333336</v>
      </c>
      <c r="D1922" s="75"/>
    </row>
    <row r="1923" spans="1:4" outlineLevel="1" x14ac:dyDescent="0.2">
      <c r="A1923" s="260" t="s">
        <v>848</v>
      </c>
      <c r="B1923" s="260">
        <v>35</v>
      </c>
      <c r="C1923" s="269">
        <f t="shared" si="29"/>
        <v>58.333333333333336</v>
      </c>
      <c r="D1923" s="75"/>
    </row>
    <row r="1924" spans="1:4" outlineLevel="1" x14ac:dyDescent="0.2">
      <c r="A1924" s="260" t="s">
        <v>353</v>
      </c>
      <c r="B1924" s="260">
        <v>35</v>
      </c>
      <c r="C1924" s="269">
        <f t="shared" si="29"/>
        <v>58.333333333333336</v>
      </c>
      <c r="D1924" s="75"/>
    </row>
    <row r="1925" spans="1:4" outlineLevel="1" x14ac:dyDescent="0.2">
      <c r="A1925" s="260" t="s">
        <v>852</v>
      </c>
      <c r="B1925" s="260">
        <v>35</v>
      </c>
      <c r="C1925" s="269">
        <f t="shared" si="29"/>
        <v>58.333333333333336</v>
      </c>
      <c r="D1925" s="75"/>
    </row>
    <row r="1926" spans="1:4" outlineLevel="1" x14ac:dyDescent="0.2">
      <c r="A1926" s="260" t="s">
        <v>554</v>
      </c>
      <c r="B1926" s="260">
        <v>35</v>
      </c>
      <c r="C1926" s="269">
        <f t="shared" si="29"/>
        <v>58.333333333333336</v>
      </c>
      <c r="D1926" s="75"/>
    </row>
    <row r="1927" spans="1:4" outlineLevel="1" x14ac:dyDescent="0.2">
      <c r="A1927" s="260" t="s">
        <v>860</v>
      </c>
      <c r="B1927" s="260">
        <v>35</v>
      </c>
      <c r="C1927" s="269">
        <f t="shared" ref="C1927:C1990" si="30">B1927*100/60</f>
        <v>58.333333333333336</v>
      </c>
      <c r="D1927" s="75"/>
    </row>
    <row r="1928" spans="1:4" outlineLevel="1" x14ac:dyDescent="0.2">
      <c r="A1928" s="260" t="s">
        <v>837</v>
      </c>
      <c r="B1928" s="260">
        <v>34</v>
      </c>
      <c r="C1928" s="269">
        <f t="shared" si="30"/>
        <v>56.666666666666664</v>
      </c>
      <c r="D1928" s="75"/>
    </row>
    <row r="1929" spans="1:4" outlineLevel="1" x14ac:dyDescent="0.2">
      <c r="A1929" s="260" t="s">
        <v>869</v>
      </c>
      <c r="B1929" s="260">
        <v>34</v>
      </c>
      <c r="C1929" s="269">
        <f t="shared" si="30"/>
        <v>56.666666666666664</v>
      </c>
      <c r="D1929" s="75"/>
    </row>
    <row r="1930" spans="1:4" outlineLevel="1" x14ac:dyDescent="0.2">
      <c r="A1930" s="260" t="s">
        <v>1675</v>
      </c>
      <c r="B1930" s="260">
        <v>33</v>
      </c>
      <c r="C1930" s="269">
        <f t="shared" si="30"/>
        <v>55</v>
      </c>
      <c r="D1930" s="75"/>
    </row>
    <row r="1931" spans="1:4" outlineLevel="1" x14ac:dyDescent="0.2">
      <c r="A1931" s="260" t="s">
        <v>2538</v>
      </c>
      <c r="B1931" s="260">
        <v>33</v>
      </c>
      <c r="C1931" s="269">
        <f t="shared" si="30"/>
        <v>55</v>
      </c>
      <c r="D1931" s="75"/>
    </row>
    <row r="1932" spans="1:4" outlineLevel="1" x14ac:dyDescent="0.2">
      <c r="A1932" s="260" t="s">
        <v>379</v>
      </c>
      <c r="B1932" s="260">
        <v>32</v>
      </c>
      <c r="C1932" s="269">
        <f t="shared" si="30"/>
        <v>53.333333333333336</v>
      </c>
      <c r="D1932" s="75"/>
    </row>
    <row r="1933" spans="1:4" outlineLevel="1" x14ac:dyDescent="0.2">
      <c r="A1933" s="260" t="s">
        <v>895</v>
      </c>
      <c r="B1933" s="260">
        <v>31</v>
      </c>
      <c r="C1933" s="269">
        <f t="shared" si="30"/>
        <v>51.666666666666664</v>
      </c>
      <c r="D1933" s="75"/>
    </row>
    <row r="1934" spans="1:4" outlineLevel="1" x14ac:dyDescent="0.2">
      <c r="A1934" s="260" t="s">
        <v>1028</v>
      </c>
      <c r="B1934" s="260">
        <v>30</v>
      </c>
      <c r="C1934" s="269">
        <f t="shared" si="30"/>
        <v>50</v>
      </c>
      <c r="D1934" s="75"/>
    </row>
    <row r="1935" spans="1:4" outlineLevel="1" x14ac:dyDescent="0.2">
      <c r="A1935" s="260" t="s">
        <v>1030</v>
      </c>
      <c r="B1935" s="260">
        <v>30</v>
      </c>
      <c r="C1935" s="269">
        <f t="shared" si="30"/>
        <v>50</v>
      </c>
      <c r="D1935" s="75"/>
    </row>
    <row r="1936" spans="1:4" outlineLevel="1" x14ac:dyDescent="0.2">
      <c r="A1936" s="260" t="s">
        <v>2539</v>
      </c>
      <c r="B1936" s="260">
        <v>30</v>
      </c>
      <c r="C1936" s="269">
        <f t="shared" si="30"/>
        <v>50</v>
      </c>
      <c r="D1936" s="75"/>
    </row>
    <row r="1937" spans="1:4" outlineLevel="1" x14ac:dyDescent="0.2">
      <c r="A1937" s="260" t="s">
        <v>618</v>
      </c>
      <c r="B1937" s="260">
        <v>30</v>
      </c>
      <c r="C1937" s="269">
        <f t="shared" si="30"/>
        <v>50</v>
      </c>
      <c r="D1937" s="75"/>
    </row>
    <row r="1938" spans="1:4" outlineLevel="1" x14ac:dyDescent="0.2">
      <c r="A1938" s="260" t="s">
        <v>1660</v>
      </c>
      <c r="B1938" s="260">
        <v>30</v>
      </c>
      <c r="C1938" s="269">
        <f t="shared" si="30"/>
        <v>50</v>
      </c>
      <c r="D1938" s="75"/>
    </row>
    <row r="1939" spans="1:4" outlineLevel="1" x14ac:dyDescent="0.2">
      <c r="A1939" s="260" t="s">
        <v>1026</v>
      </c>
      <c r="B1939" s="260">
        <v>29</v>
      </c>
      <c r="C1939" s="269">
        <f t="shared" si="30"/>
        <v>48.333333333333336</v>
      </c>
      <c r="D1939" s="75"/>
    </row>
    <row r="1940" spans="1:4" outlineLevel="1" x14ac:dyDescent="0.2">
      <c r="A1940" s="260" t="s">
        <v>901</v>
      </c>
      <c r="B1940" s="260">
        <v>29</v>
      </c>
      <c r="C1940" s="269">
        <f t="shared" si="30"/>
        <v>48.333333333333336</v>
      </c>
      <c r="D1940" s="75"/>
    </row>
    <row r="1941" spans="1:4" outlineLevel="1" x14ac:dyDescent="0.2">
      <c r="A1941" s="260" t="s">
        <v>653</v>
      </c>
      <c r="B1941" s="260">
        <v>28</v>
      </c>
      <c r="C1941" s="269">
        <f t="shared" si="30"/>
        <v>46.666666666666664</v>
      </c>
      <c r="D1941" s="75"/>
    </row>
    <row r="1942" spans="1:4" outlineLevel="1" x14ac:dyDescent="0.2">
      <c r="A1942" s="260" t="s">
        <v>1725</v>
      </c>
      <c r="B1942" s="260">
        <v>28</v>
      </c>
      <c r="C1942" s="269">
        <f t="shared" si="30"/>
        <v>46.666666666666664</v>
      </c>
      <c r="D1942" s="75"/>
    </row>
    <row r="1943" spans="1:4" x14ac:dyDescent="0.2">
      <c r="A1943" s="260" t="s">
        <v>1053</v>
      </c>
      <c r="B1943" s="260">
        <v>27</v>
      </c>
      <c r="C1943" s="269">
        <f t="shared" si="30"/>
        <v>45</v>
      </c>
      <c r="D1943" s="75"/>
    </row>
    <row r="1944" spans="1:4" x14ac:dyDescent="0.2">
      <c r="A1944" s="260" t="s">
        <v>1032</v>
      </c>
      <c r="B1944" s="260">
        <v>27</v>
      </c>
      <c r="C1944" s="269">
        <f t="shared" si="30"/>
        <v>45</v>
      </c>
      <c r="D1944" s="75"/>
    </row>
    <row r="1945" spans="1:4" s="81" customFormat="1" ht="24" customHeight="1" x14ac:dyDescent="0.2">
      <c r="A1945" s="260" t="s">
        <v>2647</v>
      </c>
      <c r="B1945" s="260">
        <v>27</v>
      </c>
      <c r="C1945" s="269">
        <f t="shared" si="30"/>
        <v>45</v>
      </c>
    </row>
    <row r="1946" spans="1:4" outlineLevel="1" x14ac:dyDescent="0.2">
      <c r="A1946" s="260" t="s">
        <v>1684</v>
      </c>
      <c r="B1946" s="260">
        <v>27</v>
      </c>
      <c r="C1946" s="269">
        <f t="shared" si="30"/>
        <v>45</v>
      </c>
      <c r="D1946" s="75"/>
    </row>
    <row r="1947" spans="1:4" outlineLevel="1" x14ac:dyDescent="0.2">
      <c r="A1947" s="260" t="s">
        <v>1648</v>
      </c>
      <c r="B1947" s="260">
        <v>27</v>
      </c>
      <c r="C1947" s="269">
        <f t="shared" si="30"/>
        <v>45</v>
      </c>
      <c r="D1947" s="75"/>
    </row>
    <row r="1948" spans="1:4" outlineLevel="1" x14ac:dyDescent="0.2">
      <c r="A1948" s="260" t="s">
        <v>2724</v>
      </c>
      <c r="B1948" s="260">
        <v>25</v>
      </c>
      <c r="C1948" s="269">
        <f t="shared" si="30"/>
        <v>41.666666666666664</v>
      </c>
      <c r="D1948" s="75"/>
    </row>
    <row r="1949" spans="1:4" outlineLevel="1" x14ac:dyDescent="0.2">
      <c r="A1949" s="260" t="s">
        <v>2725</v>
      </c>
      <c r="B1949" s="260">
        <v>25</v>
      </c>
      <c r="C1949" s="269">
        <f t="shared" si="30"/>
        <v>41.666666666666664</v>
      </c>
      <c r="D1949" s="75"/>
    </row>
    <row r="1950" spans="1:4" outlineLevel="1" x14ac:dyDescent="0.2">
      <c r="A1950" s="260" t="s">
        <v>2726</v>
      </c>
      <c r="B1950" s="260">
        <v>25</v>
      </c>
      <c r="C1950" s="269">
        <f t="shared" si="30"/>
        <v>41.666666666666664</v>
      </c>
      <c r="D1950" s="75"/>
    </row>
    <row r="1951" spans="1:4" outlineLevel="1" x14ac:dyDescent="0.2">
      <c r="A1951" s="260" t="s">
        <v>2727</v>
      </c>
      <c r="B1951" s="260">
        <v>24</v>
      </c>
      <c r="C1951" s="269">
        <f t="shared" si="30"/>
        <v>40</v>
      </c>
      <c r="D1951" s="75"/>
    </row>
    <row r="1952" spans="1:4" outlineLevel="1" x14ac:dyDescent="0.2">
      <c r="A1952" s="260" t="s">
        <v>1656</v>
      </c>
      <c r="B1952" s="260">
        <v>24</v>
      </c>
      <c r="C1952" s="269">
        <f t="shared" si="30"/>
        <v>40</v>
      </c>
      <c r="D1952" s="75"/>
    </row>
    <row r="1953" spans="1:4" outlineLevel="1" x14ac:dyDescent="0.2">
      <c r="A1953" s="260" t="s">
        <v>1191</v>
      </c>
      <c r="B1953" s="260">
        <v>24</v>
      </c>
      <c r="C1953" s="269">
        <f t="shared" si="30"/>
        <v>40</v>
      </c>
      <c r="D1953" s="75"/>
    </row>
    <row r="1954" spans="1:4" outlineLevel="1" x14ac:dyDescent="0.2">
      <c r="A1954" s="260" t="s">
        <v>806</v>
      </c>
      <c r="B1954" s="260">
        <v>24</v>
      </c>
      <c r="C1954" s="269">
        <f t="shared" si="30"/>
        <v>40</v>
      </c>
      <c r="D1954" s="75"/>
    </row>
    <row r="1955" spans="1:4" outlineLevel="1" x14ac:dyDescent="0.2">
      <c r="A1955" s="260" t="s">
        <v>807</v>
      </c>
      <c r="B1955" s="260">
        <v>24</v>
      </c>
      <c r="C1955" s="269">
        <f t="shared" si="30"/>
        <v>40</v>
      </c>
      <c r="D1955" s="75"/>
    </row>
    <row r="1956" spans="1:4" outlineLevel="1" x14ac:dyDescent="0.2">
      <c r="A1956" s="260" t="s">
        <v>870</v>
      </c>
      <c r="B1956" s="260">
        <v>24</v>
      </c>
      <c r="C1956" s="269">
        <f t="shared" si="30"/>
        <v>40</v>
      </c>
      <c r="D1956" s="75"/>
    </row>
    <row r="1957" spans="1:4" outlineLevel="1" x14ac:dyDescent="0.2">
      <c r="A1957" s="260" t="s">
        <v>1650</v>
      </c>
      <c r="B1957" s="260">
        <v>24</v>
      </c>
      <c r="C1957" s="269">
        <f t="shared" si="30"/>
        <v>40</v>
      </c>
      <c r="D1957" s="75"/>
    </row>
    <row r="1958" spans="1:4" outlineLevel="1" x14ac:dyDescent="0.2">
      <c r="A1958" s="260" t="s">
        <v>2728</v>
      </c>
      <c r="B1958" s="260">
        <v>23</v>
      </c>
      <c r="C1958" s="269">
        <f t="shared" si="30"/>
        <v>38.333333333333336</v>
      </c>
      <c r="D1958" s="75"/>
    </row>
    <row r="1959" spans="1:4" outlineLevel="1" x14ac:dyDescent="0.2">
      <c r="A1959" s="260" t="s">
        <v>1018</v>
      </c>
      <c r="B1959" s="260">
        <v>23</v>
      </c>
      <c r="C1959" s="269">
        <f t="shared" si="30"/>
        <v>38.333333333333336</v>
      </c>
      <c r="D1959" s="75"/>
    </row>
    <row r="1960" spans="1:4" outlineLevel="1" x14ac:dyDescent="0.2">
      <c r="A1960" s="260" t="s">
        <v>2729</v>
      </c>
      <c r="B1960" s="260">
        <v>23</v>
      </c>
      <c r="C1960" s="269">
        <f t="shared" si="30"/>
        <v>38.333333333333336</v>
      </c>
      <c r="D1960" s="75"/>
    </row>
    <row r="1961" spans="1:4" outlineLevel="1" x14ac:dyDescent="0.2">
      <c r="A1961" s="260" t="s">
        <v>1715</v>
      </c>
      <c r="B1961" s="260">
        <v>22</v>
      </c>
      <c r="C1961" s="269">
        <f t="shared" si="30"/>
        <v>36.666666666666664</v>
      </c>
      <c r="D1961" s="75"/>
    </row>
    <row r="1962" spans="1:4" outlineLevel="1" x14ac:dyDescent="0.2">
      <c r="A1962" s="260" t="s">
        <v>1713</v>
      </c>
      <c r="B1962" s="260">
        <v>22</v>
      </c>
      <c r="C1962" s="269">
        <f t="shared" si="30"/>
        <v>36.666666666666664</v>
      </c>
      <c r="D1962" s="75"/>
    </row>
    <row r="1963" spans="1:4" outlineLevel="1" x14ac:dyDescent="0.2">
      <c r="A1963" s="260" t="s">
        <v>1037</v>
      </c>
      <c r="B1963" s="260">
        <v>22</v>
      </c>
      <c r="C1963" s="269">
        <f t="shared" si="30"/>
        <v>36.666666666666664</v>
      </c>
      <c r="D1963" s="75"/>
    </row>
    <row r="1964" spans="1:4" outlineLevel="1" x14ac:dyDescent="0.2">
      <c r="A1964" s="260" t="s">
        <v>1681</v>
      </c>
      <c r="B1964" s="260">
        <v>22</v>
      </c>
      <c r="C1964" s="269">
        <f t="shared" si="30"/>
        <v>36.666666666666664</v>
      </c>
      <c r="D1964" s="75"/>
    </row>
    <row r="1965" spans="1:4" outlineLevel="1" x14ac:dyDescent="0.2">
      <c r="A1965" s="260" t="s">
        <v>1074</v>
      </c>
      <c r="B1965" s="260">
        <v>21</v>
      </c>
      <c r="C1965" s="269">
        <f t="shared" si="30"/>
        <v>35</v>
      </c>
      <c r="D1965" s="75"/>
    </row>
    <row r="1966" spans="1:4" outlineLevel="1" x14ac:dyDescent="0.2">
      <c r="A1966" s="260" t="s">
        <v>1169</v>
      </c>
      <c r="B1966" s="260">
        <v>21</v>
      </c>
      <c r="C1966" s="269">
        <f t="shared" si="30"/>
        <v>35</v>
      </c>
      <c r="D1966" s="75"/>
    </row>
    <row r="1967" spans="1:4" outlineLevel="1" x14ac:dyDescent="0.2">
      <c r="A1967" s="260" t="s">
        <v>904</v>
      </c>
      <c r="B1967" s="260">
        <v>20</v>
      </c>
      <c r="C1967" s="269">
        <f t="shared" si="30"/>
        <v>33.333333333333336</v>
      </c>
      <c r="D1967" s="75"/>
    </row>
    <row r="1968" spans="1:4" outlineLevel="1" x14ac:dyDescent="0.2">
      <c r="A1968" s="260" t="s">
        <v>2730</v>
      </c>
      <c r="B1968" s="260">
        <v>20</v>
      </c>
      <c r="C1968" s="269">
        <f t="shared" si="30"/>
        <v>33.333333333333336</v>
      </c>
      <c r="D1968" s="75"/>
    </row>
    <row r="1969" spans="1:4" outlineLevel="1" x14ac:dyDescent="0.2">
      <c r="A1969" s="260" t="s">
        <v>2731</v>
      </c>
      <c r="B1969" s="260">
        <v>19</v>
      </c>
      <c r="C1969" s="269">
        <f t="shared" si="30"/>
        <v>31.666666666666668</v>
      </c>
      <c r="D1969" s="75"/>
    </row>
    <row r="1970" spans="1:4" outlineLevel="1" x14ac:dyDescent="0.2">
      <c r="A1970" s="260" t="s">
        <v>2732</v>
      </c>
      <c r="B1970" s="260">
        <v>19</v>
      </c>
      <c r="C1970" s="269">
        <f t="shared" si="30"/>
        <v>31.666666666666668</v>
      </c>
      <c r="D1970" s="75"/>
    </row>
    <row r="1971" spans="1:4" outlineLevel="1" x14ac:dyDescent="0.2">
      <c r="A1971" s="260" t="s">
        <v>2733</v>
      </c>
      <c r="B1971" s="260">
        <v>19</v>
      </c>
      <c r="C1971" s="269">
        <f t="shared" si="30"/>
        <v>31.666666666666668</v>
      </c>
      <c r="D1971" s="75"/>
    </row>
    <row r="1972" spans="1:4" outlineLevel="1" x14ac:dyDescent="0.2">
      <c r="A1972" s="260" t="s">
        <v>868</v>
      </c>
      <c r="B1972" s="260">
        <v>18</v>
      </c>
      <c r="C1972" s="269">
        <f t="shared" si="30"/>
        <v>30</v>
      </c>
      <c r="D1972" s="75"/>
    </row>
    <row r="1973" spans="1:4" outlineLevel="1" x14ac:dyDescent="0.2">
      <c r="A1973" s="260" t="s">
        <v>898</v>
      </c>
      <c r="B1973" s="260">
        <v>18</v>
      </c>
      <c r="C1973" s="269">
        <f t="shared" si="30"/>
        <v>30</v>
      </c>
      <c r="D1973" s="75"/>
    </row>
    <row r="1974" spans="1:4" outlineLevel="1" x14ac:dyDescent="0.2">
      <c r="A1974" s="260" t="s">
        <v>897</v>
      </c>
      <c r="B1974" s="260">
        <v>18</v>
      </c>
      <c r="C1974" s="269">
        <f t="shared" si="30"/>
        <v>30</v>
      </c>
      <c r="D1974" s="75"/>
    </row>
    <row r="1975" spans="1:4" outlineLevel="1" x14ac:dyDescent="0.2">
      <c r="A1975" s="260" t="s">
        <v>2734</v>
      </c>
      <c r="B1975" s="260">
        <v>18</v>
      </c>
      <c r="C1975" s="269">
        <f t="shared" si="30"/>
        <v>30</v>
      </c>
      <c r="D1975" s="75"/>
    </row>
    <row r="1976" spans="1:4" outlineLevel="1" x14ac:dyDescent="0.2">
      <c r="A1976" s="260" t="s">
        <v>856</v>
      </c>
      <c r="B1976" s="260">
        <v>18</v>
      </c>
      <c r="C1976" s="269">
        <f t="shared" si="30"/>
        <v>30</v>
      </c>
      <c r="D1976" s="75"/>
    </row>
    <row r="1977" spans="1:4" outlineLevel="1" x14ac:dyDescent="0.2">
      <c r="A1977" s="260" t="s">
        <v>2735</v>
      </c>
      <c r="B1977" s="260">
        <v>18</v>
      </c>
      <c r="C1977" s="269">
        <f t="shared" si="30"/>
        <v>30</v>
      </c>
      <c r="D1977" s="75"/>
    </row>
    <row r="1978" spans="1:4" outlineLevel="1" x14ac:dyDescent="0.2">
      <c r="A1978" s="260" t="s">
        <v>2736</v>
      </c>
      <c r="B1978" s="260">
        <v>18</v>
      </c>
      <c r="C1978" s="269">
        <f t="shared" si="30"/>
        <v>30</v>
      </c>
      <c r="D1978" s="75"/>
    </row>
    <row r="1979" spans="1:4" outlineLevel="1" x14ac:dyDescent="0.2">
      <c r="A1979" s="260" t="s">
        <v>2737</v>
      </c>
      <c r="B1979" s="260">
        <v>18</v>
      </c>
      <c r="C1979" s="269">
        <f t="shared" si="30"/>
        <v>30</v>
      </c>
      <c r="D1979" s="75"/>
    </row>
    <row r="1980" spans="1:4" outlineLevel="1" x14ac:dyDescent="0.2">
      <c r="A1980" s="260" t="s">
        <v>1657</v>
      </c>
      <c r="B1980" s="260">
        <v>17</v>
      </c>
      <c r="C1980" s="269">
        <f t="shared" si="30"/>
        <v>28.333333333333332</v>
      </c>
      <c r="D1980" s="75"/>
    </row>
    <row r="1981" spans="1:4" outlineLevel="1" x14ac:dyDescent="0.2">
      <c r="A1981" s="260" t="s">
        <v>2738</v>
      </c>
      <c r="B1981" s="260">
        <v>17</v>
      </c>
      <c r="C1981" s="269">
        <f t="shared" si="30"/>
        <v>28.333333333333332</v>
      </c>
      <c r="D1981" s="75"/>
    </row>
    <row r="1982" spans="1:4" outlineLevel="1" x14ac:dyDescent="0.2">
      <c r="A1982" s="260" t="s">
        <v>1659</v>
      </c>
      <c r="B1982" s="260">
        <v>17</v>
      </c>
      <c r="C1982" s="269">
        <f t="shared" si="30"/>
        <v>28.333333333333332</v>
      </c>
      <c r="D1982" s="75"/>
    </row>
    <row r="1983" spans="1:4" outlineLevel="1" x14ac:dyDescent="0.2">
      <c r="A1983" s="260" t="s">
        <v>632</v>
      </c>
      <c r="B1983" s="260">
        <v>17</v>
      </c>
      <c r="C1983" s="269">
        <f t="shared" si="30"/>
        <v>28.333333333333332</v>
      </c>
      <c r="D1983" s="75"/>
    </row>
    <row r="1984" spans="1:4" outlineLevel="1" x14ac:dyDescent="0.2">
      <c r="A1984" s="260" t="s">
        <v>906</v>
      </c>
      <c r="B1984" s="260">
        <v>17</v>
      </c>
      <c r="C1984" s="269">
        <f t="shared" si="30"/>
        <v>28.333333333333332</v>
      </c>
      <c r="D1984" s="75"/>
    </row>
    <row r="1985" spans="1:4" outlineLevel="1" x14ac:dyDescent="0.2">
      <c r="A1985" s="260" t="s">
        <v>871</v>
      </c>
      <c r="B1985" s="260">
        <v>17</v>
      </c>
      <c r="C1985" s="269">
        <f t="shared" si="30"/>
        <v>28.333333333333332</v>
      </c>
      <c r="D1985" s="75"/>
    </row>
    <row r="1986" spans="1:4" outlineLevel="1" x14ac:dyDescent="0.2">
      <c r="A1986" s="260" t="s">
        <v>2739</v>
      </c>
      <c r="B1986" s="260">
        <v>17</v>
      </c>
      <c r="C1986" s="269">
        <f t="shared" si="30"/>
        <v>28.333333333333332</v>
      </c>
      <c r="D1986" s="75"/>
    </row>
    <row r="1987" spans="1:4" outlineLevel="1" x14ac:dyDescent="0.2">
      <c r="A1987" s="260" t="s">
        <v>499</v>
      </c>
      <c r="B1987" s="260">
        <v>16</v>
      </c>
      <c r="C1987" s="269">
        <f t="shared" si="30"/>
        <v>26.666666666666668</v>
      </c>
      <c r="D1987" s="75"/>
    </row>
    <row r="1988" spans="1:4" outlineLevel="1" x14ac:dyDescent="0.2">
      <c r="A1988" s="260" t="s">
        <v>1640</v>
      </c>
      <c r="B1988" s="260">
        <v>16</v>
      </c>
      <c r="C1988" s="269">
        <f t="shared" si="30"/>
        <v>26.666666666666668</v>
      </c>
      <c r="D1988" s="75"/>
    </row>
    <row r="1989" spans="1:4" outlineLevel="1" x14ac:dyDescent="0.2">
      <c r="A1989" s="260" t="s">
        <v>2740</v>
      </c>
      <c r="B1989" s="260">
        <v>16</v>
      </c>
      <c r="C1989" s="269">
        <f t="shared" si="30"/>
        <v>26.666666666666668</v>
      </c>
      <c r="D1989" s="75"/>
    </row>
    <row r="1990" spans="1:4" outlineLevel="1" x14ac:dyDescent="0.2">
      <c r="A1990" s="260" t="s">
        <v>1645</v>
      </c>
      <c r="B1990" s="260">
        <v>16</v>
      </c>
      <c r="C1990" s="269">
        <f t="shared" si="30"/>
        <v>26.666666666666668</v>
      </c>
      <c r="D1990" s="75"/>
    </row>
    <row r="1991" spans="1:4" outlineLevel="1" x14ac:dyDescent="0.2">
      <c r="A1991" s="260" t="s">
        <v>2741</v>
      </c>
      <c r="B1991" s="260">
        <v>16</v>
      </c>
      <c r="C1991" s="269">
        <f t="shared" ref="C1991:C2054" si="31">B1991*100/60</f>
        <v>26.666666666666668</v>
      </c>
      <c r="D1991" s="75"/>
    </row>
    <row r="1992" spans="1:4" outlineLevel="1" x14ac:dyDescent="0.2">
      <c r="A1992" s="260" t="s">
        <v>2742</v>
      </c>
      <c r="B1992" s="260">
        <v>16</v>
      </c>
      <c r="C1992" s="269">
        <f t="shared" si="31"/>
        <v>26.666666666666668</v>
      </c>
      <c r="D1992" s="75"/>
    </row>
    <row r="1993" spans="1:4" outlineLevel="1" x14ac:dyDescent="0.2">
      <c r="A1993" s="260" t="s">
        <v>1055</v>
      </c>
      <c r="B1993" s="260">
        <v>16</v>
      </c>
      <c r="C1993" s="269">
        <f t="shared" si="31"/>
        <v>26.666666666666668</v>
      </c>
      <c r="D1993" s="75"/>
    </row>
    <row r="1994" spans="1:4" outlineLevel="1" x14ac:dyDescent="0.2">
      <c r="A1994" s="260" t="s">
        <v>932</v>
      </c>
      <c r="B1994" s="260">
        <v>16</v>
      </c>
      <c r="C1994" s="269">
        <f t="shared" si="31"/>
        <v>26.666666666666668</v>
      </c>
      <c r="D1994" s="75"/>
    </row>
    <row r="1995" spans="1:4" outlineLevel="1" x14ac:dyDescent="0.2">
      <c r="A1995" s="260" t="s">
        <v>1643</v>
      </c>
      <c r="B1995" s="260">
        <v>16</v>
      </c>
      <c r="C1995" s="269">
        <f t="shared" si="31"/>
        <v>26.666666666666668</v>
      </c>
      <c r="D1995" s="75"/>
    </row>
    <row r="1996" spans="1:4" outlineLevel="1" x14ac:dyDescent="0.2">
      <c r="A1996" s="260" t="s">
        <v>1666</v>
      </c>
      <c r="B1996" s="260">
        <v>15</v>
      </c>
      <c r="C1996" s="269">
        <f t="shared" si="31"/>
        <v>25</v>
      </c>
      <c r="D1996" s="75"/>
    </row>
    <row r="1997" spans="1:4" outlineLevel="1" x14ac:dyDescent="0.2">
      <c r="A1997" s="260" t="s">
        <v>846</v>
      </c>
      <c r="B1997" s="260">
        <v>15</v>
      </c>
      <c r="C1997" s="269">
        <f t="shared" si="31"/>
        <v>25</v>
      </c>
      <c r="D1997" s="75"/>
    </row>
    <row r="1998" spans="1:4" outlineLevel="1" x14ac:dyDescent="0.2">
      <c r="A1998" s="260" t="s">
        <v>847</v>
      </c>
      <c r="B1998" s="260">
        <v>15</v>
      </c>
      <c r="C1998" s="269">
        <f t="shared" si="31"/>
        <v>25</v>
      </c>
      <c r="D1998" s="75"/>
    </row>
    <row r="1999" spans="1:4" outlineLevel="1" x14ac:dyDescent="0.2">
      <c r="A1999" s="260" t="s">
        <v>1676</v>
      </c>
      <c r="B1999" s="260">
        <v>15</v>
      </c>
      <c r="C1999" s="269">
        <f t="shared" si="31"/>
        <v>25</v>
      </c>
      <c r="D1999" s="75"/>
    </row>
    <row r="2000" spans="1:4" outlineLevel="1" x14ac:dyDescent="0.2">
      <c r="A2000" s="260" t="s">
        <v>347</v>
      </c>
      <c r="B2000" s="260">
        <v>15</v>
      </c>
      <c r="C2000" s="269">
        <f t="shared" si="31"/>
        <v>25</v>
      </c>
      <c r="D2000" s="75"/>
    </row>
    <row r="2001" spans="1:4" outlineLevel="1" x14ac:dyDescent="0.2">
      <c r="A2001" s="260" t="s">
        <v>864</v>
      </c>
      <c r="B2001" s="260">
        <v>15</v>
      </c>
      <c r="C2001" s="269">
        <f t="shared" si="31"/>
        <v>25</v>
      </c>
      <c r="D2001" s="75"/>
    </row>
    <row r="2002" spans="1:4" outlineLevel="1" x14ac:dyDescent="0.2">
      <c r="A2002" s="260" t="s">
        <v>2743</v>
      </c>
      <c r="B2002" s="260">
        <v>14</v>
      </c>
      <c r="C2002" s="269">
        <f t="shared" si="31"/>
        <v>23.333333333333332</v>
      </c>
      <c r="D2002" s="75"/>
    </row>
    <row r="2003" spans="1:4" outlineLevel="1" x14ac:dyDescent="0.2">
      <c r="A2003" s="260" t="s">
        <v>2661</v>
      </c>
      <c r="B2003" s="260">
        <v>14</v>
      </c>
      <c r="C2003" s="269">
        <f t="shared" si="31"/>
        <v>23.333333333333332</v>
      </c>
      <c r="D2003" s="75"/>
    </row>
    <row r="2004" spans="1:4" outlineLevel="1" x14ac:dyDescent="0.2">
      <c r="A2004" s="260" t="s">
        <v>1678</v>
      </c>
      <c r="B2004" s="260">
        <v>13</v>
      </c>
      <c r="C2004" s="269">
        <f t="shared" si="31"/>
        <v>21.666666666666668</v>
      </c>
      <c r="D2004" s="75"/>
    </row>
    <row r="2005" spans="1:4" outlineLevel="1" x14ac:dyDescent="0.2">
      <c r="A2005" s="260" t="s">
        <v>2744</v>
      </c>
      <c r="B2005" s="260">
        <v>13</v>
      </c>
      <c r="C2005" s="269">
        <f t="shared" si="31"/>
        <v>21.666666666666668</v>
      </c>
      <c r="D2005" s="75"/>
    </row>
    <row r="2006" spans="1:4" outlineLevel="1" x14ac:dyDescent="0.2">
      <c r="A2006" s="260" t="s">
        <v>2745</v>
      </c>
      <c r="B2006" s="260">
        <v>13</v>
      </c>
      <c r="C2006" s="269">
        <f t="shared" si="31"/>
        <v>21.666666666666668</v>
      </c>
      <c r="D2006" s="75"/>
    </row>
    <row r="2007" spans="1:4" outlineLevel="1" x14ac:dyDescent="0.2">
      <c r="A2007" s="260" t="s">
        <v>2543</v>
      </c>
      <c r="B2007" s="260">
        <v>13</v>
      </c>
      <c r="C2007" s="269">
        <f t="shared" si="31"/>
        <v>21.666666666666668</v>
      </c>
      <c r="D2007" s="75"/>
    </row>
    <row r="2008" spans="1:4" outlineLevel="1" x14ac:dyDescent="0.2">
      <c r="A2008" s="260" t="s">
        <v>1649</v>
      </c>
      <c r="B2008" s="260">
        <v>13</v>
      </c>
      <c r="C2008" s="269">
        <f t="shared" si="31"/>
        <v>21.666666666666668</v>
      </c>
      <c r="D2008" s="75"/>
    </row>
    <row r="2009" spans="1:4" outlineLevel="1" x14ac:dyDescent="0.2">
      <c r="A2009" s="260" t="s">
        <v>1703</v>
      </c>
      <c r="B2009" s="260">
        <v>12</v>
      </c>
      <c r="C2009" s="269">
        <f t="shared" si="31"/>
        <v>20</v>
      </c>
      <c r="D2009" s="75"/>
    </row>
    <row r="2010" spans="1:4" outlineLevel="1" x14ac:dyDescent="0.2">
      <c r="A2010" s="260" t="s">
        <v>1704</v>
      </c>
      <c r="B2010" s="260">
        <v>12</v>
      </c>
      <c r="C2010" s="269">
        <f t="shared" si="31"/>
        <v>20</v>
      </c>
      <c r="D2010" s="75"/>
    </row>
    <row r="2011" spans="1:4" outlineLevel="1" x14ac:dyDescent="0.2">
      <c r="A2011" s="260" t="s">
        <v>2746</v>
      </c>
      <c r="B2011" s="260">
        <v>12</v>
      </c>
      <c r="C2011" s="269">
        <f t="shared" si="31"/>
        <v>20</v>
      </c>
      <c r="D2011" s="75"/>
    </row>
    <row r="2012" spans="1:4" outlineLevel="1" x14ac:dyDescent="0.2">
      <c r="A2012" s="260" t="s">
        <v>794</v>
      </c>
      <c r="B2012" s="260">
        <v>12</v>
      </c>
      <c r="C2012" s="269">
        <f t="shared" si="31"/>
        <v>20</v>
      </c>
      <c r="D2012" s="75"/>
    </row>
    <row r="2013" spans="1:4" outlineLevel="1" x14ac:dyDescent="0.2">
      <c r="A2013" s="260" t="s">
        <v>2747</v>
      </c>
      <c r="B2013" s="260">
        <v>12</v>
      </c>
      <c r="C2013" s="269">
        <f t="shared" si="31"/>
        <v>20</v>
      </c>
      <c r="D2013" s="75"/>
    </row>
    <row r="2014" spans="1:4" outlineLevel="1" x14ac:dyDescent="0.2">
      <c r="A2014" s="260" t="s">
        <v>2748</v>
      </c>
      <c r="B2014" s="260">
        <v>12</v>
      </c>
      <c r="C2014" s="269">
        <f t="shared" si="31"/>
        <v>20</v>
      </c>
      <c r="D2014" s="75"/>
    </row>
    <row r="2015" spans="1:4" outlineLevel="1" x14ac:dyDescent="0.2">
      <c r="A2015" s="260" t="s">
        <v>1712</v>
      </c>
      <c r="B2015" s="260">
        <v>11</v>
      </c>
      <c r="C2015" s="269">
        <f t="shared" si="31"/>
        <v>18.333333333333332</v>
      </c>
      <c r="D2015" s="75"/>
    </row>
    <row r="2016" spans="1:4" outlineLevel="1" x14ac:dyDescent="0.2">
      <c r="A2016" s="260" t="s">
        <v>1722</v>
      </c>
      <c r="B2016" s="260">
        <v>11</v>
      </c>
      <c r="C2016" s="269">
        <f t="shared" si="31"/>
        <v>18.333333333333332</v>
      </c>
      <c r="D2016" s="75"/>
    </row>
    <row r="2017" spans="1:4" outlineLevel="1" x14ac:dyDescent="0.2">
      <c r="A2017" s="260" t="s">
        <v>285</v>
      </c>
      <c r="B2017" s="260">
        <v>11</v>
      </c>
      <c r="C2017" s="269">
        <f t="shared" si="31"/>
        <v>18.333333333333332</v>
      </c>
      <c r="D2017" s="75"/>
    </row>
    <row r="2018" spans="1:4" outlineLevel="1" x14ac:dyDescent="0.2">
      <c r="A2018" s="260" t="s">
        <v>1667</v>
      </c>
      <c r="B2018" s="260">
        <v>11</v>
      </c>
      <c r="C2018" s="269">
        <f t="shared" si="31"/>
        <v>18.333333333333332</v>
      </c>
      <c r="D2018" s="75"/>
    </row>
    <row r="2019" spans="1:4" outlineLevel="1" x14ac:dyDescent="0.2">
      <c r="A2019" s="260" t="s">
        <v>2664</v>
      </c>
      <c r="B2019" s="260">
        <v>11</v>
      </c>
      <c r="C2019" s="269">
        <f t="shared" si="31"/>
        <v>18.333333333333332</v>
      </c>
      <c r="D2019" s="75"/>
    </row>
    <row r="2020" spans="1:4" outlineLevel="1" x14ac:dyDescent="0.2">
      <c r="A2020" s="260" t="s">
        <v>1670</v>
      </c>
      <c r="B2020" s="260">
        <v>11</v>
      </c>
      <c r="C2020" s="269">
        <f t="shared" si="31"/>
        <v>18.333333333333332</v>
      </c>
      <c r="D2020" s="75"/>
    </row>
    <row r="2021" spans="1:4" outlineLevel="1" x14ac:dyDescent="0.2">
      <c r="A2021" s="260" t="s">
        <v>1673</v>
      </c>
      <c r="B2021" s="260">
        <v>11</v>
      </c>
      <c r="C2021" s="269">
        <f t="shared" si="31"/>
        <v>18.333333333333332</v>
      </c>
      <c r="D2021" s="75"/>
    </row>
    <row r="2022" spans="1:4" outlineLevel="1" x14ac:dyDescent="0.2">
      <c r="A2022" s="260" t="s">
        <v>1035</v>
      </c>
      <c r="B2022" s="260">
        <v>11</v>
      </c>
      <c r="C2022" s="269">
        <f t="shared" si="31"/>
        <v>18.333333333333332</v>
      </c>
      <c r="D2022" s="75"/>
    </row>
    <row r="2023" spans="1:4" outlineLevel="1" x14ac:dyDescent="0.2">
      <c r="A2023" s="260" t="s">
        <v>1646</v>
      </c>
      <c r="B2023" s="260">
        <v>11</v>
      </c>
      <c r="C2023" s="269">
        <f t="shared" si="31"/>
        <v>18.333333333333332</v>
      </c>
      <c r="D2023" s="75"/>
    </row>
    <row r="2024" spans="1:4" outlineLevel="1" x14ac:dyDescent="0.2">
      <c r="A2024" s="260" t="s">
        <v>843</v>
      </c>
      <c r="B2024" s="260">
        <v>11</v>
      </c>
      <c r="C2024" s="269">
        <f t="shared" si="31"/>
        <v>18.333333333333332</v>
      </c>
      <c r="D2024" s="75"/>
    </row>
    <row r="2025" spans="1:4" outlineLevel="1" x14ac:dyDescent="0.2">
      <c r="A2025" s="260" t="s">
        <v>375</v>
      </c>
      <c r="B2025" s="260">
        <v>11</v>
      </c>
      <c r="C2025" s="269">
        <f t="shared" si="31"/>
        <v>18.333333333333332</v>
      </c>
      <c r="D2025" s="75"/>
    </row>
    <row r="2026" spans="1:4" outlineLevel="1" x14ac:dyDescent="0.2">
      <c r="A2026" s="260" t="s">
        <v>2749</v>
      </c>
      <c r="B2026" s="260">
        <v>11</v>
      </c>
      <c r="C2026" s="269">
        <f t="shared" si="31"/>
        <v>18.333333333333332</v>
      </c>
      <c r="D2026" s="75"/>
    </row>
    <row r="2027" spans="1:4" outlineLevel="1" x14ac:dyDescent="0.2">
      <c r="A2027" s="260" t="s">
        <v>863</v>
      </c>
      <c r="B2027" s="260">
        <v>10</v>
      </c>
      <c r="C2027" s="269">
        <f t="shared" si="31"/>
        <v>16.666666666666668</v>
      </c>
      <c r="D2027" s="75"/>
    </row>
    <row r="2028" spans="1:4" outlineLevel="1" x14ac:dyDescent="0.2">
      <c r="A2028" s="260" t="s">
        <v>2750</v>
      </c>
      <c r="B2028" s="260">
        <v>10</v>
      </c>
      <c r="C2028" s="269">
        <f t="shared" si="31"/>
        <v>16.666666666666668</v>
      </c>
      <c r="D2028" s="75"/>
    </row>
    <row r="2029" spans="1:4" outlineLevel="1" x14ac:dyDescent="0.2">
      <c r="A2029" s="260" t="s">
        <v>1668</v>
      </c>
      <c r="B2029" s="260">
        <v>10</v>
      </c>
      <c r="C2029" s="269">
        <f t="shared" si="31"/>
        <v>16.666666666666668</v>
      </c>
      <c r="D2029" s="75"/>
    </row>
    <row r="2030" spans="1:4" outlineLevel="1" x14ac:dyDescent="0.2">
      <c r="A2030" s="260" t="s">
        <v>845</v>
      </c>
      <c r="B2030" s="260">
        <v>10</v>
      </c>
      <c r="C2030" s="269">
        <f t="shared" si="31"/>
        <v>16.666666666666668</v>
      </c>
      <c r="D2030" s="75"/>
    </row>
    <row r="2031" spans="1:4" outlineLevel="1" x14ac:dyDescent="0.2">
      <c r="A2031" s="260" t="s">
        <v>2751</v>
      </c>
      <c r="B2031" s="260">
        <v>10</v>
      </c>
      <c r="C2031" s="269">
        <f t="shared" si="31"/>
        <v>16.666666666666668</v>
      </c>
      <c r="D2031" s="75"/>
    </row>
    <row r="2032" spans="1:4" outlineLevel="1" x14ac:dyDescent="0.2">
      <c r="A2032" s="260" t="s">
        <v>2668</v>
      </c>
      <c r="B2032" s="260">
        <v>10</v>
      </c>
      <c r="C2032" s="269">
        <f t="shared" si="31"/>
        <v>16.666666666666668</v>
      </c>
      <c r="D2032" s="75"/>
    </row>
    <row r="2033" spans="1:4" outlineLevel="1" x14ac:dyDescent="0.2">
      <c r="A2033" s="260" t="s">
        <v>1721</v>
      </c>
      <c r="B2033" s="260">
        <v>10</v>
      </c>
      <c r="C2033" s="269">
        <f t="shared" si="31"/>
        <v>16.666666666666668</v>
      </c>
      <c r="D2033" s="75"/>
    </row>
    <row r="2034" spans="1:4" outlineLevel="1" x14ac:dyDescent="0.2">
      <c r="A2034" s="260" t="s">
        <v>2752</v>
      </c>
      <c r="B2034" s="260">
        <v>10</v>
      </c>
      <c r="C2034" s="269">
        <f t="shared" si="31"/>
        <v>16.666666666666668</v>
      </c>
      <c r="D2034" s="75"/>
    </row>
    <row r="2035" spans="1:4" outlineLevel="1" x14ac:dyDescent="0.2">
      <c r="A2035" s="260" t="s">
        <v>2753</v>
      </c>
      <c r="B2035" s="260">
        <v>10</v>
      </c>
      <c r="C2035" s="269">
        <f t="shared" si="31"/>
        <v>16.666666666666668</v>
      </c>
      <c r="D2035" s="75"/>
    </row>
    <row r="2036" spans="1:4" outlineLevel="1" x14ac:dyDescent="0.2">
      <c r="A2036" s="260" t="s">
        <v>911</v>
      </c>
      <c r="B2036" s="260">
        <v>10</v>
      </c>
      <c r="C2036" s="269">
        <f t="shared" si="31"/>
        <v>16.666666666666668</v>
      </c>
      <c r="D2036" s="75"/>
    </row>
    <row r="2037" spans="1:4" outlineLevel="1" x14ac:dyDescent="0.2">
      <c r="A2037" s="260" t="s">
        <v>2754</v>
      </c>
      <c r="B2037" s="260">
        <v>10</v>
      </c>
      <c r="C2037" s="269">
        <f t="shared" si="31"/>
        <v>16.666666666666668</v>
      </c>
      <c r="D2037" s="75"/>
    </row>
    <row r="2038" spans="1:4" outlineLevel="1" x14ac:dyDescent="0.2">
      <c r="A2038" s="260" t="s">
        <v>1023</v>
      </c>
      <c r="B2038" s="260">
        <v>9</v>
      </c>
      <c r="C2038" s="269">
        <f t="shared" si="31"/>
        <v>15</v>
      </c>
      <c r="D2038" s="75"/>
    </row>
    <row r="2039" spans="1:4" outlineLevel="1" x14ac:dyDescent="0.2">
      <c r="A2039" s="260" t="s">
        <v>2755</v>
      </c>
      <c r="B2039" s="260">
        <v>9</v>
      </c>
      <c r="C2039" s="269">
        <f t="shared" si="31"/>
        <v>15</v>
      </c>
      <c r="D2039" s="75"/>
    </row>
    <row r="2040" spans="1:4" outlineLevel="1" x14ac:dyDescent="0.2">
      <c r="A2040" s="260" t="s">
        <v>2756</v>
      </c>
      <c r="B2040" s="260">
        <v>9</v>
      </c>
      <c r="C2040" s="269">
        <f t="shared" si="31"/>
        <v>15</v>
      </c>
      <c r="D2040" s="75"/>
    </row>
    <row r="2041" spans="1:4" outlineLevel="1" x14ac:dyDescent="0.2">
      <c r="A2041" s="260" t="s">
        <v>1651</v>
      </c>
      <c r="B2041" s="260">
        <v>9</v>
      </c>
      <c r="C2041" s="269">
        <f t="shared" si="31"/>
        <v>15</v>
      </c>
      <c r="D2041" s="75"/>
    </row>
    <row r="2042" spans="1:4" outlineLevel="1" x14ac:dyDescent="0.2">
      <c r="A2042" s="260" t="s">
        <v>2757</v>
      </c>
      <c r="B2042" s="260">
        <v>9</v>
      </c>
      <c r="C2042" s="269">
        <f t="shared" si="31"/>
        <v>15</v>
      </c>
      <c r="D2042" s="75"/>
    </row>
    <row r="2043" spans="1:4" outlineLevel="1" x14ac:dyDescent="0.2">
      <c r="A2043" s="260" t="s">
        <v>2758</v>
      </c>
      <c r="B2043" s="260">
        <v>9</v>
      </c>
      <c r="C2043" s="269">
        <f t="shared" si="31"/>
        <v>15</v>
      </c>
      <c r="D2043" s="75"/>
    </row>
    <row r="2044" spans="1:4" outlineLevel="1" x14ac:dyDescent="0.2">
      <c r="A2044" s="260" t="s">
        <v>835</v>
      </c>
      <c r="B2044" s="260">
        <v>8</v>
      </c>
      <c r="C2044" s="269">
        <f t="shared" si="31"/>
        <v>13.333333333333334</v>
      </c>
      <c r="D2044" s="75"/>
    </row>
    <row r="2045" spans="1:4" outlineLevel="1" x14ac:dyDescent="0.2">
      <c r="A2045" s="260" t="s">
        <v>2759</v>
      </c>
      <c r="B2045" s="260">
        <v>8</v>
      </c>
      <c r="C2045" s="269">
        <f t="shared" si="31"/>
        <v>13.333333333333334</v>
      </c>
      <c r="D2045" s="75"/>
    </row>
    <row r="2046" spans="1:4" outlineLevel="1" x14ac:dyDescent="0.2">
      <c r="A2046" s="260" t="s">
        <v>1644</v>
      </c>
      <c r="B2046" s="260">
        <v>8</v>
      </c>
      <c r="C2046" s="269">
        <f t="shared" si="31"/>
        <v>13.333333333333334</v>
      </c>
      <c r="D2046" s="75"/>
    </row>
    <row r="2047" spans="1:4" outlineLevel="1" x14ac:dyDescent="0.2">
      <c r="A2047" s="260" t="s">
        <v>2760</v>
      </c>
      <c r="B2047" s="260">
        <v>8</v>
      </c>
      <c r="C2047" s="269">
        <f t="shared" si="31"/>
        <v>13.333333333333334</v>
      </c>
      <c r="D2047" s="75"/>
    </row>
    <row r="2048" spans="1:4" outlineLevel="1" x14ac:dyDescent="0.2">
      <c r="A2048" s="260" t="s">
        <v>2761</v>
      </c>
      <c r="B2048" s="260">
        <v>8</v>
      </c>
      <c r="C2048" s="269">
        <f t="shared" si="31"/>
        <v>13.333333333333334</v>
      </c>
      <c r="D2048" s="75"/>
    </row>
    <row r="2049" spans="1:4" outlineLevel="1" x14ac:dyDescent="0.2">
      <c r="A2049" s="260" t="s">
        <v>694</v>
      </c>
      <c r="B2049" s="260">
        <v>8</v>
      </c>
      <c r="C2049" s="269">
        <f t="shared" si="31"/>
        <v>13.333333333333334</v>
      </c>
      <c r="D2049" s="75"/>
    </row>
    <row r="2050" spans="1:4" outlineLevel="1" x14ac:dyDescent="0.2">
      <c r="A2050" s="260" t="s">
        <v>2762</v>
      </c>
      <c r="B2050" s="260">
        <v>8</v>
      </c>
      <c r="C2050" s="269">
        <f t="shared" si="31"/>
        <v>13.333333333333334</v>
      </c>
      <c r="D2050" s="75"/>
    </row>
    <row r="2051" spans="1:4" outlineLevel="1" x14ac:dyDescent="0.2">
      <c r="A2051" s="260" t="s">
        <v>1056</v>
      </c>
      <c r="B2051" s="260">
        <v>8</v>
      </c>
      <c r="C2051" s="269">
        <f t="shared" si="31"/>
        <v>13.333333333333334</v>
      </c>
      <c r="D2051" s="75"/>
    </row>
    <row r="2052" spans="1:4" outlineLevel="1" x14ac:dyDescent="0.2">
      <c r="A2052" s="260" t="s">
        <v>2673</v>
      </c>
      <c r="B2052" s="260">
        <v>7</v>
      </c>
      <c r="C2052" s="269">
        <f t="shared" si="31"/>
        <v>11.666666666666666</v>
      </c>
      <c r="D2052" s="75"/>
    </row>
    <row r="2053" spans="1:4" outlineLevel="1" x14ac:dyDescent="0.2">
      <c r="A2053" s="260" t="s">
        <v>2763</v>
      </c>
      <c r="B2053" s="260">
        <v>7</v>
      </c>
      <c r="C2053" s="269">
        <f t="shared" si="31"/>
        <v>11.666666666666666</v>
      </c>
      <c r="D2053" s="75"/>
    </row>
    <row r="2054" spans="1:4" outlineLevel="1" x14ac:dyDescent="0.2">
      <c r="A2054" s="260" t="s">
        <v>2764</v>
      </c>
      <c r="B2054" s="260">
        <v>7</v>
      </c>
      <c r="C2054" s="269">
        <f t="shared" si="31"/>
        <v>11.666666666666666</v>
      </c>
      <c r="D2054" s="75"/>
    </row>
    <row r="2055" spans="1:4" outlineLevel="1" x14ac:dyDescent="0.2">
      <c r="A2055" s="260" t="s">
        <v>2765</v>
      </c>
      <c r="B2055" s="260">
        <v>7</v>
      </c>
      <c r="C2055" s="269">
        <f t="shared" ref="C2055:C2118" si="32">B2055*100/60</f>
        <v>11.666666666666666</v>
      </c>
      <c r="D2055" s="75"/>
    </row>
    <row r="2056" spans="1:4" outlineLevel="1" x14ac:dyDescent="0.2">
      <c r="A2056" s="260" t="s">
        <v>2766</v>
      </c>
      <c r="B2056" s="260">
        <v>7</v>
      </c>
      <c r="C2056" s="269">
        <f t="shared" si="32"/>
        <v>11.666666666666666</v>
      </c>
      <c r="D2056" s="75"/>
    </row>
    <row r="2057" spans="1:4" outlineLevel="1" x14ac:dyDescent="0.2">
      <c r="A2057" s="260" t="s">
        <v>2767</v>
      </c>
      <c r="B2057" s="260">
        <v>7</v>
      </c>
      <c r="C2057" s="269">
        <f t="shared" si="32"/>
        <v>11.666666666666666</v>
      </c>
      <c r="D2057" s="75"/>
    </row>
    <row r="2058" spans="1:4" outlineLevel="1" x14ac:dyDescent="0.2">
      <c r="A2058" s="260" t="s">
        <v>634</v>
      </c>
      <c r="B2058" s="260">
        <v>7</v>
      </c>
      <c r="C2058" s="269">
        <f t="shared" si="32"/>
        <v>11.666666666666666</v>
      </c>
      <c r="D2058" s="75"/>
    </row>
    <row r="2059" spans="1:4" outlineLevel="1" x14ac:dyDescent="0.2">
      <c r="A2059" s="260" t="s">
        <v>2768</v>
      </c>
      <c r="B2059" s="260">
        <v>7</v>
      </c>
      <c r="C2059" s="269">
        <f t="shared" si="32"/>
        <v>11.666666666666666</v>
      </c>
      <c r="D2059" s="75"/>
    </row>
    <row r="2060" spans="1:4" outlineLevel="1" x14ac:dyDescent="0.2">
      <c r="A2060" s="260" t="s">
        <v>2769</v>
      </c>
      <c r="B2060" s="260">
        <v>7</v>
      </c>
      <c r="C2060" s="269">
        <f t="shared" si="32"/>
        <v>11.666666666666666</v>
      </c>
      <c r="D2060" s="75"/>
    </row>
    <row r="2061" spans="1:4" outlineLevel="1" x14ac:dyDescent="0.2">
      <c r="A2061" s="260" t="s">
        <v>2674</v>
      </c>
      <c r="B2061" s="260">
        <v>7</v>
      </c>
      <c r="C2061" s="269">
        <f t="shared" si="32"/>
        <v>11.666666666666666</v>
      </c>
      <c r="D2061" s="75"/>
    </row>
    <row r="2062" spans="1:4" outlineLevel="1" x14ac:dyDescent="0.2">
      <c r="A2062" s="260" t="s">
        <v>2675</v>
      </c>
      <c r="B2062" s="260">
        <v>7</v>
      </c>
      <c r="C2062" s="269">
        <f t="shared" si="32"/>
        <v>11.666666666666666</v>
      </c>
      <c r="D2062" s="75"/>
    </row>
    <row r="2063" spans="1:4" outlineLevel="1" x14ac:dyDescent="0.2">
      <c r="A2063" s="260" t="s">
        <v>2770</v>
      </c>
      <c r="B2063" s="260">
        <v>6</v>
      </c>
      <c r="C2063" s="269">
        <f t="shared" si="32"/>
        <v>10</v>
      </c>
      <c r="D2063" s="75"/>
    </row>
    <row r="2064" spans="1:4" outlineLevel="1" x14ac:dyDescent="0.2">
      <c r="A2064" s="260" t="s">
        <v>2545</v>
      </c>
      <c r="B2064" s="260">
        <v>6</v>
      </c>
      <c r="C2064" s="269">
        <f t="shared" si="32"/>
        <v>10</v>
      </c>
      <c r="D2064" s="75"/>
    </row>
    <row r="2065" spans="1:4" outlineLevel="1" x14ac:dyDescent="0.2">
      <c r="A2065" s="260" t="s">
        <v>1048</v>
      </c>
      <c r="B2065" s="260">
        <v>6</v>
      </c>
      <c r="C2065" s="269">
        <f t="shared" si="32"/>
        <v>10</v>
      </c>
      <c r="D2065" s="75"/>
    </row>
    <row r="2066" spans="1:4" outlineLevel="1" x14ac:dyDescent="0.2">
      <c r="A2066" s="260" t="s">
        <v>2771</v>
      </c>
      <c r="B2066" s="260">
        <v>6</v>
      </c>
      <c r="C2066" s="269">
        <f t="shared" si="32"/>
        <v>10</v>
      </c>
      <c r="D2066" s="75"/>
    </row>
    <row r="2067" spans="1:4" outlineLevel="1" x14ac:dyDescent="0.2">
      <c r="A2067" s="260" t="s">
        <v>1051</v>
      </c>
      <c r="B2067" s="260">
        <v>6</v>
      </c>
      <c r="C2067" s="269">
        <f t="shared" si="32"/>
        <v>10</v>
      </c>
      <c r="D2067" s="75"/>
    </row>
    <row r="2068" spans="1:4" outlineLevel="1" x14ac:dyDescent="0.2">
      <c r="A2068" s="260" t="s">
        <v>929</v>
      </c>
      <c r="B2068" s="260">
        <v>6</v>
      </c>
      <c r="C2068" s="269">
        <f t="shared" si="32"/>
        <v>10</v>
      </c>
      <c r="D2068" s="75"/>
    </row>
    <row r="2069" spans="1:4" outlineLevel="1" x14ac:dyDescent="0.2">
      <c r="A2069" s="260" t="s">
        <v>2772</v>
      </c>
      <c r="B2069" s="260">
        <v>6</v>
      </c>
      <c r="C2069" s="269">
        <f t="shared" si="32"/>
        <v>10</v>
      </c>
      <c r="D2069" s="75"/>
    </row>
    <row r="2070" spans="1:4" outlineLevel="1" x14ac:dyDescent="0.2">
      <c r="A2070" s="260" t="s">
        <v>1658</v>
      </c>
      <c r="B2070" s="260">
        <v>5</v>
      </c>
      <c r="C2070" s="269">
        <f t="shared" si="32"/>
        <v>8.3333333333333339</v>
      </c>
      <c r="D2070" s="75"/>
    </row>
    <row r="2071" spans="1:4" outlineLevel="1" x14ac:dyDescent="0.2">
      <c r="A2071" s="260" t="s">
        <v>1671</v>
      </c>
      <c r="B2071" s="260">
        <v>5</v>
      </c>
      <c r="C2071" s="269">
        <f t="shared" si="32"/>
        <v>8.3333333333333339</v>
      </c>
      <c r="D2071" s="75"/>
    </row>
    <row r="2072" spans="1:4" outlineLevel="1" x14ac:dyDescent="0.2">
      <c r="A2072" s="260" t="s">
        <v>623</v>
      </c>
      <c r="B2072" s="260">
        <v>5</v>
      </c>
      <c r="C2072" s="269">
        <f t="shared" si="32"/>
        <v>8.3333333333333339</v>
      </c>
      <c r="D2072" s="75"/>
    </row>
    <row r="2073" spans="1:4" outlineLevel="1" x14ac:dyDescent="0.2">
      <c r="A2073" s="260" t="s">
        <v>2773</v>
      </c>
      <c r="B2073" s="260">
        <v>5</v>
      </c>
      <c r="C2073" s="269">
        <f t="shared" si="32"/>
        <v>8.3333333333333339</v>
      </c>
      <c r="D2073" s="75"/>
    </row>
    <row r="2074" spans="1:4" outlineLevel="1" x14ac:dyDescent="0.2">
      <c r="A2074" s="260" t="s">
        <v>1686</v>
      </c>
      <c r="B2074" s="260">
        <v>5</v>
      </c>
      <c r="C2074" s="269">
        <f t="shared" si="32"/>
        <v>8.3333333333333339</v>
      </c>
      <c r="D2074" s="75"/>
    </row>
    <row r="2075" spans="1:4" outlineLevel="1" x14ac:dyDescent="0.2">
      <c r="A2075" s="260" t="s">
        <v>2774</v>
      </c>
      <c r="B2075" s="260">
        <v>5</v>
      </c>
      <c r="C2075" s="269">
        <f t="shared" si="32"/>
        <v>8.3333333333333339</v>
      </c>
      <c r="D2075" s="75"/>
    </row>
    <row r="2076" spans="1:4" outlineLevel="1" x14ac:dyDescent="0.2">
      <c r="A2076" s="260" t="s">
        <v>1020</v>
      </c>
      <c r="B2076" s="260">
        <v>4</v>
      </c>
      <c r="C2076" s="269">
        <f t="shared" si="32"/>
        <v>6.666666666666667</v>
      </c>
      <c r="D2076" s="75"/>
    </row>
    <row r="2077" spans="1:4" outlineLevel="1" x14ac:dyDescent="0.2">
      <c r="A2077" s="260" t="s">
        <v>1669</v>
      </c>
      <c r="B2077" s="260">
        <v>4</v>
      </c>
      <c r="C2077" s="269">
        <f t="shared" si="32"/>
        <v>6.666666666666667</v>
      </c>
      <c r="D2077" s="75"/>
    </row>
    <row r="2078" spans="1:4" outlineLevel="1" x14ac:dyDescent="0.2">
      <c r="A2078" s="260" t="s">
        <v>2775</v>
      </c>
      <c r="B2078" s="260">
        <v>4</v>
      </c>
      <c r="C2078" s="269">
        <f t="shared" si="32"/>
        <v>6.666666666666667</v>
      </c>
      <c r="D2078" s="75"/>
    </row>
    <row r="2079" spans="1:4" outlineLevel="1" x14ac:dyDescent="0.2">
      <c r="A2079" s="260" t="s">
        <v>2546</v>
      </c>
      <c r="B2079" s="260">
        <v>4</v>
      </c>
      <c r="C2079" s="269">
        <f t="shared" si="32"/>
        <v>6.666666666666667</v>
      </c>
      <c r="D2079" s="75"/>
    </row>
    <row r="2080" spans="1:4" outlineLevel="1" x14ac:dyDescent="0.2">
      <c r="A2080" s="260" t="s">
        <v>531</v>
      </c>
      <c r="B2080" s="260">
        <v>4</v>
      </c>
      <c r="C2080" s="269">
        <f t="shared" si="32"/>
        <v>6.666666666666667</v>
      </c>
      <c r="D2080" s="75"/>
    </row>
    <row r="2081" spans="1:4" outlineLevel="1" x14ac:dyDescent="0.2">
      <c r="A2081" s="260" t="s">
        <v>844</v>
      </c>
      <c r="B2081" s="260">
        <v>4</v>
      </c>
      <c r="C2081" s="269">
        <f t="shared" si="32"/>
        <v>6.666666666666667</v>
      </c>
      <c r="D2081" s="75"/>
    </row>
    <row r="2082" spans="1:4" outlineLevel="1" x14ac:dyDescent="0.2">
      <c r="A2082" s="260" t="s">
        <v>849</v>
      </c>
      <c r="B2082" s="260">
        <v>4</v>
      </c>
      <c r="C2082" s="269">
        <f t="shared" si="32"/>
        <v>6.666666666666667</v>
      </c>
      <c r="D2082" s="75"/>
    </row>
    <row r="2083" spans="1:4" outlineLevel="1" x14ac:dyDescent="0.2">
      <c r="A2083" s="260" t="s">
        <v>1679</v>
      </c>
      <c r="B2083" s="260">
        <v>4</v>
      </c>
      <c r="C2083" s="269">
        <f t="shared" si="32"/>
        <v>6.666666666666667</v>
      </c>
      <c r="D2083" s="75"/>
    </row>
    <row r="2084" spans="1:4" outlineLevel="1" x14ac:dyDescent="0.2">
      <c r="A2084" s="260" t="s">
        <v>894</v>
      </c>
      <c r="B2084" s="260">
        <v>4</v>
      </c>
      <c r="C2084" s="269">
        <f t="shared" si="32"/>
        <v>6.666666666666667</v>
      </c>
      <c r="D2084" s="75"/>
    </row>
    <row r="2085" spans="1:4" outlineLevel="1" x14ac:dyDescent="0.2">
      <c r="A2085" s="260" t="s">
        <v>2776</v>
      </c>
      <c r="B2085" s="260">
        <v>4</v>
      </c>
      <c r="C2085" s="269">
        <f t="shared" si="32"/>
        <v>6.666666666666667</v>
      </c>
      <c r="D2085" s="75"/>
    </row>
    <row r="2086" spans="1:4" outlineLevel="1" x14ac:dyDescent="0.2">
      <c r="A2086" s="260" t="s">
        <v>1680</v>
      </c>
      <c r="B2086" s="260">
        <v>4</v>
      </c>
      <c r="C2086" s="269">
        <f t="shared" si="32"/>
        <v>6.666666666666667</v>
      </c>
      <c r="D2086" s="75"/>
    </row>
    <row r="2087" spans="1:4" outlineLevel="1" x14ac:dyDescent="0.2">
      <c r="A2087" s="260" t="s">
        <v>2777</v>
      </c>
      <c r="B2087" s="260">
        <v>4</v>
      </c>
      <c r="C2087" s="269">
        <f t="shared" si="32"/>
        <v>6.666666666666667</v>
      </c>
      <c r="D2087" s="75"/>
    </row>
    <row r="2088" spans="1:4" outlineLevel="1" x14ac:dyDescent="0.2">
      <c r="A2088" s="260" t="s">
        <v>2778</v>
      </c>
      <c r="B2088" s="260">
        <v>4</v>
      </c>
      <c r="C2088" s="269">
        <f t="shared" si="32"/>
        <v>6.666666666666667</v>
      </c>
      <c r="D2088" s="75"/>
    </row>
    <row r="2089" spans="1:4" outlineLevel="1" x14ac:dyDescent="0.2">
      <c r="A2089" s="260" t="s">
        <v>2779</v>
      </c>
      <c r="B2089" s="260">
        <v>4</v>
      </c>
      <c r="C2089" s="269">
        <f t="shared" si="32"/>
        <v>6.666666666666667</v>
      </c>
      <c r="D2089" s="75"/>
    </row>
    <row r="2090" spans="1:4" outlineLevel="1" x14ac:dyDescent="0.2">
      <c r="A2090" s="260" t="s">
        <v>1632</v>
      </c>
      <c r="B2090" s="260">
        <v>4</v>
      </c>
      <c r="C2090" s="269">
        <f t="shared" si="32"/>
        <v>6.666666666666667</v>
      </c>
      <c r="D2090" s="75"/>
    </row>
    <row r="2091" spans="1:4" outlineLevel="1" x14ac:dyDescent="0.2">
      <c r="A2091" s="260" t="s">
        <v>2780</v>
      </c>
      <c r="B2091" s="260">
        <v>4</v>
      </c>
      <c r="C2091" s="269">
        <f t="shared" si="32"/>
        <v>6.666666666666667</v>
      </c>
      <c r="D2091" s="75"/>
    </row>
    <row r="2092" spans="1:4" outlineLevel="1" x14ac:dyDescent="0.2">
      <c r="A2092" s="260" t="s">
        <v>908</v>
      </c>
      <c r="B2092" s="260">
        <v>3</v>
      </c>
      <c r="C2092" s="269">
        <f t="shared" si="32"/>
        <v>5</v>
      </c>
      <c r="D2092" s="75"/>
    </row>
    <row r="2093" spans="1:4" outlineLevel="1" x14ac:dyDescent="0.2">
      <c r="A2093" s="260" t="s">
        <v>1714</v>
      </c>
      <c r="B2093" s="260">
        <v>3</v>
      </c>
      <c r="C2093" s="269">
        <f t="shared" si="32"/>
        <v>5</v>
      </c>
      <c r="D2093" s="75"/>
    </row>
    <row r="2094" spans="1:4" outlineLevel="1" x14ac:dyDescent="0.2">
      <c r="A2094" s="260" t="s">
        <v>827</v>
      </c>
      <c r="B2094" s="260">
        <v>3</v>
      </c>
      <c r="C2094" s="269">
        <f t="shared" si="32"/>
        <v>5</v>
      </c>
      <c r="D2094" s="75"/>
    </row>
    <row r="2095" spans="1:4" outlineLevel="1" x14ac:dyDescent="0.2">
      <c r="A2095" s="260" t="s">
        <v>836</v>
      </c>
      <c r="B2095" s="260">
        <v>3</v>
      </c>
      <c r="C2095" s="269">
        <f t="shared" si="32"/>
        <v>5</v>
      </c>
      <c r="D2095" s="75"/>
    </row>
    <row r="2096" spans="1:4" outlineLevel="1" x14ac:dyDescent="0.2">
      <c r="A2096" s="260" t="s">
        <v>415</v>
      </c>
      <c r="B2096" s="260">
        <v>3</v>
      </c>
      <c r="C2096" s="269">
        <f t="shared" si="32"/>
        <v>5</v>
      </c>
      <c r="D2096" s="75"/>
    </row>
    <row r="2097" spans="1:4" outlineLevel="1" x14ac:dyDescent="0.2">
      <c r="A2097" s="260" t="s">
        <v>902</v>
      </c>
      <c r="B2097" s="260">
        <v>3</v>
      </c>
      <c r="C2097" s="269">
        <f t="shared" si="32"/>
        <v>5</v>
      </c>
      <c r="D2097" s="75"/>
    </row>
    <row r="2098" spans="1:4" outlineLevel="1" x14ac:dyDescent="0.2">
      <c r="A2098" s="260" t="s">
        <v>2781</v>
      </c>
      <c r="B2098" s="260">
        <v>3</v>
      </c>
      <c r="C2098" s="269">
        <f t="shared" si="32"/>
        <v>5</v>
      </c>
      <c r="D2098" s="75"/>
    </row>
    <row r="2099" spans="1:4" outlineLevel="1" x14ac:dyDescent="0.2">
      <c r="A2099" s="260" t="s">
        <v>2782</v>
      </c>
      <c r="B2099" s="260">
        <v>3</v>
      </c>
      <c r="C2099" s="269">
        <f t="shared" si="32"/>
        <v>5</v>
      </c>
      <c r="D2099" s="75"/>
    </row>
    <row r="2100" spans="1:4" outlineLevel="1" x14ac:dyDescent="0.2">
      <c r="A2100" s="260" t="s">
        <v>775</v>
      </c>
      <c r="B2100" s="260">
        <v>3</v>
      </c>
      <c r="C2100" s="269">
        <f t="shared" si="32"/>
        <v>5</v>
      </c>
      <c r="D2100" s="75"/>
    </row>
    <row r="2101" spans="1:4" outlineLevel="1" x14ac:dyDescent="0.2">
      <c r="A2101" s="260" t="s">
        <v>1057</v>
      </c>
      <c r="B2101" s="260">
        <v>3</v>
      </c>
      <c r="C2101" s="269">
        <f t="shared" si="32"/>
        <v>5</v>
      </c>
      <c r="D2101" s="75"/>
    </row>
    <row r="2102" spans="1:4" outlineLevel="1" x14ac:dyDescent="0.2">
      <c r="A2102" s="260" t="s">
        <v>1222</v>
      </c>
      <c r="B2102" s="260">
        <v>3</v>
      </c>
      <c r="C2102" s="269">
        <f t="shared" si="32"/>
        <v>5</v>
      </c>
      <c r="D2102" s="75"/>
    </row>
    <row r="2103" spans="1:4" outlineLevel="1" x14ac:dyDescent="0.2">
      <c r="A2103" s="260" t="s">
        <v>2783</v>
      </c>
      <c r="B2103" s="260">
        <v>2</v>
      </c>
      <c r="C2103" s="269">
        <f t="shared" si="32"/>
        <v>3.3333333333333335</v>
      </c>
      <c r="D2103" s="75"/>
    </row>
    <row r="2104" spans="1:4" outlineLevel="1" x14ac:dyDescent="0.2">
      <c r="A2104" s="260" t="s">
        <v>1672</v>
      </c>
      <c r="B2104" s="260">
        <v>2</v>
      </c>
      <c r="C2104" s="269">
        <f t="shared" si="32"/>
        <v>3.3333333333333335</v>
      </c>
      <c r="D2104" s="75"/>
    </row>
    <row r="2105" spans="1:4" outlineLevel="1" x14ac:dyDescent="0.2">
      <c r="A2105" s="260" t="s">
        <v>2784</v>
      </c>
      <c r="B2105" s="260">
        <v>2</v>
      </c>
      <c r="C2105" s="269">
        <f t="shared" si="32"/>
        <v>3.3333333333333335</v>
      </c>
      <c r="D2105" s="75"/>
    </row>
    <row r="2106" spans="1:4" outlineLevel="1" x14ac:dyDescent="0.2">
      <c r="A2106" s="260" t="s">
        <v>2785</v>
      </c>
      <c r="B2106" s="260">
        <v>2</v>
      </c>
      <c r="C2106" s="269">
        <f t="shared" si="32"/>
        <v>3.3333333333333335</v>
      </c>
      <c r="D2106" s="75"/>
    </row>
    <row r="2107" spans="1:4" outlineLevel="1" x14ac:dyDescent="0.2">
      <c r="A2107" s="260" t="s">
        <v>2786</v>
      </c>
      <c r="B2107" s="260">
        <v>2</v>
      </c>
      <c r="C2107" s="269">
        <f t="shared" si="32"/>
        <v>3.3333333333333335</v>
      </c>
      <c r="D2107" s="75"/>
    </row>
    <row r="2108" spans="1:4" outlineLevel="1" x14ac:dyDescent="0.2">
      <c r="A2108" s="260" t="s">
        <v>866</v>
      </c>
      <c r="B2108" s="260">
        <v>2</v>
      </c>
      <c r="C2108" s="269">
        <f t="shared" si="32"/>
        <v>3.3333333333333335</v>
      </c>
      <c r="D2108" s="75"/>
    </row>
    <row r="2109" spans="1:4" outlineLevel="1" x14ac:dyDescent="0.2">
      <c r="A2109" s="260" t="s">
        <v>2787</v>
      </c>
      <c r="B2109" s="260">
        <v>2</v>
      </c>
      <c r="C2109" s="269">
        <f t="shared" si="32"/>
        <v>3.3333333333333335</v>
      </c>
      <c r="D2109" s="75"/>
    </row>
    <row r="2110" spans="1:4" outlineLevel="1" x14ac:dyDescent="0.2">
      <c r="A2110" s="260" t="s">
        <v>1179</v>
      </c>
      <c r="B2110" s="260">
        <v>121</v>
      </c>
      <c r="C2110" s="269">
        <f t="shared" si="32"/>
        <v>201.66666666666666</v>
      </c>
      <c r="D2110" s="75"/>
    </row>
    <row r="2111" spans="1:4" outlineLevel="1" x14ac:dyDescent="0.2">
      <c r="A2111" s="260" t="s">
        <v>2788</v>
      </c>
      <c r="B2111" s="260">
        <v>118</v>
      </c>
      <c r="C2111" s="269">
        <f t="shared" si="32"/>
        <v>196.66666666666666</v>
      </c>
      <c r="D2111" s="75"/>
    </row>
    <row r="2112" spans="1:4" outlineLevel="1" x14ac:dyDescent="0.2">
      <c r="A2112" s="260" t="s">
        <v>1175</v>
      </c>
      <c r="B2112" s="260">
        <v>113</v>
      </c>
      <c r="C2112" s="269">
        <f t="shared" si="32"/>
        <v>188.33333333333334</v>
      </c>
      <c r="D2112" s="75"/>
    </row>
    <row r="2113" spans="1:4" outlineLevel="1" x14ac:dyDescent="0.2">
      <c r="A2113" s="260" t="s">
        <v>2789</v>
      </c>
      <c r="B2113" s="260">
        <v>58</v>
      </c>
      <c r="C2113" s="269">
        <f t="shared" si="32"/>
        <v>96.666666666666671</v>
      </c>
      <c r="D2113" s="75"/>
    </row>
    <row r="2114" spans="1:4" outlineLevel="1" x14ac:dyDescent="0.2">
      <c r="A2114" s="260" t="s">
        <v>2790</v>
      </c>
      <c r="B2114" s="260">
        <v>47</v>
      </c>
      <c r="C2114" s="269">
        <f t="shared" si="32"/>
        <v>78.333333333333329</v>
      </c>
      <c r="D2114" s="75"/>
    </row>
    <row r="2115" spans="1:4" outlineLevel="1" x14ac:dyDescent="0.2">
      <c r="A2115" s="260" t="s">
        <v>2791</v>
      </c>
      <c r="B2115" s="260">
        <v>32</v>
      </c>
      <c r="C2115" s="269">
        <f t="shared" si="32"/>
        <v>53.333333333333336</v>
      </c>
      <c r="D2115" s="75"/>
    </row>
    <row r="2116" spans="1:4" outlineLevel="1" x14ac:dyDescent="0.2">
      <c r="A2116" s="260" t="s">
        <v>2792</v>
      </c>
      <c r="B2116" s="260">
        <v>28</v>
      </c>
      <c r="C2116" s="269">
        <f t="shared" si="32"/>
        <v>46.666666666666664</v>
      </c>
      <c r="D2116" s="75"/>
    </row>
    <row r="2117" spans="1:4" outlineLevel="1" x14ac:dyDescent="0.2">
      <c r="A2117" s="260" t="s">
        <v>2793</v>
      </c>
      <c r="B2117" s="260">
        <v>24</v>
      </c>
      <c r="C2117" s="269">
        <f t="shared" si="32"/>
        <v>40</v>
      </c>
      <c r="D2117" s="75"/>
    </row>
    <row r="2118" spans="1:4" outlineLevel="1" x14ac:dyDescent="0.2">
      <c r="A2118" s="260" t="s">
        <v>2794</v>
      </c>
      <c r="B2118" s="260">
        <v>23</v>
      </c>
      <c r="C2118" s="269">
        <f t="shared" si="32"/>
        <v>38.333333333333336</v>
      </c>
      <c r="D2118" s="75"/>
    </row>
    <row r="2119" spans="1:4" outlineLevel="1" x14ac:dyDescent="0.2">
      <c r="A2119" s="260" t="s">
        <v>2795</v>
      </c>
      <c r="B2119" s="260">
        <v>21</v>
      </c>
      <c r="C2119" s="269">
        <f t="shared" ref="C2119:C2182" si="33">B2119*100/60</f>
        <v>35</v>
      </c>
      <c r="D2119" s="75"/>
    </row>
    <row r="2120" spans="1:4" outlineLevel="1" x14ac:dyDescent="0.2">
      <c r="A2120" s="260" t="s">
        <v>2796</v>
      </c>
      <c r="B2120" s="260">
        <v>19</v>
      </c>
      <c r="C2120" s="269">
        <f t="shared" si="33"/>
        <v>31.666666666666668</v>
      </c>
      <c r="D2120" s="75"/>
    </row>
    <row r="2121" spans="1:4" outlineLevel="1" x14ac:dyDescent="0.2">
      <c r="A2121" s="260" t="s">
        <v>2797</v>
      </c>
      <c r="B2121" s="260">
        <v>17</v>
      </c>
      <c r="C2121" s="269">
        <f t="shared" si="33"/>
        <v>28.333333333333332</v>
      </c>
      <c r="D2121" s="75"/>
    </row>
    <row r="2122" spans="1:4" outlineLevel="1" x14ac:dyDescent="0.2">
      <c r="A2122" s="260" t="s">
        <v>2798</v>
      </c>
      <c r="B2122" s="260">
        <v>17</v>
      </c>
      <c r="C2122" s="269">
        <f t="shared" si="33"/>
        <v>28.333333333333332</v>
      </c>
      <c r="D2122" s="75"/>
    </row>
    <row r="2123" spans="1:4" outlineLevel="1" x14ac:dyDescent="0.2">
      <c r="A2123" s="260" t="s">
        <v>2799</v>
      </c>
      <c r="B2123" s="260">
        <v>17</v>
      </c>
      <c r="C2123" s="269">
        <f t="shared" si="33"/>
        <v>28.333333333333332</v>
      </c>
      <c r="D2123" s="75"/>
    </row>
    <row r="2124" spans="1:4" outlineLevel="1" x14ac:dyDescent="0.2">
      <c r="A2124" s="260" t="s">
        <v>2800</v>
      </c>
      <c r="B2124" s="260">
        <v>16</v>
      </c>
      <c r="C2124" s="269">
        <f t="shared" si="33"/>
        <v>26.666666666666668</v>
      </c>
      <c r="D2124" s="75"/>
    </row>
    <row r="2125" spans="1:4" outlineLevel="1" x14ac:dyDescent="0.2">
      <c r="A2125" s="260" t="s">
        <v>1182</v>
      </c>
      <c r="B2125" s="260">
        <v>16</v>
      </c>
      <c r="C2125" s="269">
        <f t="shared" si="33"/>
        <v>26.666666666666668</v>
      </c>
      <c r="D2125" s="75"/>
    </row>
    <row r="2126" spans="1:4" outlineLevel="1" x14ac:dyDescent="0.2">
      <c r="A2126" s="260" t="s">
        <v>987</v>
      </c>
      <c r="B2126" s="260">
        <v>13</v>
      </c>
      <c r="C2126" s="269">
        <f t="shared" si="33"/>
        <v>21.666666666666668</v>
      </c>
      <c r="D2126" s="75"/>
    </row>
    <row r="2127" spans="1:4" outlineLevel="1" x14ac:dyDescent="0.2">
      <c r="A2127" s="260" t="s">
        <v>1521</v>
      </c>
      <c r="B2127" s="260">
        <v>13</v>
      </c>
      <c r="C2127" s="269">
        <f t="shared" si="33"/>
        <v>21.666666666666668</v>
      </c>
      <c r="D2127" s="75"/>
    </row>
    <row r="2128" spans="1:4" outlineLevel="1" x14ac:dyDescent="0.2">
      <c r="A2128" s="260" t="s">
        <v>1178</v>
      </c>
      <c r="B2128" s="260">
        <v>13</v>
      </c>
      <c r="C2128" s="269">
        <f t="shared" si="33"/>
        <v>21.666666666666668</v>
      </c>
      <c r="D2128" s="75"/>
    </row>
    <row r="2129" spans="1:4" outlineLevel="1" x14ac:dyDescent="0.2">
      <c r="A2129" s="260" t="s">
        <v>2801</v>
      </c>
      <c r="B2129" s="260">
        <v>12</v>
      </c>
      <c r="C2129" s="269">
        <f t="shared" si="33"/>
        <v>20</v>
      </c>
      <c r="D2129" s="75"/>
    </row>
    <row r="2130" spans="1:4" outlineLevel="1" x14ac:dyDescent="0.2">
      <c r="A2130" s="260" t="s">
        <v>927</v>
      </c>
      <c r="B2130" s="260">
        <v>10</v>
      </c>
      <c r="C2130" s="269">
        <f t="shared" si="33"/>
        <v>16.666666666666668</v>
      </c>
      <c r="D2130" s="75"/>
    </row>
    <row r="2131" spans="1:4" outlineLevel="1" x14ac:dyDescent="0.2">
      <c r="A2131" s="260" t="s">
        <v>2802</v>
      </c>
      <c r="B2131" s="260">
        <v>10</v>
      </c>
      <c r="C2131" s="269">
        <f t="shared" si="33"/>
        <v>16.666666666666668</v>
      </c>
      <c r="D2131" s="75"/>
    </row>
    <row r="2132" spans="1:4" outlineLevel="1" x14ac:dyDescent="0.2">
      <c r="A2132" s="260" t="s">
        <v>2803</v>
      </c>
      <c r="B2132" s="260">
        <v>10</v>
      </c>
      <c r="C2132" s="269">
        <f t="shared" si="33"/>
        <v>16.666666666666668</v>
      </c>
      <c r="D2132" s="75"/>
    </row>
    <row r="2133" spans="1:4" outlineLevel="1" x14ac:dyDescent="0.2">
      <c r="A2133" s="260" t="s">
        <v>2804</v>
      </c>
      <c r="B2133" s="260">
        <v>9</v>
      </c>
      <c r="C2133" s="269">
        <f t="shared" si="33"/>
        <v>15</v>
      </c>
      <c r="D2133" s="75"/>
    </row>
    <row r="2134" spans="1:4" outlineLevel="1" x14ac:dyDescent="0.2">
      <c r="A2134" s="260" t="s">
        <v>1519</v>
      </c>
      <c r="B2134" s="260">
        <v>9</v>
      </c>
      <c r="C2134" s="269">
        <f t="shared" si="33"/>
        <v>15</v>
      </c>
      <c r="D2134" s="75"/>
    </row>
    <row r="2135" spans="1:4" outlineLevel="1" x14ac:dyDescent="0.2">
      <c r="A2135" s="260" t="s">
        <v>2805</v>
      </c>
      <c r="B2135" s="260">
        <v>8</v>
      </c>
      <c r="C2135" s="269">
        <f t="shared" si="33"/>
        <v>13.333333333333334</v>
      </c>
      <c r="D2135" s="75"/>
    </row>
    <row r="2136" spans="1:4" outlineLevel="1" x14ac:dyDescent="0.2">
      <c r="A2136" s="260" t="s">
        <v>991</v>
      </c>
      <c r="B2136" s="260">
        <v>8</v>
      </c>
      <c r="C2136" s="269">
        <f t="shared" si="33"/>
        <v>13.333333333333334</v>
      </c>
      <c r="D2136" s="75"/>
    </row>
    <row r="2137" spans="1:4" outlineLevel="1" x14ac:dyDescent="0.2">
      <c r="A2137" s="260" t="s">
        <v>2806</v>
      </c>
      <c r="B2137" s="260">
        <v>7</v>
      </c>
      <c r="C2137" s="269">
        <f t="shared" si="33"/>
        <v>11.666666666666666</v>
      </c>
      <c r="D2137" s="75"/>
    </row>
    <row r="2138" spans="1:4" outlineLevel="1" x14ac:dyDescent="0.2">
      <c r="A2138" s="260" t="s">
        <v>2807</v>
      </c>
      <c r="B2138" s="260">
        <v>7</v>
      </c>
      <c r="C2138" s="269">
        <f t="shared" si="33"/>
        <v>11.666666666666666</v>
      </c>
      <c r="D2138" s="75"/>
    </row>
    <row r="2139" spans="1:4" outlineLevel="1" x14ac:dyDescent="0.2">
      <c r="A2139" s="260" t="s">
        <v>2808</v>
      </c>
      <c r="B2139" s="260">
        <v>5</v>
      </c>
      <c r="C2139" s="269">
        <f t="shared" si="33"/>
        <v>8.3333333333333339</v>
      </c>
      <c r="D2139" s="75"/>
    </row>
    <row r="2140" spans="1:4" outlineLevel="1" x14ac:dyDescent="0.2">
      <c r="A2140" s="260" t="s">
        <v>996</v>
      </c>
      <c r="B2140" s="260">
        <v>5</v>
      </c>
      <c r="C2140" s="269">
        <f t="shared" si="33"/>
        <v>8.3333333333333339</v>
      </c>
      <c r="D2140" s="75"/>
    </row>
    <row r="2141" spans="1:4" outlineLevel="1" x14ac:dyDescent="0.2">
      <c r="A2141" s="260" t="s">
        <v>949</v>
      </c>
      <c r="B2141" s="260">
        <v>4</v>
      </c>
      <c r="C2141" s="269">
        <f t="shared" si="33"/>
        <v>6.666666666666667</v>
      </c>
      <c r="D2141" s="75"/>
    </row>
    <row r="2142" spans="1:4" outlineLevel="1" x14ac:dyDescent="0.2">
      <c r="A2142" s="260" t="s">
        <v>2809</v>
      </c>
      <c r="B2142" s="260">
        <v>4</v>
      </c>
      <c r="C2142" s="269">
        <f t="shared" si="33"/>
        <v>6.666666666666667</v>
      </c>
      <c r="D2142" s="75"/>
    </row>
    <row r="2143" spans="1:4" outlineLevel="1" x14ac:dyDescent="0.2">
      <c r="A2143" s="260" t="s">
        <v>2810</v>
      </c>
      <c r="B2143" s="260">
        <v>4</v>
      </c>
      <c r="C2143" s="269">
        <f t="shared" si="33"/>
        <v>6.666666666666667</v>
      </c>
      <c r="D2143" s="75"/>
    </row>
    <row r="2144" spans="1:4" outlineLevel="1" x14ac:dyDescent="0.2">
      <c r="A2144" s="260" t="s">
        <v>2811</v>
      </c>
      <c r="B2144" s="260">
        <v>4</v>
      </c>
      <c r="C2144" s="269">
        <f t="shared" si="33"/>
        <v>6.666666666666667</v>
      </c>
      <c r="D2144" s="75"/>
    </row>
    <row r="2145" spans="1:4" outlineLevel="1" x14ac:dyDescent="0.2">
      <c r="A2145" s="260" t="s">
        <v>1181</v>
      </c>
      <c r="B2145" s="260">
        <v>4</v>
      </c>
      <c r="C2145" s="269">
        <f t="shared" si="33"/>
        <v>6.666666666666667</v>
      </c>
      <c r="D2145" s="75"/>
    </row>
    <row r="2146" spans="1:4" outlineLevel="1" x14ac:dyDescent="0.2">
      <c r="A2146" s="260" t="s">
        <v>2812</v>
      </c>
      <c r="B2146" s="260">
        <v>3</v>
      </c>
      <c r="C2146" s="269">
        <f t="shared" si="33"/>
        <v>5</v>
      </c>
      <c r="D2146" s="75"/>
    </row>
    <row r="2147" spans="1:4" outlineLevel="1" x14ac:dyDescent="0.2">
      <c r="A2147" s="260" t="s">
        <v>2813</v>
      </c>
      <c r="B2147" s="260">
        <v>3</v>
      </c>
      <c r="C2147" s="269">
        <f t="shared" si="33"/>
        <v>5</v>
      </c>
      <c r="D2147" s="75"/>
    </row>
    <row r="2148" spans="1:4" outlineLevel="1" x14ac:dyDescent="0.2">
      <c r="A2148" s="260" t="s">
        <v>2814</v>
      </c>
      <c r="B2148" s="260">
        <v>3</v>
      </c>
      <c r="C2148" s="269">
        <f t="shared" si="33"/>
        <v>5</v>
      </c>
      <c r="D2148" s="75"/>
    </row>
    <row r="2149" spans="1:4" outlineLevel="1" x14ac:dyDescent="0.2">
      <c r="A2149" s="260" t="s">
        <v>2815</v>
      </c>
      <c r="B2149" s="260">
        <v>2</v>
      </c>
      <c r="C2149" s="269">
        <f t="shared" si="33"/>
        <v>3.3333333333333335</v>
      </c>
      <c r="D2149" s="75"/>
    </row>
    <row r="2150" spans="1:4" outlineLevel="1" x14ac:dyDescent="0.2">
      <c r="A2150" s="260" t="s">
        <v>2816</v>
      </c>
      <c r="B2150" s="260">
        <v>2</v>
      </c>
      <c r="C2150" s="269">
        <f t="shared" si="33"/>
        <v>3.3333333333333335</v>
      </c>
      <c r="D2150" s="75"/>
    </row>
    <row r="2151" spans="1:4" outlineLevel="1" x14ac:dyDescent="0.2">
      <c r="A2151" s="260" t="s">
        <v>2817</v>
      </c>
      <c r="B2151" s="260">
        <v>2</v>
      </c>
      <c r="C2151" s="269">
        <f t="shared" si="33"/>
        <v>3.3333333333333335</v>
      </c>
      <c r="D2151" s="75"/>
    </row>
    <row r="2152" spans="1:4" outlineLevel="1" x14ac:dyDescent="0.2">
      <c r="A2152" s="260" t="s">
        <v>2224</v>
      </c>
      <c r="B2152" s="260">
        <v>95</v>
      </c>
      <c r="C2152" s="269">
        <f t="shared" si="33"/>
        <v>158.33333333333334</v>
      </c>
      <c r="D2152" s="75"/>
    </row>
    <row r="2153" spans="1:4" outlineLevel="1" x14ac:dyDescent="0.2">
      <c r="A2153" s="260" t="s">
        <v>254</v>
      </c>
      <c r="B2153" s="260">
        <v>95</v>
      </c>
      <c r="C2153" s="269">
        <f t="shared" si="33"/>
        <v>158.33333333333334</v>
      </c>
      <c r="D2153" s="75"/>
    </row>
    <row r="2154" spans="1:4" outlineLevel="1" x14ac:dyDescent="0.2">
      <c r="A2154" s="260" t="s">
        <v>2422</v>
      </c>
      <c r="B2154" s="260">
        <v>12</v>
      </c>
      <c r="C2154" s="269">
        <f t="shared" si="33"/>
        <v>20</v>
      </c>
      <c r="D2154" s="75"/>
    </row>
    <row r="2155" spans="1:4" outlineLevel="1" x14ac:dyDescent="0.2">
      <c r="A2155" s="260" t="s">
        <v>277</v>
      </c>
      <c r="B2155" s="260">
        <v>7</v>
      </c>
      <c r="C2155" s="269">
        <f t="shared" si="33"/>
        <v>11.666666666666666</v>
      </c>
      <c r="D2155" s="75"/>
    </row>
    <row r="2156" spans="1:4" outlineLevel="1" x14ac:dyDescent="0.2">
      <c r="A2156" s="260" t="s">
        <v>516</v>
      </c>
      <c r="B2156" s="260">
        <v>5</v>
      </c>
      <c r="C2156" s="269">
        <f t="shared" si="33"/>
        <v>8.3333333333333339</v>
      </c>
      <c r="D2156" s="75"/>
    </row>
    <row r="2157" spans="1:4" outlineLevel="1" x14ac:dyDescent="0.2">
      <c r="A2157" s="260" t="s">
        <v>1630</v>
      </c>
      <c r="B2157" s="260">
        <v>527</v>
      </c>
      <c r="C2157" s="269">
        <f t="shared" si="33"/>
        <v>878.33333333333337</v>
      </c>
      <c r="D2157" s="75"/>
    </row>
    <row r="2158" spans="1:4" outlineLevel="1" x14ac:dyDescent="0.2">
      <c r="A2158" s="260" t="s">
        <v>1627</v>
      </c>
      <c r="B2158" s="260">
        <v>525</v>
      </c>
      <c r="C2158" s="269">
        <f t="shared" si="33"/>
        <v>875</v>
      </c>
      <c r="D2158" s="75"/>
    </row>
    <row r="2159" spans="1:4" outlineLevel="1" x14ac:dyDescent="0.2">
      <c r="A2159" s="260" t="s">
        <v>1620</v>
      </c>
      <c r="B2159" s="260">
        <v>283</v>
      </c>
      <c r="C2159" s="269">
        <f t="shared" si="33"/>
        <v>471.66666666666669</v>
      </c>
      <c r="D2159" s="75"/>
    </row>
    <row r="2160" spans="1:4" outlineLevel="1" x14ac:dyDescent="0.2">
      <c r="A2160" s="260" t="s">
        <v>1624</v>
      </c>
      <c r="B2160" s="260">
        <v>283</v>
      </c>
      <c r="C2160" s="269">
        <f t="shared" si="33"/>
        <v>471.66666666666669</v>
      </c>
      <c r="D2160" s="75"/>
    </row>
    <row r="2161" spans="1:4" outlineLevel="1" x14ac:dyDescent="0.2">
      <c r="A2161" s="260" t="s">
        <v>1623</v>
      </c>
      <c r="B2161" s="260">
        <v>129</v>
      </c>
      <c r="C2161" s="269">
        <f t="shared" si="33"/>
        <v>215</v>
      </c>
      <c r="D2161" s="75"/>
    </row>
    <row r="2162" spans="1:4" outlineLevel="1" x14ac:dyDescent="0.2">
      <c r="A2162" s="260" t="s">
        <v>2818</v>
      </c>
      <c r="B2162" s="260">
        <v>112</v>
      </c>
      <c r="C2162" s="269">
        <f t="shared" si="33"/>
        <v>186.66666666666666</v>
      </c>
      <c r="D2162" s="75"/>
    </row>
    <row r="2163" spans="1:4" outlineLevel="1" x14ac:dyDescent="0.2">
      <c r="A2163" s="260" t="s">
        <v>1619</v>
      </c>
      <c r="B2163" s="260">
        <v>96</v>
      </c>
      <c r="C2163" s="269">
        <f t="shared" si="33"/>
        <v>160</v>
      </c>
      <c r="D2163" s="75"/>
    </row>
    <row r="2164" spans="1:4" outlineLevel="1" x14ac:dyDescent="0.2">
      <c r="A2164" s="260" t="s">
        <v>1622</v>
      </c>
      <c r="B2164" s="260">
        <v>96</v>
      </c>
      <c r="C2164" s="269">
        <f t="shared" si="33"/>
        <v>160</v>
      </c>
      <c r="D2164" s="75"/>
    </row>
    <row r="2165" spans="1:4" outlineLevel="1" x14ac:dyDescent="0.2">
      <c r="A2165" s="260" t="s">
        <v>1621</v>
      </c>
      <c r="B2165" s="260">
        <v>83</v>
      </c>
      <c r="C2165" s="269">
        <f t="shared" si="33"/>
        <v>138.33333333333334</v>
      </c>
      <c r="D2165" s="75"/>
    </row>
    <row r="2166" spans="1:4" outlineLevel="1" x14ac:dyDescent="0.2">
      <c r="A2166" s="260" t="s">
        <v>2819</v>
      </c>
      <c r="B2166" s="260">
        <v>71</v>
      </c>
      <c r="C2166" s="269">
        <f t="shared" si="33"/>
        <v>118.33333333333333</v>
      </c>
      <c r="D2166" s="75"/>
    </row>
    <row r="2167" spans="1:4" outlineLevel="1" x14ac:dyDescent="0.2">
      <c r="A2167" s="260" t="s">
        <v>2820</v>
      </c>
      <c r="B2167" s="260">
        <v>68</v>
      </c>
      <c r="C2167" s="269">
        <f t="shared" si="33"/>
        <v>113.33333333333333</v>
      </c>
      <c r="D2167" s="75"/>
    </row>
    <row r="2168" spans="1:4" outlineLevel="1" x14ac:dyDescent="0.2">
      <c r="A2168" s="260" t="s">
        <v>1695</v>
      </c>
      <c r="B2168" s="260">
        <v>55</v>
      </c>
      <c r="C2168" s="269">
        <f t="shared" si="33"/>
        <v>91.666666666666671</v>
      </c>
      <c r="D2168" s="75"/>
    </row>
    <row r="2169" spans="1:4" outlineLevel="1" x14ac:dyDescent="0.2">
      <c r="A2169" s="260" t="s">
        <v>1638</v>
      </c>
      <c r="B2169" s="260">
        <v>49</v>
      </c>
      <c r="C2169" s="269">
        <f t="shared" si="33"/>
        <v>81.666666666666671</v>
      </c>
      <c r="D2169" s="75"/>
    </row>
    <row r="2170" spans="1:4" outlineLevel="1" x14ac:dyDescent="0.2">
      <c r="A2170" s="260" t="s">
        <v>2821</v>
      </c>
      <c r="B2170" s="260">
        <v>49</v>
      </c>
      <c r="C2170" s="269">
        <f t="shared" si="33"/>
        <v>81.666666666666671</v>
      </c>
      <c r="D2170" s="75"/>
    </row>
    <row r="2171" spans="1:4" outlineLevel="1" x14ac:dyDescent="0.2">
      <c r="A2171" s="260" t="s">
        <v>2822</v>
      </c>
      <c r="B2171" s="260">
        <v>49</v>
      </c>
      <c r="C2171" s="269">
        <f t="shared" si="33"/>
        <v>81.666666666666671</v>
      </c>
      <c r="D2171" s="75"/>
    </row>
    <row r="2172" spans="1:4" outlineLevel="1" x14ac:dyDescent="0.2">
      <c r="A2172" s="260" t="s">
        <v>1629</v>
      </c>
      <c r="B2172" s="260">
        <v>43</v>
      </c>
      <c r="C2172" s="269">
        <f t="shared" si="33"/>
        <v>71.666666666666671</v>
      </c>
      <c r="D2172" s="75"/>
    </row>
    <row r="2173" spans="1:4" outlineLevel="1" x14ac:dyDescent="0.2">
      <c r="A2173" s="260" t="s">
        <v>1639</v>
      </c>
      <c r="B2173" s="260">
        <v>34</v>
      </c>
      <c r="C2173" s="269">
        <f t="shared" si="33"/>
        <v>56.666666666666664</v>
      </c>
      <c r="D2173" s="75"/>
    </row>
    <row r="2174" spans="1:4" outlineLevel="1" x14ac:dyDescent="0.2">
      <c r="A2174" s="260" t="s">
        <v>1628</v>
      </c>
      <c r="B2174" s="260">
        <v>26</v>
      </c>
      <c r="C2174" s="269">
        <f t="shared" si="33"/>
        <v>43.333333333333336</v>
      </c>
      <c r="D2174" s="75"/>
    </row>
    <row r="2175" spans="1:4" outlineLevel="1" x14ac:dyDescent="0.2">
      <c r="A2175" s="260" t="s">
        <v>1694</v>
      </c>
      <c r="B2175" s="260">
        <v>22</v>
      </c>
      <c r="C2175" s="269">
        <f t="shared" si="33"/>
        <v>36.666666666666664</v>
      </c>
      <c r="D2175" s="75"/>
    </row>
    <row r="2176" spans="1:4" outlineLevel="1" x14ac:dyDescent="0.2">
      <c r="A2176" s="260" t="s">
        <v>1633</v>
      </c>
      <c r="B2176" s="260">
        <v>18</v>
      </c>
      <c r="C2176" s="269">
        <f t="shared" si="33"/>
        <v>30</v>
      </c>
      <c r="D2176" s="75"/>
    </row>
    <row r="2177" spans="1:4" outlineLevel="1" x14ac:dyDescent="0.2">
      <c r="A2177" s="260" t="s">
        <v>1636</v>
      </c>
      <c r="B2177" s="260">
        <v>18</v>
      </c>
      <c r="C2177" s="269">
        <f t="shared" si="33"/>
        <v>30</v>
      </c>
      <c r="D2177" s="75"/>
    </row>
    <row r="2178" spans="1:4" outlineLevel="1" x14ac:dyDescent="0.2">
      <c r="A2178" s="260" t="s">
        <v>1641</v>
      </c>
      <c r="B2178" s="260">
        <v>18</v>
      </c>
      <c r="C2178" s="269">
        <f t="shared" si="33"/>
        <v>30</v>
      </c>
      <c r="D2178" s="75"/>
    </row>
    <row r="2179" spans="1:4" outlineLevel="1" x14ac:dyDescent="0.2">
      <c r="A2179" s="260" t="s">
        <v>2823</v>
      </c>
      <c r="B2179" s="260">
        <v>18</v>
      </c>
      <c r="C2179" s="269">
        <f t="shared" si="33"/>
        <v>30</v>
      </c>
      <c r="D2179" s="75"/>
    </row>
    <row r="2180" spans="1:4" outlineLevel="1" x14ac:dyDescent="0.2">
      <c r="A2180" s="260" t="s">
        <v>1631</v>
      </c>
      <c r="B2180" s="260">
        <v>17</v>
      </c>
      <c r="C2180" s="269">
        <f t="shared" si="33"/>
        <v>28.333333333333332</v>
      </c>
      <c r="D2180" s="75"/>
    </row>
    <row r="2181" spans="1:4" outlineLevel="1" x14ac:dyDescent="0.2">
      <c r="A2181" s="260" t="s">
        <v>2824</v>
      </c>
      <c r="B2181" s="260">
        <v>16</v>
      </c>
      <c r="C2181" s="269">
        <f t="shared" si="33"/>
        <v>26.666666666666668</v>
      </c>
      <c r="D2181" s="75"/>
    </row>
    <row r="2182" spans="1:4" outlineLevel="1" x14ac:dyDescent="0.2">
      <c r="A2182" s="260" t="s">
        <v>2825</v>
      </c>
      <c r="B2182" s="260">
        <v>16</v>
      </c>
      <c r="C2182" s="269">
        <f t="shared" si="33"/>
        <v>26.666666666666668</v>
      </c>
      <c r="D2182" s="75"/>
    </row>
    <row r="2183" spans="1:4" outlineLevel="1" x14ac:dyDescent="0.2">
      <c r="A2183" s="260" t="s">
        <v>1637</v>
      </c>
      <c r="B2183" s="260">
        <v>14</v>
      </c>
      <c r="C2183" s="269">
        <f t="shared" ref="C2183:C2246" si="34">B2183*100/60</f>
        <v>23.333333333333332</v>
      </c>
      <c r="D2183" s="75"/>
    </row>
    <row r="2184" spans="1:4" outlineLevel="1" x14ac:dyDescent="0.2">
      <c r="A2184" s="260" t="s">
        <v>2826</v>
      </c>
      <c r="B2184" s="260">
        <v>13</v>
      </c>
      <c r="C2184" s="269">
        <f t="shared" si="34"/>
        <v>21.666666666666668</v>
      </c>
      <c r="D2184" s="75"/>
    </row>
    <row r="2185" spans="1:4" outlineLevel="1" x14ac:dyDescent="0.2">
      <c r="A2185" s="260" t="s">
        <v>2827</v>
      </c>
      <c r="B2185" s="260">
        <v>12</v>
      </c>
      <c r="C2185" s="269">
        <f t="shared" si="34"/>
        <v>20</v>
      </c>
      <c r="D2185" s="75"/>
    </row>
    <row r="2186" spans="1:4" outlineLevel="1" x14ac:dyDescent="0.2">
      <c r="A2186" s="260" t="s">
        <v>2828</v>
      </c>
      <c r="B2186" s="260">
        <v>11</v>
      </c>
      <c r="C2186" s="269">
        <f t="shared" si="34"/>
        <v>18.333333333333332</v>
      </c>
      <c r="D2186" s="75"/>
    </row>
    <row r="2187" spans="1:4" outlineLevel="1" x14ac:dyDescent="0.2">
      <c r="A2187" s="260" t="s">
        <v>2829</v>
      </c>
      <c r="B2187" s="260">
        <v>9</v>
      </c>
      <c r="C2187" s="269">
        <f t="shared" si="34"/>
        <v>15</v>
      </c>
      <c r="D2187" s="75"/>
    </row>
    <row r="2188" spans="1:4" outlineLevel="1" x14ac:dyDescent="0.2">
      <c r="A2188" s="260" t="s">
        <v>1642</v>
      </c>
      <c r="B2188" s="260">
        <v>9</v>
      </c>
      <c r="C2188" s="269">
        <f t="shared" si="34"/>
        <v>15</v>
      </c>
      <c r="D2188" s="75"/>
    </row>
    <row r="2189" spans="1:4" outlineLevel="1" x14ac:dyDescent="0.2">
      <c r="A2189" s="260" t="s">
        <v>1626</v>
      </c>
      <c r="B2189" s="260">
        <v>7</v>
      </c>
      <c r="C2189" s="269">
        <f t="shared" si="34"/>
        <v>11.666666666666666</v>
      </c>
      <c r="D2189" s="75"/>
    </row>
    <row r="2190" spans="1:4" outlineLevel="1" x14ac:dyDescent="0.2">
      <c r="A2190" s="260" t="s">
        <v>1632</v>
      </c>
      <c r="B2190" s="260">
        <v>4</v>
      </c>
      <c r="C2190" s="269">
        <f t="shared" si="34"/>
        <v>6.666666666666667</v>
      </c>
      <c r="D2190" s="75"/>
    </row>
    <row r="2191" spans="1:4" outlineLevel="1" x14ac:dyDescent="0.2">
      <c r="A2191" s="260" t="s">
        <v>1634</v>
      </c>
      <c r="B2191" s="260">
        <v>4</v>
      </c>
      <c r="C2191" s="269">
        <f t="shared" si="34"/>
        <v>6.666666666666667</v>
      </c>
      <c r="D2191" s="75"/>
    </row>
    <row r="2192" spans="1:4" outlineLevel="1" x14ac:dyDescent="0.2">
      <c r="A2192" s="260" t="s">
        <v>1625</v>
      </c>
      <c r="B2192" s="260">
        <v>3</v>
      </c>
      <c r="C2192" s="269">
        <f t="shared" si="34"/>
        <v>5</v>
      </c>
      <c r="D2192" s="75"/>
    </row>
    <row r="2193" spans="1:4" outlineLevel="1" x14ac:dyDescent="0.2">
      <c r="A2193" s="260" t="s">
        <v>1693</v>
      </c>
      <c r="B2193" s="260">
        <v>3</v>
      </c>
      <c r="C2193" s="269">
        <f t="shared" si="34"/>
        <v>5</v>
      </c>
      <c r="D2193" s="75"/>
    </row>
    <row r="2194" spans="1:4" outlineLevel="1" x14ac:dyDescent="0.2">
      <c r="A2194" s="260" t="s">
        <v>1635</v>
      </c>
      <c r="B2194" s="260">
        <v>3</v>
      </c>
      <c r="C2194" s="269">
        <f t="shared" si="34"/>
        <v>5</v>
      </c>
      <c r="D2194" s="75"/>
    </row>
    <row r="2195" spans="1:4" outlineLevel="1" x14ac:dyDescent="0.2">
      <c r="A2195" s="260" t="s">
        <v>1688</v>
      </c>
      <c r="B2195" s="260">
        <v>69</v>
      </c>
      <c r="C2195" s="269">
        <f t="shared" si="34"/>
        <v>115</v>
      </c>
      <c r="D2195" s="75"/>
    </row>
    <row r="2196" spans="1:4" outlineLevel="1" x14ac:dyDescent="0.2">
      <c r="A2196" s="260" t="s">
        <v>1689</v>
      </c>
      <c r="B2196" s="260">
        <v>69</v>
      </c>
      <c r="C2196" s="269">
        <f t="shared" si="34"/>
        <v>115</v>
      </c>
      <c r="D2196" s="75"/>
    </row>
    <row r="2197" spans="1:4" outlineLevel="1" x14ac:dyDescent="0.2">
      <c r="A2197" s="260" t="s">
        <v>1690</v>
      </c>
      <c r="B2197" s="260">
        <v>15</v>
      </c>
      <c r="C2197" s="269">
        <f t="shared" si="34"/>
        <v>25</v>
      </c>
      <c r="D2197" s="75"/>
    </row>
    <row r="2198" spans="1:4" outlineLevel="1" x14ac:dyDescent="0.2">
      <c r="A2198" s="260" t="s">
        <v>1691</v>
      </c>
      <c r="B2198" s="260">
        <v>9</v>
      </c>
      <c r="C2198" s="269">
        <f t="shared" si="34"/>
        <v>15</v>
      </c>
      <c r="D2198" s="75"/>
    </row>
    <row r="2199" spans="1:4" outlineLevel="1" x14ac:dyDescent="0.2">
      <c r="A2199" s="260" t="s">
        <v>1692</v>
      </c>
      <c r="B2199" s="260">
        <v>6</v>
      </c>
      <c r="C2199" s="269">
        <f t="shared" si="34"/>
        <v>10</v>
      </c>
      <c r="D2199" s="75"/>
    </row>
    <row r="2200" spans="1:4" outlineLevel="1" x14ac:dyDescent="0.2">
      <c r="A2200" s="260" t="s">
        <v>1687</v>
      </c>
      <c r="B2200" s="260">
        <v>5</v>
      </c>
      <c r="C2200" s="269">
        <f t="shared" si="34"/>
        <v>8.3333333333333339</v>
      </c>
      <c r="D2200" s="75"/>
    </row>
    <row r="2201" spans="1:4" outlineLevel="1" x14ac:dyDescent="0.2">
      <c r="A2201" s="260" t="s">
        <v>2830</v>
      </c>
      <c r="B2201" s="260">
        <v>72</v>
      </c>
      <c r="C2201" s="269">
        <f t="shared" si="34"/>
        <v>120</v>
      </c>
      <c r="D2201" s="75"/>
    </row>
    <row r="2202" spans="1:4" outlineLevel="1" x14ac:dyDescent="0.2">
      <c r="A2202" s="260" t="s">
        <v>2831</v>
      </c>
      <c r="B2202" s="260">
        <v>42</v>
      </c>
      <c r="C2202" s="269">
        <f t="shared" si="34"/>
        <v>70</v>
      </c>
      <c r="D2202" s="75"/>
    </row>
    <row r="2203" spans="1:4" outlineLevel="1" x14ac:dyDescent="0.2">
      <c r="A2203" s="260" t="s">
        <v>2832</v>
      </c>
      <c r="B2203" s="260">
        <v>6</v>
      </c>
      <c r="C2203" s="269">
        <f t="shared" si="34"/>
        <v>10</v>
      </c>
      <c r="D2203" s="75"/>
    </row>
    <row r="2204" spans="1:4" outlineLevel="1" x14ac:dyDescent="0.2">
      <c r="A2204" s="260" t="s">
        <v>2833</v>
      </c>
      <c r="B2204" s="260">
        <v>6401</v>
      </c>
      <c r="C2204" s="269">
        <f t="shared" si="34"/>
        <v>10668.333333333334</v>
      </c>
      <c r="D2204" s="75"/>
    </row>
    <row r="2205" spans="1:4" outlineLevel="1" x14ac:dyDescent="0.2">
      <c r="A2205" s="260" t="s">
        <v>194</v>
      </c>
      <c r="B2205" s="260">
        <v>6401</v>
      </c>
      <c r="C2205" s="269">
        <f t="shared" si="34"/>
        <v>10668.333333333334</v>
      </c>
      <c r="D2205" s="75"/>
    </row>
    <row r="2206" spans="1:4" outlineLevel="1" x14ac:dyDescent="0.2">
      <c r="A2206" s="260" t="s">
        <v>164</v>
      </c>
      <c r="B2206" s="260">
        <v>3931</v>
      </c>
      <c r="C2206" s="269">
        <f t="shared" si="34"/>
        <v>6551.666666666667</v>
      </c>
      <c r="D2206" s="75"/>
    </row>
    <row r="2207" spans="1:4" outlineLevel="1" x14ac:dyDescent="0.2">
      <c r="A2207" s="260" t="s">
        <v>94</v>
      </c>
      <c r="B2207" s="260">
        <v>3866</v>
      </c>
      <c r="C2207" s="269">
        <f t="shared" si="34"/>
        <v>6443.333333333333</v>
      </c>
      <c r="D2207" s="75"/>
    </row>
    <row r="2208" spans="1:4" outlineLevel="1" x14ac:dyDescent="0.2">
      <c r="A2208" s="260" t="s">
        <v>2834</v>
      </c>
      <c r="B2208" s="260">
        <v>1237</v>
      </c>
      <c r="C2208" s="269">
        <f t="shared" si="34"/>
        <v>2061.6666666666665</v>
      </c>
      <c r="D2208" s="75"/>
    </row>
    <row r="2209" spans="1:4" outlineLevel="1" x14ac:dyDescent="0.2">
      <c r="A2209" s="260" t="s">
        <v>153</v>
      </c>
      <c r="B2209" s="260">
        <v>1198</v>
      </c>
      <c r="C2209" s="269">
        <f t="shared" si="34"/>
        <v>1996.6666666666667</v>
      </c>
      <c r="D2209" s="75"/>
    </row>
    <row r="2210" spans="1:4" outlineLevel="1" x14ac:dyDescent="0.2">
      <c r="A2210" s="260" t="s">
        <v>154</v>
      </c>
      <c r="B2210" s="260">
        <v>1198</v>
      </c>
      <c r="C2210" s="269">
        <f t="shared" si="34"/>
        <v>1996.6666666666667</v>
      </c>
      <c r="D2210" s="75"/>
    </row>
    <row r="2211" spans="1:4" outlineLevel="1" x14ac:dyDescent="0.2">
      <c r="A2211" s="260" t="s">
        <v>163</v>
      </c>
      <c r="B2211" s="260">
        <v>1198</v>
      </c>
      <c r="C2211" s="269">
        <f t="shared" si="34"/>
        <v>1996.6666666666667</v>
      </c>
      <c r="D2211" s="75"/>
    </row>
    <row r="2212" spans="1:4" outlineLevel="1" x14ac:dyDescent="0.2">
      <c r="A2212" s="260" t="s">
        <v>159</v>
      </c>
      <c r="B2212" s="260">
        <v>1182</v>
      </c>
      <c r="C2212" s="269">
        <f t="shared" si="34"/>
        <v>1970</v>
      </c>
      <c r="D2212" s="75"/>
    </row>
    <row r="2213" spans="1:4" outlineLevel="1" x14ac:dyDescent="0.2">
      <c r="A2213" s="260" t="s">
        <v>2835</v>
      </c>
      <c r="B2213" s="260">
        <v>424</v>
      </c>
      <c r="C2213" s="269">
        <f t="shared" si="34"/>
        <v>706.66666666666663</v>
      </c>
      <c r="D2213" s="75"/>
    </row>
    <row r="2214" spans="1:4" outlineLevel="1" x14ac:dyDescent="0.2">
      <c r="A2214" s="260" t="s">
        <v>2836</v>
      </c>
      <c r="B2214" s="260">
        <v>369</v>
      </c>
      <c r="C2214" s="269">
        <f t="shared" si="34"/>
        <v>615</v>
      </c>
      <c r="D2214" s="75"/>
    </row>
    <row r="2215" spans="1:4" outlineLevel="1" x14ac:dyDescent="0.2">
      <c r="A2215" s="260" t="s">
        <v>204</v>
      </c>
      <c r="B2215" s="260">
        <v>367</v>
      </c>
      <c r="C2215" s="269">
        <f t="shared" si="34"/>
        <v>611.66666666666663</v>
      </c>
      <c r="D2215" s="75"/>
    </row>
    <row r="2216" spans="1:4" outlineLevel="1" x14ac:dyDescent="0.2">
      <c r="A2216" s="260" t="s">
        <v>189</v>
      </c>
      <c r="B2216" s="260">
        <v>347</v>
      </c>
      <c r="C2216" s="269">
        <f t="shared" si="34"/>
        <v>578.33333333333337</v>
      </c>
      <c r="D2216" s="75"/>
    </row>
    <row r="2217" spans="1:4" outlineLevel="1" x14ac:dyDescent="0.2">
      <c r="A2217" s="260" t="s">
        <v>190</v>
      </c>
      <c r="B2217" s="260">
        <v>347</v>
      </c>
      <c r="C2217" s="269">
        <f t="shared" si="34"/>
        <v>578.33333333333337</v>
      </c>
      <c r="D2217" s="75"/>
    </row>
    <row r="2218" spans="1:4" outlineLevel="1" x14ac:dyDescent="0.2">
      <c r="A2218" s="260" t="s">
        <v>2837</v>
      </c>
      <c r="B2218" s="260">
        <v>323</v>
      </c>
      <c r="C2218" s="269">
        <f t="shared" si="34"/>
        <v>538.33333333333337</v>
      </c>
      <c r="D2218" s="75"/>
    </row>
    <row r="2219" spans="1:4" outlineLevel="1" x14ac:dyDescent="0.2">
      <c r="A2219" s="260" t="s">
        <v>2838</v>
      </c>
      <c r="B2219" s="260">
        <v>323</v>
      </c>
      <c r="C2219" s="269">
        <f t="shared" si="34"/>
        <v>538.33333333333337</v>
      </c>
      <c r="D2219" s="75"/>
    </row>
    <row r="2220" spans="1:4" outlineLevel="1" x14ac:dyDescent="0.2">
      <c r="A2220" s="260" t="s">
        <v>2839</v>
      </c>
      <c r="B2220" s="260">
        <v>315</v>
      </c>
      <c r="C2220" s="269">
        <f t="shared" si="34"/>
        <v>525</v>
      </c>
      <c r="D2220" s="75"/>
    </row>
    <row r="2221" spans="1:4" outlineLevel="1" x14ac:dyDescent="0.2">
      <c r="A2221" s="260" t="s">
        <v>188</v>
      </c>
      <c r="B2221" s="260">
        <v>274</v>
      </c>
      <c r="C2221" s="269">
        <f t="shared" si="34"/>
        <v>456.66666666666669</v>
      </c>
      <c r="D2221" s="75"/>
    </row>
    <row r="2222" spans="1:4" outlineLevel="1" x14ac:dyDescent="0.2">
      <c r="A2222" s="260" t="s">
        <v>186</v>
      </c>
      <c r="B2222" s="260">
        <v>274</v>
      </c>
      <c r="C2222" s="269">
        <f t="shared" si="34"/>
        <v>456.66666666666669</v>
      </c>
      <c r="D2222" s="75"/>
    </row>
    <row r="2223" spans="1:4" outlineLevel="1" x14ac:dyDescent="0.2">
      <c r="A2223" s="260" t="s">
        <v>196</v>
      </c>
      <c r="B2223" s="260">
        <v>242</v>
      </c>
      <c r="C2223" s="269">
        <f t="shared" si="34"/>
        <v>403.33333333333331</v>
      </c>
      <c r="D2223" s="75"/>
    </row>
    <row r="2224" spans="1:4" outlineLevel="1" x14ac:dyDescent="0.2">
      <c r="A2224" s="260" t="s">
        <v>199</v>
      </c>
      <c r="B2224" s="260">
        <v>211</v>
      </c>
      <c r="C2224" s="269">
        <f t="shared" si="34"/>
        <v>351.66666666666669</v>
      </c>
      <c r="D2224" s="75"/>
    </row>
    <row r="2225" spans="1:4" outlineLevel="1" x14ac:dyDescent="0.2">
      <c r="A2225" s="260" t="s">
        <v>2840</v>
      </c>
      <c r="B2225" s="260">
        <v>188</v>
      </c>
      <c r="C2225" s="269">
        <f t="shared" si="34"/>
        <v>313.33333333333331</v>
      </c>
      <c r="D2225" s="75"/>
    </row>
    <row r="2226" spans="1:4" outlineLevel="1" x14ac:dyDescent="0.2">
      <c r="A2226" s="260" t="s">
        <v>2841</v>
      </c>
      <c r="B2226" s="260">
        <v>187</v>
      </c>
      <c r="C2226" s="269">
        <f t="shared" si="34"/>
        <v>311.66666666666669</v>
      </c>
      <c r="D2226" s="75"/>
    </row>
    <row r="2227" spans="1:4" outlineLevel="1" x14ac:dyDescent="0.2">
      <c r="A2227" s="260" t="s">
        <v>158</v>
      </c>
      <c r="B2227" s="260">
        <v>182</v>
      </c>
      <c r="C2227" s="269">
        <f t="shared" si="34"/>
        <v>303.33333333333331</v>
      </c>
      <c r="D2227" s="75"/>
    </row>
    <row r="2228" spans="1:4" outlineLevel="1" x14ac:dyDescent="0.2">
      <c r="A2228" s="260" t="s">
        <v>182</v>
      </c>
      <c r="B2228" s="260">
        <v>179</v>
      </c>
      <c r="C2228" s="269">
        <f t="shared" si="34"/>
        <v>298.33333333333331</v>
      </c>
      <c r="D2228" s="75"/>
    </row>
    <row r="2229" spans="1:4" outlineLevel="1" x14ac:dyDescent="0.2">
      <c r="A2229" s="260" t="s">
        <v>187</v>
      </c>
      <c r="B2229" s="260">
        <v>179</v>
      </c>
      <c r="C2229" s="269">
        <f t="shared" si="34"/>
        <v>298.33333333333331</v>
      </c>
      <c r="D2229" s="75"/>
    </row>
    <row r="2230" spans="1:4" outlineLevel="1" x14ac:dyDescent="0.2">
      <c r="A2230" s="260" t="s">
        <v>161</v>
      </c>
      <c r="B2230" s="260">
        <v>173</v>
      </c>
      <c r="C2230" s="269">
        <f t="shared" si="34"/>
        <v>288.33333333333331</v>
      </c>
      <c r="D2230" s="75"/>
    </row>
    <row r="2231" spans="1:4" outlineLevel="1" x14ac:dyDescent="0.2">
      <c r="A2231" s="260" t="s">
        <v>2842</v>
      </c>
      <c r="B2231" s="260">
        <v>166</v>
      </c>
      <c r="C2231" s="269">
        <f t="shared" si="34"/>
        <v>276.66666666666669</v>
      </c>
      <c r="D2231" s="75"/>
    </row>
    <row r="2232" spans="1:4" outlineLevel="1" x14ac:dyDescent="0.2">
      <c r="A2232" s="260" t="s">
        <v>181</v>
      </c>
      <c r="B2232" s="260">
        <v>165</v>
      </c>
      <c r="C2232" s="269">
        <f t="shared" si="34"/>
        <v>275</v>
      </c>
      <c r="D2232" s="75"/>
    </row>
    <row r="2233" spans="1:4" outlineLevel="1" x14ac:dyDescent="0.2">
      <c r="A2233" s="260" t="s">
        <v>2843</v>
      </c>
      <c r="B2233" s="260">
        <v>159</v>
      </c>
      <c r="C2233" s="269">
        <f t="shared" si="34"/>
        <v>265</v>
      </c>
      <c r="D2233" s="75"/>
    </row>
    <row r="2234" spans="1:4" outlineLevel="1" x14ac:dyDescent="0.2">
      <c r="A2234" s="260" t="s">
        <v>165</v>
      </c>
      <c r="B2234" s="260">
        <v>158</v>
      </c>
      <c r="C2234" s="269">
        <f t="shared" si="34"/>
        <v>263.33333333333331</v>
      </c>
      <c r="D2234" s="75"/>
    </row>
    <row r="2235" spans="1:4" outlineLevel="1" x14ac:dyDescent="0.2">
      <c r="A2235" s="260" t="s">
        <v>2844</v>
      </c>
      <c r="B2235" s="260">
        <v>156</v>
      </c>
      <c r="C2235" s="269">
        <f t="shared" si="34"/>
        <v>260</v>
      </c>
      <c r="D2235" s="75"/>
    </row>
    <row r="2236" spans="1:4" outlineLevel="1" x14ac:dyDescent="0.2">
      <c r="A2236" s="260" t="s">
        <v>157</v>
      </c>
      <c r="B2236" s="260">
        <v>140</v>
      </c>
      <c r="C2236" s="269">
        <f t="shared" si="34"/>
        <v>233.33333333333334</v>
      </c>
      <c r="D2236" s="75"/>
    </row>
    <row r="2237" spans="1:4" outlineLevel="1" x14ac:dyDescent="0.2">
      <c r="A2237" s="260" t="s">
        <v>156</v>
      </c>
      <c r="B2237" s="260">
        <v>140</v>
      </c>
      <c r="C2237" s="269">
        <f t="shared" si="34"/>
        <v>233.33333333333334</v>
      </c>
      <c r="D2237" s="75"/>
    </row>
    <row r="2238" spans="1:4" outlineLevel="1" x14ac:dyDescent="0.2">
      <c r="A2238" s="260" t="s">
        <v>197</v>
      </c>
      <c r="B2238" s="260">
        <v>122</v>
      </c>
      <c r="C2238" s="269">
        <f t="shared" si="34"/>
        <v>203.33333333333334</v>
      </c>
      <c r="D2238" s="75"/>
    </row>
    <row r="2239" spans="1:4" outlineLevel="1" x14ac:dyDescent="0.2">
      <c r="A2239" s="260" t="s">
        <v>2845</v>
      </c>
      <c r="B2239" s="260">
        <v>122</v>
      </c>
      <c r="C2239" s="269">
        <f t="shared" si="34"/>
        <v>203.33333333333334</v>
      </c>
      <c r="D2239" s="75"/>
    </row>
    <row r="2240" spans="1:4" outlineLevel="1" x14ac:dyDescent="0.2">
      <c r="A2240" s="260" t="s">
        <v>202</v>
      </c>
      <c r="B2240" s="260">
        <v>107</v>
      </c>
      <c r="C2240" s="269">
        <f t="shared" si="34"/>
        <v>178.33333333333334</v>
      </c>
      <c r="D2240" s="75"/>
    </row>
    <row r="2241" spans="1:4" outlineLevel="1" x14ac:dyDescent="0.2">
      <c r="A2241" s="260" t="s">
        <v>2846</v>
      </c>
      <c r="B2241" s="260">
        <v>103</v>
      </c>
      <c r="C2241" s="269">
        <f t="shared" si="34"/>
        <v>171.66666666666666</v>
      </c>
      <c r="D2241" s="75"/>
    </row>
    <row r="2242" spans="1:4" outlineLevel="1" x14ac:dyDescent="0.2">
      <c r="A2242" s="260" t="s">
        <v>2847</v>
      </c>
      <c r="B2242" s="260">
        <v>101</v>
      </c>
      <c r="C2242" s="269">
        <f t="shared" si="34"/>
        <v>168.33333333333334</v>
      </c>
      <c r="D2242" s="75"/>
    </row>
    <row r="2243" spans="1:4" outlineLevel="1" x14ac:dyDescent="0.2">
      <c r="A2243" s="260" t="s">
        <v>2848</v>
      </c>
      <c r="B2243" s="260">
        <v>101</v>
      </c>
      <c r="C2243" s="269">
        <f t="shared" si="34"/>
        <v>168.33333333333334</v>
      </c>
      <c r="D2243" s="75"/>
    </row>
    <row r="2244" spans="1:4" outlineLevel="1" x14ac:dyDescent="0.2">
      <c r="A2244" s="260" t="s">
        <v>191</v>
      </c>
      <c r="B2244" s="260">
        <v>90</v>
      </c>
      <c r="C2244" s="269">
        <f t="shared" si="34"/>
        <v>150</v>
      </c>
      <c r="D2244" s="75"/>
    </row>
    <row r="2245" spans="1:4" outlineLevel="1" x14ac:dyDescent="0.2">
      <c r="A2245" s="260" t="s">
        <v>166</v>
      </c>
      <c r="B2245" s="260">
        <v>89</v>
      </c>
      <c r="C2245" s="269">
        <f t="shared" si="34"/>
        <v>148.33333333333334</v>
      </c>
      <c r="D2245" s="75"/>
    </row>
    <row r="2246" spans="1:4" outlineLevel="1" x14ac:dyDescent="0.2">
      <c r="A2246" s="260" t="s">
        <v>167</v>
      </c>
      <c r="B2246" s="260">
        <v>84</v>
      </c>
      <c r="C2246" s="269">
        <f t="shared" si="34"/>
        <v>140</v>
      </c>
      <c r="D2246" s="75"/>
    </row>
    <row r="2247" spans="1:4" outlineLevel="1" x14ac:dyDescent="0.2">
      <c r="A2247" s="260" t="s">
        <v>2849</v>
      </c>
      <c r="B2247" s="260">
        <v>81</v>
      </c>
      <c r="C2247" s="269">
        <f t="shared" ref="C2247:C2310" si="35">B2247*100/60</f>
        <v>135</v>
      </c>
      <c r="D2247" s="75"/>
    </row>
    <row r="2248" spans="1:4" outlineLevel="1" x14ac:dyDescent="0.2">
      <c r="A2248" s="260" t="s">
        <v>168</v>
      </c>
      <c r="B2248" s="260">
        <v>81</v>
      </c>
      <c r="C2248" s="269">
        <f t="shared" si="35"/>
        <v>135</v>
      </c>
      <c r="D2248" s="75"/>
    </row>
    <row r="2249" spans="1:4" outlineLevel="1" x14ac:dyDescent="0.2">
      <c r="A2249" s="260" t="s">
        <v>195</v>
      </c>
      <c r="B2249" s="260">
        <v>77</v>
      </c>
      <c r="C2249" s="269">
        <f t="shared" si="35"/>
        <v>128.33333333333334</v>
      </c>
      <c r="D2249" s="75"/>
    </row>
    <row r="2250" spans="1:4" outlineLevel="1" x14ac:dyDescent="0.2">
      <c r="A2250" s="260" t="s">
        <v>2850</v>
      </c>
      <c r="B2250" s="260">
        <v>75</v>
      </c>
      <c r="C2250" s="269">
        <f t="shared" si="35"/>
        <v>125</v>
      </c>
      <c r="D2250" s="75"/>
    </row>
    <row r="2251" spans="1:4" outlineLevel="1" x14ac:dyDescent="0.2">
      <c r="A2251" s="260" t="s">
        <v>155</v>
      </c>
      <c r="B2251" s="260">
        <v>71</v>
      </c>
      <c r="C2251" s="269">
        <f t="shared" si="35"/>
        <v>118.33333333333333</v>
      </c>
      <c r="D2251" s="75"/>
    </row>
    <row r="2252" spans="1:4" outlineLevel="1" x14ac:dyDescent="0.2">
      <c r="A2252" s="260" t="s">
        <v>170</v>
      </c>
      <c r="B2252" s="260">
        <v>70</v>
      </c>
      <c r="C2252" s="269">
        <f t="shared" si="35"/>
        <v>116.66666666666667</v>
      </c>
      <c r="D2252" s="75"/>
    </row>
    <row r="2253" spans="1:4" outlineLevel="1" x14ac:dyDescent="0.2">
      <c r="A2253" s="260" t="s">
        <v>171</v>
      </c>
      <c r="B2253" s="260">
        <v>68</v>
      </c>
      <c r="C2253" s="269">
        <f t="shared" si="35"/>
        <v>113.33333333333333</v>
      </c>
      <c r="D2253" s="75"/>
    </row>
    <row r="2254" spans="1:4" outlineLevel="1" x14ac:dyDescent="0.2">
      <c r="A2254" s="260" t="s">
        <v>160</v>
      </c>
      <c r="B2254" s="260">
        <v>66</v>
      </c>
      <c r="C2254" s="269">
        <f t="shared" si="35"/>
        <v>110</v>
      </c>
      <c r="D2254" s="75"/>
    </row>
    <row r="2255" spans="1:4" outlineLevel="1" x14ac:dyDescent="0.2">
      <c r="A2255" s="260" t="s">
        <v>2851</v>
      </c>
      <c r="B2255" s="260">
        <v>64</v>
      </c>
      <c r="C2255" s="269">
        <f t="shared" si="35"/>
        <v>106.66666666666667</v>
      </c>
      <c r="D2255" s="75"/>
    </row>
    <row r="2256" spans="1:4" outlineLevel="1" x14ac:dyDescent="0.2">
      <c r="A2256" s="260" t="s">
        <v>2852</v>
      </c>
      <c r="B2256" s="260">
        <v>64</v>
      </c>
      <c r="C2256" s="269">
        <f t="shared" si="35"/>
        <v>106.66666666666667</v>
      </c>
      <c r="D2256" s="75"/>
    </row>
    <row r="2257" spans="1:4" outlineLevel="1" x14ac:dyDescent="0.2">
      <c r="A2257" s="260" t="s">
        <v>169</v>
      </c>
      <c r="B2257" s="260">
        <v>63</v>
      </c>
      <c r="C2257" s="269">
        <f t="shared" si="35"/>
        <v>105</v>
      </c>
      <c r="D2257" s="75"/>
    </row>
    <row r="2258" spans="1:4" outlineLevel="1" x14ac:dyDescent="0.2">
      <c r="A2258" s="260" t="s">
        <v>2853</v>
      </c>
      <c r="B2258" s="260">
        <v>60</v>
      </c>
      <c r="C2258" s="269">
        <f t="shared" si="35"/>
        <v>100</v>
      </c>
      <c r="D2258" s="75"/>
    </row>
    <row r="2259" spans="1:4" outlineLevel="1" x14ac:dyDescent="0.2">
      <c r="A2259" s="260" t="s">
        <v>2854</v>
      </c>
      <c r="B2259" s="260">
        <v>59</v>
      </c>
      <c r="C2259" s="269">
        <f t="shared" si="35"/>
        <v>98.333333333333329</v>
      </c>
      <c r="D2259" s="75"/>
    </row>
    <row r="2260" spans="1:4" outlineLevel="1" x14ac:dyDescent="0.2">
      <c r="A2260" s="260" t="s">
        <v>2855</v>
      </c>
      <c r="B2260" s="260">
        <v>53</v>
      </c>
      <c r="C2260" s="269">
        <f t="shared" si="35"/>
        <v>88.333333333333329</v>
      </c>
      <c r="D2260" s="75"/>
    </row>
    <row r="2261" spans="1:4" outlineLevel="1" x14ac:dyDescent="0.2">
      <c r="A2261" s="260" t="s">
        <v>174</v>
      </c>
      <c r="B2261" s="260">
        <v>49</v>
      </c>
      <c r="C2261" s="269">
        <f t="shared" si="35"/>
        <v>81.666666666666671</v>
      </c>
      <c r="D2261" s="75"/>
    </row>
    <row r="2262" spans="1:4" outlineLevel="1" x14ac:dyDescent="0.2">
      <c r="A2262" s="260" t="s">
        <v>192</v>
      </c>
      <c r="B2262" s="260">
        <v>48</v>
      </c>
      <c r="C2262" s="269">
        <f t="shared" si="35"/>
        <v>80</v>
      </c>
      <c r="D2262" s="75"/>
    </row>
    <row r="2263" spans="1:4" outlineLevel="1" x14ac:dyDescent="0.2">
      <c r="A2263" s="260" t="s">
        <v>2856</v>
      </c>
      <c r="B2263" s="260">
        <v>48</v>
      </c>
      <c r="C2263" s="269">
        <f t="shared" si="35"/>
        <v>80</v>
      </c>
      <c r="D2263" s="75"/>
    </row>
    <row r="2264" spans="1:4" outlineLevel="1" x14ac:dyDescent="0.2">
      <c r="A2264" s="260" t="s">
        <v>2857</v>
      </c>
      <c r="B2264" s="260">
        <v>48</v>
      </c>
      <c r="C2264" s="269">
        <f t="shared" si="35"/>
        <v>80</v>
      </c>
      <c r="D2264" s="75"/>
    </row>
    <row r="2265" spans="1:4" outlineLevel="1" x14ac:dyDescent="0.2">
      <c r="A2265" s="260" t="s">
        <v>2858</v>
      </c>
      <c r="B2265" s="260">
        <v>46</v>
      </c>
      <c r="C2265" s="269">
        <f t="shared" si="35"/>
        <v>76.666666666666671</v>
      </c>
      <c r="D2265" s="75"/>
    </row>
    <row r="2266" spans="1:4" outlineLevel="1" x14ac:dyDescent="0.2">
      <c r="A2266" s="260" t="s">
        <v>2859</v>
      </c>
      <c r="B2266" s="260">
        <v>45</v>
      </c>
      <c r="C2266" s="269">
        <f t="shared" si="35"/>
        <v>75</v>
      </c>
      <c r="D2266" s="75"/>
    </row>
    <row r="2267" spans="1:4" outlineLevel="1" x14ac:dyDescent="0.2">
      <c r="A2267" s="260" t="s">
        <v>176</v>
      </c>
      <c r="B2267" s="260">
        <v>43</v>
      </c>
      <c r="C2267" s="269">
        <f t="shared" si="35"/>
        <v>71.666666666666671</v>
      </c>
      <c r="D2267" s="75"/>
    </row>
    <row r="2268" spans="1:4" outlineLevel="1" x14ac:dyDescent="0.2">
      <c r="A2268" s="260" t="s">
        <v>2860</v>
      </c>
      <c r="B2268" s="260">
        <v>43</v>
      </c>
      <c r="C2268" s="269">
        <f t="shared" si="35"/>
        <v>71.666666666666671</v>
      </c>
      <c r="D2268" s="75"/>
    </row>
    <row r="2269" spans="1:4" outlineLevel="1" x14ac:dyDescent="0.2">
      <c r="A2269" s="260" t="s">
        <v>198</v>
      </c>
      <c r="B2269" s="260">
        <v>39</v>
      </c>
      <c r="C2269" s="269">
        <f t="shared" si="35"/>
        <v>65</v>
      </c>
      <c r="D2269" s="75"/>
    </row>
    <row r="2270" spans="1:4" outlineLevel="1" x14ac:dyDescent="0.2">
      <c r="A2270" s="260" t="s">
        <v>172</v>
      </c>
      <c r="B2270" s="260">
        <v>37</v>
      </c>
      <c r="C2270" s="269">
        <f t="shared" si="35"/>
        <v>61.666666666666664</v>
      </c>
      <c r="D2270" s="75"/>
    </row>
    <row r="2271" spans="1:4" x14ac:dyDescent="0.2">
      <c r="A2271" s="260" t="s">
        <v>2861</v>
      </c>
      <c r="B2271" s="260">
        <v>37</v>
      </c>
      <c r="C2271" s="269">
        <f t="shared" si="35"/>
        <v>61.666666666666664</v>
      </c>
      <c r="D2271" s="75"/>
    </row>
    <row r="2272" spans="1:4" x14ac:dyDescent="0.2">
      <c r="A2272" s="260" t="s">
        <v>2862</v>
      </c>
      <c r="B2272" s="260">
        <v>37</v>
      </c>
      <c r="C2272" s="269">
        <f t="shared" si="35"/>
        <v>61.666666666666664</v>
      </c>
      <c r="D2272" s="75"/>
    </row>
    <row r="2273" spans="1:4" x14ac:dyDescent="0.2">
      <c r="A2273" s="260" t="s">
        <v>2863</v>
      </c>
      <c r="B2273" s="260">
        <v>36</v>
      </c>
      <c r="C2273" s="269">
        <f t="shared" si="35"/>
        <v>60</v>
      </c>
      <c r="D2273" s="75"/>
    </row>
    <row r="2274" spans="1:4" ht="39" customHeight="1" x14ac:dyDescent="0.2">
      <c r="A2274" s="260" t="s">
        <v>2864</v>
      </c>
      <c r="B2274" s="260">
        <v>35</v>
      </c>
      <c r="C2274" s="269">
        <f t="shared" si="35"/>
        <v>58.333333333333336</v>
      </c>
      <c r="D2274" s="75"/>
    </row>
    <row r="2275" spans="1:4" x14ac:dyDescent="0.2">
      <c r="A2275" s="260" t="s">
        <v>177</v>
      </c>
      <c r="B2275" s="260">
        <v>34</v>
      </c>
      <c r="C2275" s="269">
        <f t="shared" si="35"/>
        <v>56.666666666666664</v>
      </c>
      <c r="D2275" s="75"/>
    </row>
    <row r="2276" spans="1:4" x14ac:dyDescent="0.2">
      <c r="A2276" s="260" t="s">
        <v>2865</v>
      </c>
      <c r="B2276" s="260">
        <v>33</v>
      </c>
      <c r="C2276" s="269">
        <f t="shared" si="35"/>
        <v>55</v>
      </c>
      <c r="D2276" s="75"/>
    </row>
    <row r="2277" spans="1:4" x14ac:dyDescent="0.2">
      <c r="A2277" s="260" t="s">
        <v>2866</v>
      </c>
      <c r="B2277" s="260">
        <v>33</v>
      </c>
      <c r="C2277" s="269">
        <f t="shared" si="35"/>
        <v>55</v>
      </c>
      <c r="D2277" s="75"/>
    </row>
    <row r="2278" spans="1:4" x14ac:dyDescent="0.2">
      <c r="A2278" s="260" t="s">
        <v>2867</v>
      </c>
      <c r="B2278" s="260">
        <v>33</v>
      </c>
      <c r="C2278" s="269">
        <f t="shared" si="35"/>
        <v>55</v>
      </c>
      <c r="D2278" s="75"/>
    </row>
    <row r="2279" spans="1:4" x14ac:dyDescent="0.2">
      <c r="A2279" s="260" t="s">
        <v>2868</v>
      </c>
      <c r="B2279" s="260">
        <v>32</v>
      </c>
      <c r="C2279" s="269">
        <f t="shared" si="35"/>
        <v>53.333333333333336</v>
      </c>
      <c r="D2279" s="75"/>
    </row>
    <row r="2280" spans="1:4" x14ac:dyDescent="0.2">
      <c r="A2280" s="260" t="s">
        <v>2869</v>
      </c>
      <c r="B2280" s="260">
        <v>31</v>
      </c>
      <c r="C2280" s="269">
        <f t="shared" si="35"/>
        <v>51.666666666666664</v>
      </c>
      <c r="D2280" s="75"/>
    </row>
    <row r="2281" spans="1:4" x14ac:dyDescent="0.2">
      <c r="A2281" s="260" t="s">
        <v>2870</v>
      </c>
      <c r="B2281" s="260">
        <v>30</v>
      </c>
      <c r="C2281" s="269">
        <f t="shared" si="35"/>
        <v>50</v>
      </c>
      <c r="D2281" s="75"/>
    </row>
    <row r="2282" spans="1:4" x14ac:dyDescent="0.2">
      <c r="A2282" s="260" t="s">
        <v>178</v>
      </c>
      <c r="B2282" s="260">
        <v>29</v>
      </c>
      <c r="C2282" s="269">
        <f t="shared" si="35"/>
        <v>48.333333333333336</v>
      </c>
      <c r="D2282" s="75"/>
    </row>
    <row r="2283" spans="1:4" x14ac:dyDescent="0.2">
      <c r="A2283" s="260" t="s">
        <v>179</v>
      </c>
      <c r="B2283" s="260">
        <v>29</v>
      </c>
      <c r="C2283" s="269">
        <f t="shared" si="35"/>
        <v>48.333333333333336</v>
      </c>
      <c r="D2283" s="75"/>
    </row>
    <row r="2284" spans="1:4" x14ac:dyDescent="0.2">
      <c r="A2284" s="260" t="s">
        <v>2871</v>
      </c>
      <c r="B2284" s="260">
        <v>29</v>
      </c>
      <c r="C2284" s="269">
        <f t="shared" si="35"/>
        <v>48.333333333333336</v>
      </c>
      <c r="D2284" s="75"/>
    </row>
    <row r="2285" spans="1:4" x14ac:dyDescent="0.2">
      <c r="A2285" s="260" t="s">
        <v>201</v>
      </c>
      <c r="B2285" s="260">
        <v>28</v>
      </c>
      <c r="C2285" s="269">
        <f t="shared" si="35"/>
        <v>46.666666666666664</v>
      </c>
      <c r="D2285" s="75"/>
    </row>
    <row r="2286" spans="1:4" x14ac:dyDescent="0.2">
      <c r="A2286" s="260" t="s">
        <v>2872</v>
      </c>
      <c r="B2286" s="260">
        <v>28</v>
      </c>
      <c r="C2286" s="269">
        <f t="shared" si="35"/>
        <v>46.666666666666664</v>
      </c>
      <c r="D2286" s="75"/>
    </row>
    <row r="2287" spans="1:4" x14ac:dyDescent="0.2">
      <c r="A2287" s="260" t="s">
        <v>2873</v>
      </c>
      <c r="B2287" s="260">
        <v>27</v>
      </c>
      <c r="C2287" s="269">
        <f t="shared" si="35"/>
        <v>45</v>
      </c>
      <c r="D2287" s="75"/>
    </row>
    <row r="2288" spans="1:4" x14ac:dyDescent="0.2">
      <c r="A2288" s="260" t="s">
        <v>2874</v>
      </c>
      <c r="B2288" s="260">
        <v>27</v>
      </c>
      <c r="C2288" s="269">
        <f t="shared" si="35"/>
        <v>45</v>
      </c>
      <c r="D2288" s="75"/>
    </row>
    <row r="2289" spans="1:4" x14ac:dyDescent="0.2">
      <c r="A2289" s="260" t="s">
        <v>175</v>
      </c>
      <c r="B2289" s="260">
        <v>27</v>
      </c>
      <c r="C2289" s="269">
        <f t="shared" si="35"/>
        <v>45</v>
      </c>
      <c r="D2289" s="75"/>
    </row>
    <row r="2290" spans="1:4" x14ac:dyDescent="0.2">
      <c r="A2290" s="260" t="s">
        <v>2875</v>
      </c>
      <c r="B2290" s="260">
        <v>27</v>
      </c>
      <c r="C2290" s="269">
        <f t="shared" si="35"/>
        <v>45</v>
      </c>
      <c r="D2290" s="75"/>
    </row>
    <row r="2291" spans="1:4" x14ac:dyDescent="0.2">
      <c r="A2291" s="260" t="s">
        <v>200</v>
      </c>
      <c r="B2291" s="260">
        <v>26</v>
      </c>
      <c r="C2291" s="269">
        <f t="shared" si="35"/>
        <v>43.333333333333336</v>
      </c>
      <c r="D2291" s="75"/>
    </row>
    <row r="2292" spans="1:4" x14ac:dyDescent="0.2">
      <c r="A2292" s="260" t="s">
        <v>2876</v>
      </c>
      <c r="B2292" s="260">
        <v>26</v>
      </c>
      <c r="C2292" s="269">
        <f t="shared" si="35"/>
        <v>43.333333333333336</v>
      </c>
      <c r="D2292" s="75"/>
    </row>
    <row r="2293" spans="1:4" x14ac:dyDescent="0.2">
      <c r="A2293" s="260" t="s">
        <v>2877</v>
      </c>
      <c r="B2293" s="260">
        <v>26</v>
      </c>
      <c r="C2293" s="269">
        <f t="shared" si="35"/>
        <v>43.333333333333336</v>
      </c>
      <c r="D2293" s="75"/>
    </row>
    <row r="2294" spans="1:4" x14ac:dyDescent="0.2">
      <c r="A2294" s="260" t="s">
        <v>203</v>
      </c>
      <c r="B2294" s="260">
        <v>25</v>
      </c>
      <c r="C2294" s="269">
        <f t="shared" si="35"/>
        <v>41.666666666666664</v>
      </c>
      <c r="D2294" s="75"/>
    </row>
    <row r="2295" spans="1:4" x14ac:dyDescent="0.2">
      <c r="A2295" s="260" t="s">
        <v>2878</v>
      </c>
      <c r="B2295" s="260">
        <v>25</v>
      </c>
      <c r="C2295" s="269">
        <f t="shared" si="35"/>
        <v>41.666666666666664</v>
      </c>
      <c r="D2295" s="75"/>
    </row>
    <row r="2296" spans="1:4" x14ac:dyDescent="0.2">
      <c r="A2296" s="260" t="s">
        <v>2879</v>
      </c>
      <c r="B2296" s="260">
        <v>25</v>
      </c>
      <c r="C2296" s="269">
        <f t="shared" si="35"/>
        <v>41.666666666666664</v>
      </c>
      <c r="D2296" s="75"/>
    </row>
    <row r="2297" spans="1:4" x14ac:dyDescent="0.2">
      <c r="A2297" s="260" t="s">
        <v>2880</v>
      </c>
      <c r="B2297" s="260">
        <v>24</v>
      </c>
      <c r="C2297" s="269">
        <f t="shared" si="35"/>
        <v>40</v>
      </c>
      <c r="D2297" s="75"/>
    </row>
    <row r="2298" spans="1:4" x14ac:dyDescent="0.2">
      <c r="A2298" s="260" t="s">
        <v>2881</v>
      </c>
      <c r="B2298" s="260">
        <v>23</v>
      </c>
      <c r="C2298" s="269">
        <f t="shared" si="35"/>
        <v>38.333333333333336</v>
      </c>
      <c r="D2298" s="75"/>
    </row>
    <row r="2299" spans="1:4" x14ac:dyDescent="0.2">
      <c r="A2299" s="260" t="s">
        <v>173</v>
      </c>
      <c r="B2299" s="260">
        <v>22</v>
      </c>
      <c r="C2299" s="269">
        <f t="shared" si="35"/>
        <v>36.666666666666664</v>
      </c>
      <c r="D2299" s="75"/>
    </row>
    <row r="2300" spans="1:4" x14ac:dyDescent="0.2">
      <c r="A2300" s="260" t="s">
        <v>2882</v>
      </c>
      <c r="B2300" s="260">
        <v>21</v>
      </c>
      <c r="C2300" s="269">
        <f t="shared" si="35"/>
        <v>35</v>
      </c>
      <c r="D2300" s="75"/>
    </row>
    <row r="2301" spans="1:4" x14ac:dyDescent="0.2">
      <c r="A2301" s="260" t="s">
        <v>2883</v>
      </c>
      <c r="B2301" s="260">
        <v>20</v>
      </c>
      <c r="C2301" s="269">
        <f t="shared" si="35"/>
        <v>33.333333333333336</v>
      </c>
      <c r="D2301" s="75"/>
    </row>
    <row r="2302" spans="1:4" x14ac:dyDescent="0.2">
      <c r="A2302" s="260" t="s">
        <v>2884</v>
      </c>
      <c r="B2302" s="260">
        <v>19</v>
      </c>
      <c r="C2302" s="269">
        <f t="shared" si="35"/>
        <v>31.666666666666668</v>
      </c>
      <c r="D2302" s="75"/>
    </row>
    <row r="2303" spans="1:4" x14ac:dyDescent="0.2">
      <c r="A2303" s="260" t="s">
        <v>2885</v>
      </c>
      <c r="B2303" s="260">
        <v>18</v>
      </c>
      <c r="C2303" s="269">
        <f t="shared" si="35"/>
        <v>30</v>
      </c>
      <c r="D2303" s="75"/>
    </row>
    <row r="2304" spans="1:4" x14ac:dyDescent="0.2">
      <c r="A2304" s="260" t="s">
        <v>2886</v>
      </c>
      <c r="B2304" s="260">
        <v>17</v>
      </c>
      <c r="C2304" s="269">
        <f t="shared" si="35"/>
        <v>28.333333333333332</v>
      </c>
      <c r="D2304" s="75"/>
    </row>
    <row r="2305" spans="1:4" x14ac:dyDescent="0.2">
      <c r="A2305" s="260" t="s">
        <v>2887</v>
      </c>
      <c r="B2305" s="260">
        <v>17</v>
      </c>
      <c r="C2305" s="269">
        <f t="shared" si="35"/>
        <v>28.333333333333332</v>
      </c>
      <c r="D2305" s="75"/>
    </row>
    <row r="2306" spans="1:4" x14ac:dyDescent="0.2">
      <c r="A2306" s="260" t="s">
        <v>2888</v>
      </c>
      <c r="B2306" s="260">
        <v>16</v>
      </c>
      <c r="C2306" s="269">
        <f t="shared" si="35"/>
        <v>26.666666666666668</v>
      </c>
      <c r="D2306" s="75"/>
    </row>
    <row r="2307" spans="1:4" x14ac:dyDescent="0.2">
      <c r="A2307" s="260" t="s">
        <v>2889</v>
      </c>
      <c r="B2307" s="260">
        <v>16</v>
      </c>
      <c r="C2307" s="269">
        <f t="shared" si="35"/>
        <v>26.666666666666668</v>
      </c>
      <c r="D2307" s="75"/>
    </row>
    <row r="2308" spans="1:4" x14ac:dyDescent="0.2">
      <c r="A2308" s="260" t="s">
        <v>2890</v>
      </c>
      <c r="B2308" s="260">
        <v>16</v>
      </c>
      <c r="C2308" s="269">
        <f t="shared" si="35"/>
        <v>26.666666666666668</v>
      </c>
      <c r="D2308" s="75"/>
    </row>
    <row r="2309" spans="1:4" x14ac:dyDescent="0.2">
      <c r="A2309" s="260" t="s">
        <v>2891</v>
      </c>
      <c r="B2309" s="260">
        <v>15</v>
      </c>
      <c r="C2309" s="269">
        <f t="shared" si="35"/>
        <v>25</v>
      </c>
      <c r="D2309" s="75"/>
    </row>
    <row r="2310" spans="1:4" x14ac:dyDescent="0.2">
      <c r="A2310" s="260" t="s">
        <v>162</v>
      </c>
      <c r="B2310" s="260">
        <v>15</v>
      </c>
      <c r="C2310" s="269">
        <f t="shared" si="35"/>
        <v>25</v>
      </c>
      <c r="D2310" s="75"/>
    </row>
    <row r="2311" spans="1:4" x14ac:dyDescent="0.2">
      <c r="A2311" s="260" t="s">
        <v>2892</v>
      </c>
      <c r="B2311" s="260">
        <v>15</v>
      </c>
      <c r="C2311" s="269">
        <f t="shared" ref="C2311:C2374" si="36">B2311*100/60</f>
        <v>25</v>
      </c>
      <c r="D2311" s="75"/>
    </row>
    <row r="2312" spans="1:4" x14ac:dyDescent="0.2">
      <c r="A2312" s="260" t="s">
        <v>193</v>
      </c>
      <c r="B2312" s="260">
        <v>13</v>
      </c>
      <c r="C2312" s="269">
        <f t="shared" si="36"/>
        <v>21.666666666666668</v>
      </c>
      <c r="D2312" s="75"/>
    </row>
    <row r="2313" spans="1:4" x14ac:dyDescent="0.2">
      <c r="A2313" s="260" t="s">
        <v>2893</v>
      </c>
      <c r="B2313" s="260">
        <v>13</v>
      </c>
      <c r="C2313" s="269">
        <f t="shared" si="36"/>
        <v>21.666666666666668</v>
      </c>
      <c r="D2313" s="75"/>
    </row>
    <row r="2314" spans="1:4" x14ac:dyDescent="0.2">
      <c r="A2314" s="260" t="s">
        <v>183</v>
      </c>
      <c r="B2314" s="260">
        <v>12</v>
      </c>
      <c r="C2314" s="269">
        <f t="shared" si="36"/>
        <v>20</v>
      </c>
      <c r="D2314" s="75"/>
    </row>
    <row r="2315" spans="1:4" x14ac:dyDescent="0.2">
      <c r="A2315" s="260" t="s">
        <v>2894</v>
      </c>
      <c r="B2315" s="260">
        <v>12</v>
      </c>
      <c r="C2315" s="269">
        <f t="shared" si="36"/>
        <v>20</v>
      </c>
      <c r="D2315" s="75"/>
    </row>
    <row r="2316" spans="1:4" x14ac:dyDescent="0.2">
      <c r="A2316" s="260" t="s">
        <v>2895</v>
      </c>
      <c r="B2316" s="260">
        <v>12</v>
      </c>
      <c r="C2316" s="269">
        <f t="shared" si="36"/>
        <v>20</v>
      </c>
      <c r="D2316" s="75"/>
    </row>
    <row r="2317" spans="1:4" x14ac:dyDescent="0.2">
      <c r="A2317" s="260" t="s">
        <v>2896</v>
      </c>
      <c r="B2317" s="260">
        <v>11</v>
      </c>
      <c r="C2317" s="269">
        <f t="shared" si="36"/>
        <v>18.333333333333332</v>
      </c>
      <c r="D2317" s="75"/>
    </row>
    <row r="2318" spans="1:4" x14ac:dyDescent="0.2">
      <c r="A2318" s="260" t="s">
        <v>2897</v>
      </c>
      <c r="B2318" s="260">
        <v>11</v>
      </c>
      <c r="C2318" s="269">
        <f t="shared" si="36"/>
        <v>18.333333333333332</v>
      </c>
      <c r="D2318" s="75"/>
    </row>
    <row r="2319" spans="1:4" x14ac:dyDescent="0.2">
      <c r="A2319" s="260" t="s">
        <v>2898</v>
      </c>
      <c r="B2319" s="260">
        <v>10</v>
      </c>
      <c r="C2319" s="269">
        <f t="shared" si="36"/>
        <v>16.666666666666668</v>
      </c>
      <c r="D2319" s="75"/>
    </row>
    <row r="2320" spans="1:4" x14ac:dyDescent="0.2">
      <c r="A2320" s="260" t="s">
        <v>2899</v>
      </c>
      <c r="B2320" s="260">
        <v>9</v>
      </c>
      <c r="C2320" s="269">
        <f t="shared" si="36"/>
        <v>15</v>
      </c>
      <c r="D2320" s="75"/>
    </row>
    <row r="2321" spans="1:4" x14ac:dyDescent="0.2">
      <c r="A2321" s="260" t="s">
        <v>184</v>
      </c>
      <c r="B2321" s="260">
        <v>9</v>
      </c>
      <c r="C2321" s="269">
        <f t="shared" si="36"/>
        <v>15</v>
      </c>
      <c r="D2321" s="75"/>
    </row>
    <row r="2322" spans="1:4" x14ac:dyDescent="0.2">
      <c r="A2322" s="260" t="s">
        <v>2900</v>
      </c>
      <c r="B2322" s="260">
        <v>9</v>
      </c>
      <c r="C2322" s="269">
        <f t="shared" si="36"/>
        <v>15</v>
      </c>
      <c r="D2322" s="75"/>
    </row>
    <row r="2323" spans="1:4" x14ac:dyDescent="0.2">
      <c r="A2323" s="260" t="s">
        <v>2901</v>
      </c>
      <c r="B2323" s="260">
        <v>8</v>
      </c>
      <c r="C2323" s="269">
        <f t="shared" si="36"/>
        <v>13.333333333333334</v>
      </c>
      <c r="D2323" s="75"/>
    </row>
    <row r="2324" spans="1:4" x14ac:dyDescent="0.2">
      <c r="A2324" s="260" t="s">
        <v>2902</v>
      </c>
      <c r="B2324" s="260">
        <v>8</v>
      </c>
      <c r="C2324" s="269">
        <f t="shared" si="36"/>
        <v>13.333333333333334</v>
      </c>
      <c r="D2324" s="75"/>
    </row>
    <row r="2325" spans="1:4" x14ac:dyDescent="0.2">
      <c r="A2325" s="260" t="s">
        <v>2903</v>
      </c>
      <c r="B2325" s="260">
        <v>8</v>
      </c>
      <c r="C2325" s="269">
        <f t="shared" si="36"/>
        <v>13.333333333333334</v>
      </c>
      <c r="D2325" s="75"/>
    </row>
    <row r="2326" spans="1:4" x14ac:dyDescent="0.2">
      <c r="A2326" s="260" t="s">
        <v>185</v>
      </c>
      <c r="B2326" s="260">
        <v>8</v>
      </c>
      <c r="C2326" s="269">
        <f t="shared" si="36"/>
        <v>13.333333333333334</v>
      </c>
      <c r="D2326" s="75"/>
    </row>
    <row r="2327" spans="1:4" x14ac:dyDescent="0.2">
      <c r="A2327" s="260" t="s">
        <v>2904</v>
      </c>
      <c r="B2327" s="260">
        <v>8</v>
      </c>
      <c r="C2327" s="269">
        <f t="shared" si="36"/>
        <v>13.333333333333334</v>
      </c>
      <c r="D2327" s="75"/>
    </row>
    <row r="2328" spans="1:4" x14ac:dyDescent="0.2">
      <c r="A2328" s="260" t="s">
        <v>2905</v>
      </c>
      <c r="B2328" s="260">
        <v>7</v>
      </c>
      <c r="C2328" s="269">
        <f t="shared" si="36"/>
        <v>11.666666666666666</v>
      </c>
      <c r="D2328" s="75"/>
    </row>
    <row r="2329" spans="1:4" x14ac:dyDescent="0.2">
      <c r="A2329" s="260" t="s">
        <v>2906</v>
      </c>
      <c r="B2329" s="260">
        <v>7</v>
      </c>
      <c r="C2329" s="269">
        <f t="shared" si="36"/>
        <v>11.666666666666666</v>
      </c>
      <c r="D2329" s="75"/>
    </row>
    <row r="2330" spans="1:4" x14ac:dyDescent="0.2">
      <c r="A2330" s="260" t="s">
        <v>2907</v>
      </c>
      <c r="B2330" s="260">
        <v>7</v>
      </c>
      <c r="C2330" s="269">
        <f t="shared" si="36"/>
        <v>11.666666666666666</v>
      </c>
      <c r="D2330" s="75"/>
    </row>
    <row r="2331" spans="1:4" x14ac:dyDescent="0.2">
      <c r="A2331" s="260" t="s">
        <v>2908</v>
      </c>
      <c r="B2331" s="260">
        <v>7</v>
      </c>
      <c r="C2331" s="269">
        <f t="shared" si="36"/>
        <v>11.666666666666666</v>
      </c>
      <c r="D2331" s="75"/>
    </row>
    <row r="2332" spans="1:4" x14ac:dyDescent="0.2">
      <c r="A2332" s="260" t="s">
        <v>2909</v>
      </c>
      <c r="B2332" s="260">
        <v>6</v>
      </c>
      <c r="C2332" s="269">
        <f t="shared" si="36"/>
        <v>10</v>
      </c>
      <c r="D2332" s="75"/>
    </row>
    <row r="2333" spans="1:4" x14ac:dyDescent="0.2">
      <c r="A2333" s="260" t="s">
        <v>2910</v>
      </c>
      <c r="B2333" s="260">
        <v>6</v>
      </c>
      <c r="C2333" s="269">
        <f t="shared" si="36"/>
        <v>10</v>
      </c>
      <c r="D2333" s="75"/>
    </row>
    <row r="2334" spans="1:4" x14ac:dyDescent="0.2">
      <c r="A2334" s="260" t="s">
        <v>205</v>
      </c>
      <c r="B2334" s="260">
        <v>6</v>
      </c>
      <c r="C2334" s="269">
        <f t="shared" si="36"/>
        <v>10</v>
      </c>
      <c r="D2334" s="75"/>
    </row>
    <row r="2335" spans="1:4" x14ac:dyDescent="0.2">
      <c r="A2335" s="260" t="s">
        <v>2911</v>
      </c>
      <c r="B2335" s="260">
        <v>6</v>
      </c>
      <c r="C2335" s="269">
        <f t="shared" si="36"/>
        <v>10</v>
      </c>
      <c r="D2335" s="75"/>
    </row>
    <row r="2336" spans="1:4" x14ac:dyDescent="0.2">
      <c r="A2336" s="260" t="s">
        <v>180</v>
      </c>
      <c r="B2336" s="260">
        <v>6</v>
      </c>
      <c r="C2336" s="269">
        <f t="shared" si="36"/>
        <v>10</v>
      </c>
      <c r="D2336" s="75"/>
    </row>
    <row r="2337" spans="1:4" x14ac:dyDescent="0.2">
      <c r="A2337" s="260" t="s">
        <v>2912</v>
      </c>
      <c r="B2337" s="260">
        <v>6</v>
      </c>
      <c r="C2337" s="269">
        <f t="shared" si="36"/>
        <v>10</v>
      </c>
      <c r="D2337" s="75"/>
    </row>
    <row r="2338" spans="1:4" x14ac:dyDescent="0.2">
      <c r="A2338" s="260" t="s">
        <v>2913</v>
      </c>
      <c r="B2338" s="260">
        <v>5</v>
      </c>
      <c r="C2338" s="269">
        <f t="shared" si="36"/>
        <v>8.3333333333333339</v>
      </c>
      <c r="D2338" s="75"/>
    </row>
    <row r="2339" spans="1:4" x14ac:dyDescent="0.2">
      <c r="A2339" s="260" t="s">
        <v>2914</v>
      </c>
      <c r="B2339" s="260">
        <v>846</v>
      </c>
      <c r="C2339" s="269">
        <f t="shared" si="36"/>
        <v>1410</v>
      </c>
      <c r="D2339" s="75"/>
    </row>
    <row r="2340" spans="1:4" x14ac:dyDescent="0.2">
      <c r="A2340" s="260" t="s">
        <v>2915</v>
      </c>
      <c r="B2340" s="260">
        <v>70</v>
      </c>
      <c r="C2340" s="269">
        <f t="shared" si="36"/>
        <v>116.66666666666667</v>
      </c>
      <c r="D2340" s="75"/>
    </row>
    <row r="2341" spans="1:4" x14ac:dyDescent="0.2">
      <c r="A2341" s="260" t="s">
        <v>2916</v>
      </c>
      <c r="B2341" s="260">
        <v>62</v>
      </c>
      <c r="C2341" s="269">
        <f t="shared" si="36"/>
        <v>103.33333333333333</v>
      </c>
      <c r="D2341" s="75"/>
    </row>
    <row r="2342" spans="1:4" x14ac:dyDescent="0.2">
      <c r="A2342" s="260" t="s">
        <v>2917</v>
      </c>
      <c r="B2342" s="260">
        <v>61</v>
      </c>
      <c r="C2342" s="269">
        <f t="shared" si="36"/>
        <v>101.66666666666667</v>
      </c>
      <c r="D2342" s="75"/>
    </row>
    <row r="2343" spans="1:4" x14ac:dyDescent="0.2">
      <c r="A2343" s="260" t="s">
        <v>2918</v>
      </c>
      <c r="B2343" s="260">
        <v>46</v>
      </c>
      <c r="C2343" s="269">
        <f t="shared" si="36"/>
        <v>76.666666666666671</v>
      </c>
      <c r="D2343" s="75"/>
    </row>
    <row r="2344" spans="1:4" x14ac:dyDescent="0.2">
      <c r="A2344" s="260" t="s">
        <v>2919</v>
      </c>
      <c r="B2344" s="260">
        <v>45</v>
      </c>
      <c r="C2344" s="269">
        <f t="shared" si="36"/>
        <v>75</v>
      </c>
      <c r="D2344" s="75"/>
    </row>
    <row r="2345" spans="1:4" x14ac:dyDescent="0.2">
      <c r="A2345" s="260" t="s">
        <v>2920</v>
      </c>
      <c r="B2345" s="260">
        <v>39</v>
      </c>
      <c r="C2345" s="269">
        <f t="shared" si="36"/>
        <v>65</v>
      </c>
      <c r="D2345" s="75"/>
    </row>
    <row r="2346" spans="1:4" x14ac:dyDescent="0.2">
      <c r="A2346" s="260" t="s">
        <v>2921</v>
      </c>
      <c r="B2346" s="260">
        <v>39</v>
      </c>
      <c r="C2346" s="269">
        <f t="shared" si="36"/>
        <v>65</v>
      </c>
      <c r="D2346" s="75"/>
    </row>
    <row r="2347" spans="1:4" x14ac:dyDescent="0.2">
      <c r="A2347" s="260" t="s">
        <v>2922</v>
      </c>
      <c r="B2347" s="260">
        <v>39</v>
      </c>
      <c r="C2347" s="269">
        <f t="shared" si="36"/>
        <v>65</v>
      </c>
      <c r="D2347" s="75"/>
    </row>
    <row r="2348" spans="1:4" x14ac:dyDescent="0.2">
      <c r="A2348" s="260" t="s">
        <v>2923</v>
      </c>
      <c r="B2348" s="260">
        <v>39</v>
      </c>
      <c r="C2348" s="269">
        <f t="shared" si="36"/>
        <v>65</v>
      </c>
      <c r="D2348" s="75"/>
    </row>
    <row r="2349" spans="1:4" x14ac:dyDescent="0.2">
      <c r="A2349" s="260" t="s">
        <v>2924</v>
      </c>
      <c r="B2349" s="260">
        <v>36</v>
      </c>
      <c r="C2349" s="269">
        <f t="shared" si="36"/>
        <v>60</v>
      </c>
      <c r="D2349" s="75"/>
    </row>
    <row r="2350" spans="1:4" x14ac:dyDescent="0.2">
      <c r="A2350" s="260" t="s">
        <v>2925</v>
      </c>
      <c r="B2350" s="260">
        <v>31</v>
      </c>
      <c r="C2350" s="269">
        <f t="shared" si="36"/>
        <v>51.666666666666664</v>
      </c>
      <c r="D2350" s="75"/>
    </row>
    <row r="2351" spans="1:4" x14ac:dyDescent="0.2">
      <c r="A2351" s="260" t="s">
        <v>2926</v>
      </c>
      <c r="B2351" s="260">
        <v>27</v>
      </c>
      <c r="C2351" s="269">
        <f t="shared" si="36"/>
        <v>45</v>
      </c>
      <c r="D2351" s="75"/>
    </row>
    <row r="2352" spans="1:4" x14ac:dyDescent="0.2">
      <c r="A2352" s="260" t="s">
        <v>2927</v>
      </c>
      <c r="B2352" s="260">
        <v>25</v>
      </c>
      <c r="C2352" s="269">
        <f t="shared" si="36"/>
        <v>41.666666666666664</v>
      </c>
      <c r="D2352" s="75"/>
    </row>
    <row r="2353" spans="1:4" x14ac:dyDescent="0.2">
      <c r="A2353" s="260" t="s">
        <v>2928</v>
      </c>
      <c r="B2353" s="260">
        <v>22</v>
      </c>
      <c r="C2353" s="269">
        <f t="shared" si="36"/>
        <v>36.666666666666664</v>
      </c>
      <c r="D2353" s="75"/>
    </row>
    <row r="2354" spans="1:4" x14ac:dyDescent="0.2">
      <c r="A2354" s="260" t="s">
        <v>2929</v>
      </c>
      <c r="B2354" s="260">
        <v>20</v>
      </c>
      <c r="C2354" s="269">
        <f t="shared" si="36"/>
        <v>33.333333333333336</v>
      </c>
      <c r="D2354" s="75"/>
    </row>
    <row r="2355" spans="1:4" x14ac:dyDescent="0.2">
      <c r="A2355" s="260" t="s">
        <v>2930</v>
      </c>
      <c r="B2355" s="260">
        <v>14</v>
      </c>
      <c r="C2355" s="269">
        <f t="shared" si="36"/>
        <v>23.333333333333332</v>
      </c>
      <c r="D2355" s="75"/>
    </row>
    <row r="2356" spans="1:4" x14ac:dyDescent="0.2">
      <c r="A2356" s="260" t="s">
        <v>2931</v>
      </c>
      <c r="B2356" s="260">
        <v>12</v>
      </c>
      <c r="C2356" s="269">
        <f t="shared" si="36"/>
        <v>20</v>
      </c>
      <c r="D2356" s="75"/>
    </row>
    <row r="2357" spans="1:4" x14ac:dyDescent="0.2">
      <c r="A2357" s="260" t="s">
        <v>2932</v>
      </c>
      <c r="B2357" s="260">
        <v>12</v>
      </c>
      <c r="C2357" s="269">
        <f t="shared" si="36"/>
        <v>20</v>
      </c>
      <c r="D2357" s="75"/>
    </row>
    <row r="2358" spans="1:4" x14ac:dyDescent="0.2">
      <c r="A2358" s="260" t="s">
        <v>2933</v>
      </c>
      <c r="B2358" s="260">
        <v>12</v>
      </c>
      <c r="C2358" s="269">
        <f t="shared" si="36"/>
        <v>20</v>
      </c>
      <c r="D2358" s="75"/>
    </row>
    <row r="2359" spans="1:4" x14ac:dyDescent="0.2">
      <c r="A2359" s="260" t="s">
        <v>2934</v>
      </c>
      <c r="B2359" s="260">
        <v>12</v>
      </c>
      <c r="C2359" s="269">
        <f t="shared" si="36"/>
        <v>20</v>
      </c>
      <c r="D2359" s="75"/>
    </row>
    <row r="2360" spans="1:4" x14ac:dyDescent="0.2">
      <c r="A2360" s="260" t="s">
        <v>2935</v>
      </c>
      <c r="B2360" s="260">
        <v>12</v>
      </c>
      <c r="C2360" s="269">
        <f t="shared" si="36"/>
        <v>20</v>
      </c>
      <c r="D2360" s="75"/>
    </row>
    <row r="2361" spans="1:4" x14ac:dyDescent="0.2">
      <c r="A2361" s="260" t="s">
        <v>2936</v>
      </c>
      <c r="B2361" s="260">
        <v>10</v>
      </c>
      <c r="C2361" s="269">
        <f t="shared" si="36"/>
        <v>16.666666666666668</v>
      </c>
      <c r="D2361" s="75"/>
    </row>
    <row r="2362" spans="1:4" x14ac:dyDescent="0.2">
      <c r="A2362" s="260" t="s">
        <v>2937</v>
      </c>
      <c r="B2362" s="260">
        <v>9</v>
      </c>
      <c r="C2362" s="269">
        <f t="shared" si="36"/>
        <v>15</v>
      </c>
      <c r="D2362" s="75"/>
    </row>
    <row r="2363" spans="1:4" x14ac:dyDescent="0.2">
      <c r="A2363" s="260" t="s">
        <v>2938</v>
      </c>
      <c r="B2363" s="260">
        <v>9</v>
      </c>
      <c r="C2363" s="269">
        <f t="shared" si="36"/>
        <v>15</v>
      </c>
      <c r="D2363" s="75"/>
    </row>
    <row r="2364" spans="1:4" x14ac:dyDescent="0.2">
      <c r="A2364" s="260" t="s">
        <v>2939</v>
      </c>
      <c r="B2364" s="260">
        <v>8</v>
      </c>
      <c r="C2364" s="269">
        <f t="shared" si="36"/>
        <v>13.333333333333334</v>
      </c>
      <c r="D2364" s="75"/>
    </row>
    <row r="2365" spans="1:4" x14ac:dyDescent="0.2">
      <c r="A2365" s="260" t="s">
        <v>2940</v>
      </c>
      <c r="B2365" s="260">
        <v>8</v>
      </c>
      <c r="C2365" s="269">
        <f t="shared" si="36"/>
        <v>13.333333333333334</v>
      </c>
      <c r="D2365" s="75"/>
    </row>
    <row r="2366" spans="1:4" x14ac:dyDescent="0.2">
      <c r="A2366" s="260" t="s">
        <v>2941</v>
      </c>
      <c r="B2366" s="260">
        <v>7</v>
      </c>
      <c r="C2366" s="269">
        <f t="shared" si="36"/>
        <v>11.666666666666666</v>
      </c>
      <c r="D2366" s="75"/>
    </row>
    <row r="2367" spans="1:4" x14ac:dyDescent="0.2">
      <c r="A2367" s="260" t="s">
        <v>2942</v>
      </c>
      <c r="B2367" s="260">
        <v>7</v>
      </c>
      <c r="C2367" s="269">
        <f t="shared" si="36"/>
        <v>11.666666666666666</v>
      </c>
      <c r="D2367" s="75"/>
    </row>
    <row r="2368" spans="1:4" x14ac:dyDescent="0.2">
      <c r="A2368" s="260" t="s">
        <v>1517</v>
      </c>
      <c r="B2368" s="260">
        <v>4534</v>
      </c>
      <c r="C2368" s="269">
        <f t="shared" si="36"/>
        <v>7556.666666666667</v>
      </c>
      <c r="D2368" s="75"/>
    </row>
    <row r="2369" spans="1:4" x14ac:dyDescent="0.2">
      <c r="A2369" s="260" t="s">
        <v>1572</v>
      </c>
      <c r="B2369" s="260">
        <v>4377</v>
      </c>
      <c r="C2369" s="269">
        <f t="shared" si="36"/>
        <v>7295</v>
      </c>
      <c r="D2369" s="75"/>
    </row>
    <row r="2370" spans="1:4" x14ac:dyDescent="0.2">
      <c r="A2370" s="260" t="s">
        <v>1476</v>
      </c>
      <c r="B2370" s="260">
        <v>2529</v>
      </c>
      <c r="C2370" s="269">
        <f t="shared" si="36"/>
        <v>4215</v>
      </c>
      <c r="D2370" s="75"/>
    </row>
    <row r="2371" spans="1:4" x14ac:dyDescent="0.2">
      <c r="A2371" s="260" t="s">
        <v>1477</v>
      </c>
      <c r="B2371" s="260">
        <v>2529</v>
      </c>
      <c r="C2371" s="269">
        <f t="shared" si="36"/>
        <v>4215</v>
      </c>
      <c r="D2371" s="75"/>
    </row>
    <row r="2372" spans="1:4" x14ac:dyDescent="0.2">
      <c r="A2372" s="260" t="s">
        <v>1490</v>
      </c>
      <c r="B2372" s="260">
        <v>805</v>
      </c>
      <c r="C2372" s="269">
        <f t="shared" si="36"/>
        <v>1341.6666666666667</v>
      </c>
      <c r="D2372" s="75"/>
    </row>
    <row r="2373" spans="1:4" x14ac:dyDescent="0.2">
      <c r="A2373" s="260" t="s">
        <v>1495</v>
      </c>
      <c r="B2373" s="260">
        <v>805</v>
      </c>
      <c r="C2373" s="269">
        <f t="shared" si="36"/>
        <v>1341.6666666666667</v>
      </c>
      <c r="D2373" s="75"/>
    </row>
    <row r="2374" spans="1:4" x14ac:dyDescent="0.2">
      <c r="A2374" s="260" t="s">
        <v>1540</v>
      </c>
      <c r="B2374" s="260">
        <v>805</v>
      </c>
      <c r="C2374" s="269">
        <f t="shared" si="36"/>
        <v>1341.6666666666667</v>
      </c>
      <c r="D2374" s="75"/>
    </row>
    <row r="2375" spans="1:4" x14ac:dyDescent="0.2">
      <c r="A2375" s="260" t="s">
        <v>1574</v>
      </c>
      <c r="B2375" s="260">
        <v>700</v>
      </c>
      <c r="C2375" s="269">
        <f t="shared" ref="C2375:C2438" si="37">B2375*100/60</f>
        <v>1166.6666666666667</v>
      </c>
      <c r="D2375" s="75"/>
    </row>
    <row r="2376" spans="1:4" x14ac:dyDescent="0.2">
      <c r="A2376" s="260" t="s">
        <v>1482</v>
      </c>
      <c r="B2376" s="260">
        <v>377</v>
      </c>
      <c r="C2376" s="269">
        <f t="shared" si="37"/>
        <v>628.33333333333337</v>
      </c>
      <c r="D2376" s="75"/>
    </row>
    <row r="2377" spans="1:4" x14ac:dyDescent="0.2">
      <c r="A2377" s="260" t="s">
        <v>1480</v>
      </c>
      <c r="B2377" s="260">
        <v>370</v>
      </c>
      <c r="C2377" s="269">
        <f t="shared" si="37"/>
        <v>616.66666666666663</v>
      </c>
      <c r="D2377" s="75"/>
    </row>
    <row r="2378" spans="1:4" x14ac:dyDescent="0.2">
      <c r="A2378" s="260" t="s">
        <v>1525</v>
      </c>
      <c r="B2378" s="260">
        <v>354</v>
      </c>
      <c r="C2378" s="269">
        <f t="shared" si="37"/>
        <v>590</v>
      </c>
      <c r="D2378" s="75"/>
    </row>
    <row r="2379" spans="1:4" x14ac:dyDescent="0.2">
      <c r="A2379" s="260" t="s">
        <v>1577</v>
      </c>
      <c r="B2379" s="260">
        <v>336</v>
      </c>
      <c r="C2379" s="269">
        <f t="shared" si="37"/>
        <v>560</v>
      </c>
      <c r="D2379" s="75"/>
    </row>
    <row r="2380" spans="1:4" x14ac:dyDescent="0.2">
      <c r="A2380" s="260" t="s">
        <v>1599</v>
      </c>
      <c r="B2380" s="260">
        <v>336</v>
      </c>
      <c r="C2380" s="269">
        <f t="shared" si="37"/>
        <v>560</v>
      </c>
      <c r="D2380" s="75"/>
    </row>
    <row r="2381" spans="1:4" x14ac:dyDescent="0.2">
      <c r="A2381" s="260" t="s">
        <v>1541</v>
      </c>
      <c r="B2381" s="260">
        <v>327</v>
      </c>
      <c r="C2381" s="269">
        <f t="shared" si="37"/>
        <v>545</v>
      </c>
      <c r="D2381" s="75"/>
    </row>
    <row r="2382" spans="1:4" x14ac:dyDescent="0.2">
      <c r="A2382" s="260" t="s">
        <v>1483</v>
      </c>
      <c r="B2382" s="260">
        <v>302</v>
      </c>
      <c r="C2382" s="269">
        <f t="shared" si="37"/>
        <v>503.33333333333331</v>
      </c>
      <c r="D2382" s="75"/>
    </row>
    <row r="2383" spans="1:4" x14ac:dyDescent="0.2">
      <c r="A2383" s="260" t="s">
        <v>1497</v>
      </c>
      <c r="B2383" s="260">
        <v>284</v>
      </c>
      <c r="C2383" s="269">
        <f t="shared" si="37"/>
        <v>473.33333333333331</v>
      </c>
      <c r="D2383" s="75"/>
    </row>
    <row r="2384" spans="1:4" x14ac:dyDescent="0.2">
      <c r="A2384" s="260" t="s">
        <v>1506</v>
      </c>
      <c r="B2384" s="260">
        <v>278</v>
      </c>
      <c r="C2384" s="269">
        <f t="shared" si="37"/>
        <v>463.33333333333331</v>
      </c>
      <c r="D2384" s="75"/>
    </row>
    <row r="2385" spans="1:4" x14ac:dyDescent="0.2">
      <c r="A2385" s="260" t="s">
        <v>1485</v>
      </c>
      <c r="B2385" s="260">
        <v>278</v>
      </c>
      <c r="C2385" s="269">
        <f t="shared" si="37"/>
        <v>463.33333333333331</v>
      </c>
      <c r="D2385" s="75"/>
    </row>
    <row r="2386" spans="1:4" x14ac:dyDescent="0.2">
      <c r="A2386" s="260" t="s">
        <v>1560</v>
      </c>
      <c r="B2386" s="260">
        <v>266</v>
      </c>
      <c r="C2386" s="269">
        <f t="shared" si="37"/>
        <v>443.33333333333331</v>
      </c>
      <c r="D2386" s="75"/>
    </row>
    <row r="2387" spans="1:4" x14ac:dyDescent="0.2">
      <c r="A2387" s="260" t="s">
        <v>1504</v>
      </c>
      <c r="B2387" s="260">
        <v>263</v>
      </c>
      <c r="C2387" s="269">
        <f t="shared" si="37"/>
        <v>438.33333333333331</v>
      </c>
      <c r="D2387" s="75"/>
    </row>
    <row r="2388" spans="1:4" x14ac:dyDescent="0.2">
      <c r="A2388" s="260" t="s">
        <v>1538</v>
      </c>
      <c r="B2388" s="260">
        <v>263</v>
      </c>
      <c r="C2388" s="269">
        <f t="shared" si="37"/>
        <v>438.33333333333331</v>
      </c>
      <c r="D2388" s="75"/>
    </row>
    <row r="2389" spans="1:4" x14ac:dyDescent="0.2">
      <c r="A2389" s="260" t="s">
        <v>1507</v>
      </c>
      <c r="B2389" s="260">
        <v>233</v>
      </c>
      <c r="C2389" s="269">
        <f t="shared" si="37"/>
        <v>388.33333333333331</v>
      </c>
      <c r="D2389" s="75"/>
    </row>
    <row r="2390" spans="1:4" x14ac:dyDescent="0.2">
      <c r="A2390" s="260" t="s">
        <v>1487</v>
      </c>
      <c r="B2390" s="260">
        <v>169</v>
      </c>
      <c r="C2390" s="269">
        <f t="shared" si="37"/>
        <v>281.66666666666669</v>
      </c>
      <c r="D2390" s="75"/>
    </row>
    <row r="2391" spans="1:4" x14ac:dyDescent="0.2">
      <c r="A2391" s="260" t="s">
        <v>1549</v>
      </c>
      <c r="B2391" s="260">
        <v>159</v>
      </c>
      <c r="C2391" s="269">
        <f t="shared" si="37"/>
        <v>265</v>
      </c>
      <c r="D2391" s="75"/>
    </row>
    <row r="2392" spans="1:4" x14ac:dyDescent="0.2">
      <c r="A2392" s="260" t="s">
        <v>1573</v>
      </c>
      <c r="B2392" s="260">
        <v>159</v>
      </c>
      <c r="C2392" s="269">
        <f t="shared" si="37"/>
        <v>265</v>
      </c>
      <c r="D2392" s="75"/>
    </row>
    <row r="2393" spans="1:4" x14ac:dyDescent="0.2">
      <c r="A2393" s="260" t="s">
        <v>1500</v>
      </c>
      <c r="B2393" s="260">
        <v>156</v>
      </c>
      <c r="C2393" s="269">
        <f t="shared" si="37"/>
        <v>260</v>
      </c>
      <c r="D2393" s="75"/>
    </row>
    <row r="2394" spans="1:4" x14ac:dyDescent="0.2">
      <c r="A2394" s="260" t="s">
        <v>1479</v>
      </c>
      <c r="B2394" s="260">
        <v>149</v>
      </c>
      <c r="C2394" s="269">
        <f t="shared" si="37"/>
        <v>248.33333333333334</v>
      </c>
      <c r="D2394" s="75"/>
    </row>
    <row r="2395" spans="1:4" x14ac:dyDescent="0.2">
      <c r="A2395" s="260" t="s">
        <v>1484</v>
      </c>
      <c r="B2395" s="260">
        <v>149</v>
      </c>
      <c r="C2395" s="269">
        <f t="shared" si="37"/>
        <v>248.33333333333334</v>
      </c>
      <c r="D2395" s="75"/>
    </row>
    <row r="2396" spans="1:4" x14ac:dyDescent="0.2">
      <c r="A2396" s="260" t="s">
        <v>1607</v>
      </c>
      <c r="B2396" s="260">
        <v>145</v>
      </c>
      <c r="C2396" s="269">
        <f t="shared" si="37"/>
        <v>241.66666666666666</v>
      </c>
      <c r="D2396" s="75"/>
    </row>
    <row r="2397" spans="1:4" x14ac:dyDescent="0.2">
      <c r="A2397" s="260" t="s">
        <v>1508</v>
      </c>
      <c r="B2397" s="260">
        <v>138</v>
      </c>
      <c r="C2397" s="269">
        <f t="shared" si="37"/>
        <v>230</v>
      </c>
      <c r="D2397" s="75"/>
    </row>
    <row r="2398" spans="1:4" x14ac:dyDescent="0.2">
      <c r="A2398" s="260" t="s">
        <v>1542</v>
      </c>
      <c r="B2398" s="260">
        <v>127</v>
      </c>
      <c r="C2398" s="269">
        <f t="shared" si="37"/>
        <v>211.66666666666666</v>
      </c>
      <c r="D2398" s="75"/>
    </row>
    <row r="2399" spans="1:4" x14ac:dyDescent="0.2">
      <c r="A2399" s="260" t="s">
        <v>1552</v>
      </c>
      <c r="B2399" s="260">
        <v>120</v>
      </c>
      <c r="C2399" s="269">
        <f t="shared" si="37"/>
        <v>200</v>
      </c>
      <c r="D2399" s="75"/>
    </row>
    <row r="2400" spans="1:4" x14ac:dyDescent="0.2">
      <c r="A2400" s="260" t="s">
        <v>1494</v>
      </c>
      <c r="B2400" s="260">
        <v>112</v>
      </c>
      <c r="C2400" s="269">
        <f t="shared" si="37"/>
        <v>186.66666666666666</v>
      </c>
      <c r="D2400" s="75"/>
    </row>
    <row r="2401" spans="1:4" x14ac:dyDescent="0.2">
      <c r="A2401" s="260" t="s">
        <v>1207</v>
      </c>
      <c r="B2401" s="260">
        <v>109</v>
      </c>
      <c r="C2401" s="269">
        <f t="shared" si="37"/>
        <v>181.66666666666666</v>
      </c>
      <c r="D2401" s="75"/>
    </row>
    <row r="2402" spans="1:4" x14ac:dyDescent="0.2">
      <c r="A2402" s="260" t="s">
        <v>1505</v>
      </c>
      <c r="B2402" s="260">
        <v>109</v>
      </c>
      <c r="C2402" s="269">
        <f t="shared" si="37"/>
        <v>181.66666666666666</v>
      </c>
      <c r="D2402" s="75"/>
    </row>
    <row r="2403" spans="1:4" x14ac:dyDescent="0.2">
      <c r="A2403" s="260" t="s">
        <v>1547</v>
      </c>
      <c r="B2403" s="260">
        <v>101</v>
      </c>
      <c r="C2403" s="269">
        <f t="shared" si="37"/>
        <v>168.33333333333334</v>
      </c>
      <c r="D2403" s="75"/>
    </row>
    <row r="2404" spans="1:4" x14ac:dyDescent="0.2">
      <c r="A2404" s="260" t="s">
        <v>1544</v>
      </c>
      <c r="B2404" s="260">
        <v>93</v>
      </c>
      <c r="C2404" s="269">
        <f t="shared" si="37"/>
        <v>155</v>
      </c>
      <c r="D2404" s="75"/>
    </row>
    <row r="2405" spans="1:4" x14ac:dyDescent="0.2">
      <c r="A2405" s="260" t="s">
        <v>1565</v>
      </c>
      <c r="B2405" s="260">
        <v>93</v>
      </c>
      <c r="C2405" s="269">
        <f t="shared" si="37"/>
        <v>155</v>
      </c>
      <c r="D2405" s="75"/>
    </row>
    <row r="2406" spans="1:4" x14ac:dyDescent="0.2">
      <c r="A2406" s="260" t="s">
        <v>1554</v>
      </c>
      <c r="B2406" s="260">
        <v>91</v>
      </c>
      <c r="C2406" s="269">
        <f t="shared" si="37"/>
        <v>151.66666666666666</v>
      </c>
      <c r="D2406" s="75"/>
    </row>
    <row r="2407" spans="1:4" x14ac:dyDescent="0.2">
      <c r="A2407" s="260" t="s">
        <v>1509</v>
      </c>
      <c r="B2407" s="260">
        <v>89</v>
      </c>
      <c r="C2407" s="269">
        <f t="shared" si="37"/>
        <v>148.33333333333334</v>
      </c>
      <c r="D2407" s="75"/>
    </row>
    <row r="2408" spans="1:4" x14ac:dyDescent="0.2">
      <c r="A2408" s="260" t="s">
        <v>1493</v>
      </c>
      <c r="B2408" s="260">
        <v>85</v>
      </c>
      <c r="C2408" s="269">
        <f t="shared" si="37"/>
        <v>141.66666666666666</v>
      </c>
      <c r="D2408" s="75"/>
    </row>
    <row r="2409" spans="1:4" x14ac:dyDescent="0.2">
      <c r="A2409" s="260" t="s">
        <v>1218</v>
      </c>
      <c r="B2409" s="260">
        <v>85</v>
      </c>
      <c r="C2409" s="269">
        <f t="shared" si="37"/>
        <v>141.66666666666666</v>
      </c>
      <c r="D2409" s="75"/>
    </row>
    <row r="2410" spans="1:4" x14ac:dyDescent="0.2">
      <c r="A2410" s="260" t="s">
        <v>1516</v>
      </c>
      <c r="B2410" s="260">
        <v>82</v>
      </c>
      <c r="C2410" s="269">
        <f t="shared" si="37"/>
        <v>136.66666666666666</v>
      </c>
      <c r="D2410" s="75"/>
    </row>
    <row r="2411" spans="1:4" x14ac:dyDescent="0.2">
      <c r="A2411" s="260" t="s">
        <v>1373</v>
      </c>
      <c r="B2411" s="260">
        <v>80</v>
      </c>
      <c r="C2411" s="269">
        <f t="shared" si="37"/>
        <v>133.33333333333334</v>
      </c>
      <c r="D2411" s="75"/>
    </row>
    <row r="2412" spans="1:4" x14ac:dyDescent="0.2">
      <c r="A2412" s="260" t="s">
        <v>1539</v>
      </c>
      <c r="B2412" s="260">
        <v>73</v>
      </c>
      <c r="C2412" s="269">
        <f t="shared" si="37"/>
        <v>121.66666666666667</v>
      </c>
      <c r="D2412" s="75"/>
    </row>
    <row r="2413" spans="1:4" x14ac:dyDescent="0.2">
      <c r="A2413" s="260" t="s">
        <v>1501</v>
      </c>
      <c r="B2413" s="260">
        <v>71</v>
      </c>
      <c r="C2413" s="269">
        <f t="shared" si="37"/>
        <v>118.33333333333333</v>
      </c>
      <c r="D2413" s="75"/>
    </row>
    <row r="2414" spans="1:4" x14ac:dyDescent="0.2">
      <c r="A2414" s="260" t="s">
        <v>1515</v>
      </c>
      <c r="B2414" s="260">
        <v>70</v>
      </c>
      <c r="C2414" s="269">
        <f t="shared" si="37"/>
        <v>116.66666666666667</v>
      </c>
      <c r="D2414" s="75"/>
    </row>
    <row r="2415" spans="1:4" x14ac:dyDescent="0.2">
      <c r="A2415" s="260" t="s">
        <v>1546</v>
      </c>
      <c r="B2415" s="260">
        <v>70</v>
      </c>
      <c r="C2415" s="269">
        <f t="shared" si="37"/>
        <v>116.66666666666667</v>
      </c>
      <c r="D2415" s="75"/>
    </row>
    <row r="2416" spans="1:4" x14ac:dyDescent="0.2">
      <c r="A2416" s="260" t="s">
        <v>1584</v>
      </c>
      <c r="B2416" s="260">
        <v>66</v>
      </c>
      <c r="C2416" s="269">
        <f t="shared" si="37"/>
        <v>110</v>
      </c>
      <c r="D2416" s="75"/>
    </row>
    <row r="2417" spans="1:4" x14ac:dyDescent="0.2">
      <c r="A2417" s="260" t="s">
        <v>1498</v>
      </c>
      <c r="B2417" s="260">
        <v>65</v>
      </c>
      <c r="C2417" s="269">
        <f t="shared" si="37"/>
        <v>108.33333333333333</v>
      </c>
      <c r="D2417" s="75"/>
    </row>
    <row r="2418" spans="1:4" x14ac:dyDescent="0.2">
      <c r="A2418" s="260" t="s">
        <v>1491</v>
      </c>
      <c r="B2418" s="260">
        <v>60</v>
      </c>
      <c r="C2418" s="269">
        <f t="shared" si="37"/>
        <v>100</v>
      </c>
      <c r="D2418" s="75"/>
    </row>
    <row r="2419" spans="1:4" x14ac:dyDescent="0.2">
      <c r="A2419" s="260" t="s">
        <v>1605</v>
      </c>
      <c r="B2419" s="260">
        <v>60</v>
      </c>
      <c r="C2419" s="269">
        <f t="shared" si="37"/>
        <v>100</v>
      </c>
      <c r="D2419" s="75"/>
    </row>
    <row r="2420" spans="1:4" x14ac:dyDescent="0.2">
      <c r="A2420" s="260" t="s">
        <v>1514</v>
      </c>
      <c r="B2420" s="260">
        <v>59</v>
      </c>
      <c r="C2420" s="269">
        <f t="shared" si="37"/>
        <v>98.333333333333329</v>
      </c>
      <c r="D2420" s="75"/>
    </row>
    <row r="2421" spans="1:4" x14ac:dyDescent="0.2">
      <c r="A2421" s="260" t="s">
        <v>1496</v>
      </c>
      <c r="B2421" s="260">
        <v>59</v>
      </c>
      <c r="C2421" s="269">
        <f t="shared" si="37"/>
        <v>98.333333333333329</v>
      </c>
      <c r="D2421" s="75"/>
    </row>
    <row r="2422" spans="1:4" x14ac:dyDescent="0.2">
      <c r="A2422" s="260" t="s">
        <v>1563</v>
      </c>
      <c r="B2422" s="260">
        <v>59</v>
      </c>
      <c r="C2422" s="269">
        <f t="shared" si="37"/>
        <v>98.333333333333329</v>
      </c>
      <c r="D2422" s="75"/>
    </row>
    <row r="2423" spans="1:4" x14ac:dyDescent="0.2">
      <c r="A2423" s="260" t="s">
        <v>1530</v>
      </c>
      <c r="B2423" s="260">
        <v>57</v>
      </c>
      <c r="C2423" s="269">
        <f t="shared" si="37"/>
        <v>95</v>
      </c>
      <c r="D2423" s="75"/>
    </row>
    <row r="2424" spans="1:4" x14ac:dyDescent="0.2">
      <c r="A2424" s="260" t="s">
        <v>1503</v>
      </c>
      <c r="B2424" s="260">
        <v>57</v>
      </c>
      <c r="C2424" s="269">
        <f t="shared" si="37"/>
        <v>95</v>
      </c>
      <c r="D2424" s="75"/>
    </row>
    <row r="2425" spans="1:4" x14ac:dyDescent="0.2">
      <c r="A2425" s="260" t="s">
        <v>1602</v>
      </c>
      <c r="B2425" s="260">
        <v>57</v>
      </c>
      <c r="C2425" s="269">
        <f t="shared" si="37"/>
        <v>95</v>
      </c>
      <c r="D2425" s="75"/>
    </row>
    <row r="2426" spans="1:4" x14ac:dyDescent="0.2">
      <c r="A2426" s="260" t="s">
        <v>1522</v>
      </c>
      <c r="B2426" s="260">
        <v>54</v>
      </c>
      <c r="C2426" s="269">
        <f t="shared" si="37"/>
        <v>90</v>
      </c>
      <c r="D2426" s="75"/>
    </row>
    <row r="2427" spans="1:4" x14ac:dyDescent="0.2">
      <c r="A2427" s="260" t="s">
        <v>1529</v>
      </c>
      <c r="B2427" s="260">
        <v>47</v>
      </c>
      <c r="C2427" s="269">
        <f t="shared" si="37"/>
        <v>78.333333333333329</v>
      </c>
      <c r="D2427" s="75"/>
    </row>
    <row r="2428" spans="1:4" x14ac:dyDescent="0.2">
      <c r="A2428" s="260" t="s">
        <v>1591</v>
      </c>
      <c r="B2428" s="260">
        <v>47</v>
      </c>
      <c r="C2428" s="269">
        <f t="shared" si="37"/>
        <v>78.333333333333329</v>
      </c>
      <c r="D2428" s="75"/>
    </row>
    <row r="2429" spans="1:4" x14ac:dyDescent="0.2">
      <c r="A2429" s="260" t="s">
        <v>1610</v>
      </c>
      <c r="B2429" s="260">
        <v>45</v>
      </c>
      <c r="C2429" s="269">
        <f t="shared" si="37"/>
        <v>75</v>
      </c>
      <c r="D2429" s="75"/>
    </row>
    <row r="2430" spans="1:4" x14ac:dyDescent="0.2">
      <c r="A2430" s="260" t="s">
        <v>1595</v>
      </c>
      <c r="B2430" s="260">
        <v>45</v>
      </c>
      <c r="C2430" s="269">
        <f t="shared" si="37"/>
        <v>75</v>
      </c>
      <c r="D2430" s="75"/>
    </row>
    <row r="2431" spans="1:4" x14ac:dyDescent="0.2">
      <c r="A2431" s="260" t="s">
        <v>1502</v>
      </c>
      <c r="B2431" s="260">
        <v>45</v>
      </c>
      <c r="C2431" s="269">
        <f t="shared" si="37"/>
        <v>75</v>
      </c>
      <c r="D2431" s="75"/>
    </row>
    <row r="2432" spans="1:4" x14ac:dyDescent="0.2">
      <c r="A2432" s="260" t="s">
        <v>1531</v>
      </c>
      <c r="B2432" s="260">
        <v>45</v>
      </c>
      <c r="C2432" s="269">
        <f t="shared" si="37"/>
        <v>75</v>
      </c>
      <c r="D2432" s="75"/>
    </row>
    <row r="2433" spans="1:4" x14ac:dyDescent="0.2">
      <c r="A2433" s="260" t="s">
        <v>1606</v>
      </c>
      <c r="B2433" s="260">
        <v>45</v>
      </c>
      <c r="C2433" s="269">
        <f t="shared" si="37"/>
        <v>75</v>
      </c>
      <c r="D2433" s="75"/>
    </row>
    <row r="2434" spans="1:4" x14ac:dyDescent="0.2">
      <c r="A2434" s="260" t="s">
        <v>1567</v>
      </c>
      <c r="B2434" s="260">
        <v>42</v>
      </c>
      <c r="C2434" s="269">
        <f t="shared" si="37"/>
        <v>70</v>
      </c>
      <c r="D2434" s="75"/>
    </row>
    <row r="2435" spans="1:4" x14ac:dyDescent="0.2">
      <c r="A2435" s="260" t="s">
        <v>1520</v>
      </c>
      <c r="B2435" s="260">
        <v>42</v>
      </c>
      <c r="C2435" s="269">
        <f t="shared" si="37"/>
        <v>70</v>
      </c>
      <c r="D2435" s="75"/>
    </row>
    <row r="2436" spans="1:4" x14ac:dyDescent="0.2">
      <c r="A2436" s="260" t="s">
        <v>1555</v>
      </c>
      <c r="B2436" s="260">
        <v>39</v>
      </c>
      <c r="C2436" s="269">
        <f t="shared" si="37"/>
        <v>65</v>
      </c>
      <c r="D2436" s="75"/>
    </row>
    <row r="2437" spans="1:4" x14ac:dyDescent="0.2">
      <c r="A2437" s="260" t="s">
        <v>1580</v>
      </c>
      <c r="B2437" s="260">
        <v>35</v>
      </c>
      <c r="C2437" s="269">
        <f t="shared" si="37"/>
        <v>58.333333333333336</v>
      </c>
      <c r="D2437" s="75"/>
    </row>
    <row r="2438" spans="1:4" x14ac:dyDescent="0.2">
      <c r="A2438" s="260" t="s">
        <v>1511</v>
      </c>
      <c r="B2438" s="260">
        <v>34</v>
      </c>
      <c r="C2438" s="269">
        <f t="shared" si="37"/>
        <v>56.666666666666664</v>
      </c>
      <c r="D2438" s="75"/>
    </row>
    <row r="2439" spans="1:4" x14ac:dyDescent="0.2">
      <c r="A2439" s="260" t="s">
        <v>1600</v>
      </c>
      <c r="B2439" s="260">
        <v>34</v>
      </c>
      <c r="C2439" s="269">
        <f t="shared" ref="C2439:C2502" si="38">B2439*100/60</f>
        <v>56.666666666666664</v>
      </c>
      <c r="D2439" s="75"/>
    </row>
    <row r="2440" spans="1:4" x14ac:dyDescent="0.2">
      <c r="A2440" s="260" t="s">
        <v>1550</v>
      </c>
      <c r="B2440" s="260">
        <v>33</v>
      </c>
      <c r="C2440" s="269">
        <f t="shared" si="38"/>
        <v>55</v>
      </c>
      <c r="D2440" s="75"/>
    </row>
    <row r="2441" spans="1:4" x14ac:dyDescent="0.2">
      <c r="A2441" s="260" t="s">
        <v>1204</v>
      </c>
      <c r="B2441" s="260">
        <v>33</v>
      </c>
      <c r="C2441" s="269">
        <f t="shared" si="38"/>
        <v>55</v>
      </c>
      <c r="D2441" s="75"/>
    </row>
    <row r="2442" spans="1:4" x14ac:dyDescent="0.2">
      <c r="A2442" s="260" t="s">
        <v>1512</v>
      </c>
      <c r="B2442" s="260">
        <v>31</v>
      </c>
      <c r="C2442" s="269">
        <f t="shared" si="38"/>
        <v>51.666666666666664</v>
      </c>
      <c r="D2442" s="75"/>
    </row>
    <row r="2443" spans="1:4" x14ac:dyDescent="0.2">
      <c r="A2443" s="260" t="s">
        <v>1513</v>
      </c>
      <c r="B2443" s="260">
        <v>31</v>
      </c>
      <c r="C2443" s="269">
        <f t="shared" si="38"/>
        <v>51.666666666666664</v>
      </c>
      <c r="D2443" s="75"/>
    </row>
    <row r="2444" spans="1:4" x14ac:dyDescent="0.2">
      <c r="A2444" s="260" t="s">
        <v>1534</v>
      </c>
      <c r="B2444" s="260">
        <v>30</v>
      </c>
      <c r="C2444" s="269">
        <f t="shared" si="38"/>
        <v>50</v>
      </c>
      <c r="D2444" s="75"/>
    </row>
    <row r="2445" spans="1:4" x14ac:dyDescent="0.2">
      <c r="A2445" s="260" t="s">
        <v>1523</v>
      </c>
      <c r="B2445" s="260">
        <v>30</v>
      </c>
      <c r="C2445" s="269">
        <f t="shared" si="38"/>
        <v>50</v>
      </c>
      <c r="D2445" s="75"/>
    </row>
    <row r="2446" spans="1:4" x14ac:dyDescent="0.2">
      <c r="A2446" s="260" t="s">
        <v>1561</v>
      </c>
      <c r="B2446" s="260">
        <v>29</v>
      </c>
      <c r="C2446" s="269">
        <f t="shared" si="38"/>
        <v>48.333333333333336</v>
      </c>
      <c r="D2446" s="75"/>
    </row>
    <row r="2447" spans="1:4" x14ac:dyDescent="0.2">
      <c r="A2447" s="260" t="s">
        <v>1558</v>
      </c>
      <c r="B2447" s="260">
        <v>29</v>
      </c>
      <c r="C2447" s="269">
        <f t="shared" si="38"/>
        <v>48.333333333333336</v>
      </c>
      <c r="D2447" s="75"/>
    </row>
    <row r="2448" spans="1:4" x14ac:dyDescent="0.2">
      <c r="A2448" s="260" t="s">
        <v>1524</v>
      </c>
      <c r="B2448" s="260">
        <v>29</v>
      </c>
      <c r="C2448" s="269">
        <f t="shared" si="38"/>
        <v>48.333333333333336</v>
      </c>
      <c r="D2448" s="75"/>
    </row>
    <row r="2449" spans="1:4" x14ac:dyDescent="0.2">
      <c r="A2449" s="260" t="s">
        <v>1579</v>
      </c>
      <c r="B2449" s="260">
        <v>28</v>
      </c>
      <c r="C2449" s="269">
        <f t="shared" si="38"/>
        <v>46.666666666666664</v>
      </c>
      <c r="D2449" s="75"/>
    </row>
    <row r="2450" spans="1:4" x14ac:dyDescent="0.2">
      <c r="A2450" s="260" t="s">
        <v>1474</v>
      </c>
      <c r="B2450" s="260">
        <v>27</v>
      </c>
      <c r="C2450" s="269">
        <f t="shared" si="38"/>
        <v>45</v>
      </c>
      <c r="D2450" s="75"/>
    </row>
    <row r="2451" spans="1:4" x14ac:dyDescent="0.2">
      <c r="A2451" s="260" t="s">
        <v>1518</v>
      </c>
      <c r="B2451" s="260">
        <v>27</v>
      </c>
      <c r="C2451" s="269">
        <f t="shared" si="38"/>
        <v>45</v>
      </c>
      <c r="D2451" s="75"/>
    </row>
    <row r="2452" spans="1:4" x14ac:dyDescent="0.2">
      <c r="A2452" s="260" t="s">
        <v>1609</v>
      </c>
      <c r="B2452" s="260">
        <v>27</v>
      </c>
      <c r="C2452" s="269">
        <f t="shared" si="38"/>
        <v>45</v>
      </c>
      <c r="D2452" s="75"/>
    </row>
    <row r="2453" spans="1:4" x14ac:dyDescent="0.2">
      <c r="A2453" s="260" t="s">
        <v>1196</v>
      </c>
      <c r="B2453" s="260">
        <v>26</v>
      </c>
      <c r="C2453" s="269">
        <f t="shared" si="38"/>
        <v>43.333333333333336</v>
      </c>
      <c r="D2453" s="75"/>
    </row>
    <row r="2454" spans="1:4" x14ac:dyDescent="0.2">
      <c r="A2454" s="260" t="s">
        <v>1528</v>
      </c>
      <c r="B2454" s="260">
        <v>26</v>
      </c>
      <c r="C2454" s="269">
        <f t="shared" si="38"/>
        <v>43.333333333333336</v>
      </c>
      <c r="D2454" s="75"/>
    </row>
    <row r="2455" spans="1:4" x14ac:dyDescent="0.2">
      <c r="A2455" s="260" t="s">
        <v>1213</v>
      </c>
      <c r="B2455" s="260">
        <v>26</v>
      </c>
      <c r="C2455" s="269">
        <f t="shared" si="38"/>
        <v>43.333333333333336</v>
      </c>
      <c r="D2455" s="75"/>
    </row>
    <row r="2456" spans="1:4" x14ac:dyDescent="0.2">
      <c r="A2456" s="260" t="s">
        <v>1578</v>
      </c>
      <c r="B2456" s="260">
        <v>26</v>
      </c>
      <c r="C2456" s="269">
        <f t="shared" si="38"/>
        <v>43.333333333333336</v>
      </c>
      <c r="D2456" s="75"/>
    </row>
    <row r="2457" spans="1:4" x14ac:dyDescent="0.2">
      <c r="A2457" s="260" t="s">
        <v>1582</v>
      </c>
      <c r="B2457" s="260">
        <v>26</v>
      </c>
      <c r="C2457" s="269">
        <f t="shared" si="38"/>
        <v>43.333333333333336</v>
      </c>
      <c r="D2457" s="75"/>
    </row>
    <row r="2458" spans="1:4" x14ac:dyDescent="0.2">
      <c r="A2458" s="260" t="s">
        <v>1604</v>
      </c>
      <c r="B2458" s="260">
        <v>25</v>
      </c>
      <c r="C2458" s="269">
        <f t="shared" si="38"/>
        <v>41.666666666666664</v>
      </c>
      <c r="D2458" s="75"/>
    </row>
    <row r="2459" spans="1:4" x14ac:dyDescent="0.2">
      <c r="A2459" s="260" t="s">
        <v>1234</v>
      </c>
      <c r="B2459" s="260">
        <v>25</v>
      </c>
      <c r="C2459" s="269">
        <f t="shared" si="38"/>
        <v>41.666666666666664</v>
      </c>
      <c r="D2459" s="75"/>
    </row>
    <row r="2460" spans="1:4" x14ac:dyDescent="0.2">
      <c r="A2460" s="260" t="s">
        <v>1510</v>
      </c>
      <c r="B2460" s="260">
        <v>23</v>
      </c>
      <c r="C2460" s="269">
        <f t="shared" si="38"/>
        <v>38.333333333333336</v>
      </c>
      <c r="D2460" s="75"/>
    </row>
    <row r="2461" spans="1:4" x14ac:dyDescent="0.2">
      <c r="A2461" s="260" t="s">
        <v>1556</v>
      </c>
      <c r="B2461" s="260">
        <v>22</v>
      </c>
      <c r="C2461" s="269">
        <f t="shared" si="38"/>
        <v>36.666666666666664</v>
      </c>
      <c r="D2461" s="75"/>
    </row>
    <row r="2462" spans="1:4" x14ac:dyDescent="0.2">
      <c r="A2462" s="260" t="s">
        <v>1297</v>
      </c>
      <c r="B2462" s="260">
        <v>21</v>
      </c>
      <c r="C2462" s="269">
        <f t="shared" si="38"/>
        <v>35</v>
      </c>
      <c r="D2462" s="75"/>
    </row>
    <row r="2463" spans="1:4" x14ac:dyDescent="0.2">
      <c r="A2463" s="260" t="s">
        <v>1592</v>
      </c>
      <c r="B2463" s="260">
        <v>21</v>
      </c>
      <c r="C2463" s="269">
        <f t="shared" si="38"/>
        <v>35</v>
      </c>
      <c r="D2463" s="75"/>
    </row>
    <row r="2464" spans="1:4" x14ac:dyDescent="0.2">
      <c r="A2464" s="260" t="s">
        <v>1588</v>
      </c>
      <c r="B2464" s="260">
        <v>21</v>
      </c>
      <c r="C2464" s="269">
        <f t="shared" si="38"/>
        <v>35</v>
      </c>
      <c r="D2464" s="75"/>
    </row>
    <row r="2465" spans="1:4" x14ac:dyDescent="0.2">
      <c r="A2465" s="260" t="s">
        <v>1214</v>
      </c>
      <c r="B2465" s="260">
        <v>21</v>
      </c>
      <c r="C2465" s="269">
        <f t="shared" si="38"/>
        <v>35</v>
      </c>
      <c r="D2465" s="75"/>
    </row>
    <row r="2466" spans="1:4" x14ac:dyDescent="0.2">
      <c r="A2466" s="260" t="s">
        <v>1203</v>
      </c>
      <c r="B2466" s="260">
        <v>19</v>
      </c>
      <c r="C2466" s="269">
        <f t="shared" si="38"/>
        <v>31.666666666666668</v>
      </c>
      <c r="D2466" s="75"/>
    </row>
    <row r="2467" spans="1:4" x14ac:dyDescent="0.2">
      <c r="A2467" s="260" t="s">
        <v>1586</v>
      </c>
      <c r="B2467" s="260">
        <v>19</v>
      </c>
      <c r="C2467" s="269">
        <f t="shared" si="38"/>
        <v>31.666666666666668</v>
      </c>
      <c r="D2467" s="75"/>
    </row>
    <row r="2468" spans="1:4" x14ac:dyDescent="0.2">
      <c r="A2468" s="260" t="s">
        <v>1545</v>
      </c>
      <c r="B2468" s="260">
        <v>19</v>
      </c>
      <c r="C2468" s="269">
        <f t="shared" si="38"/>
        <v>31.666666666666668</v>
      </c>
      <c r="D2468" s="75"/>
    </row>
    <row r="2469" spans="1:4" x14ac:dyDescent="0.2">
      <c r="A2469" s="260" t="s">
        <v>1583</v>
      </c>
      <c r="B2469" s="260">
        <v>19</v>
      </c>
      <c r="C2469" s="269">
        <f t="shared" si="38"/>
        <v>31.666666666666668</v>
      </c>
      <c r="D2469" s="75"/>
    </row>
    <row r="2470" spans="1:4" x14ac:dyDescent="0.2">
      <c r="A2470" s="260" t="s">
        <v>1208</v>
      </c>
      <c r="B2470" s="260">
        <v>19</v>
      </c>
      <c r="C2470" s="269">
        <f t="shared" si="38"/>
        <v>31.666666666666668</v>
      </c>
      <c r="D2470" s="75"/>
    </row>
    <row r="2471" spans="1:4" x14ac:dyDescent="0.2">
      <c r="A2471" s="260" t="s">
        <v>1535</v>
      </c>
      <c r="B2471" s="260">
        <v>18</v>
      </c>
      <c r="C2471" s="269">
        <f t="shared" si="38"/>
        <v>30</v>
      </c>
      <c r="D2471" s="75"/>
    </row>
    <row r="2472" spans="1:4" x14ac:dyDescent="0.2">
      <c r="A2472" s="260" t="s">
        <v>1562</v>
      </c>
      <c r="B2472" s="260">
        <v>15</v>
      </c>
      <c r="C2472" s="269">
        <f t="shared" si="38"/>
        <v>25</v>
      </c>
      <c r="D2472" s="75"/>
    </row>
    <row r="2473" spans="1:4" x14ac:dyDescent="0.2">
      <c r="A2473" s="260" t="s">
        <v>1526</v>
      </c>
      <c r="B2473" s="260">
        <v>15</v>
      </c>
      <c r="C2473" s="269">
        <f t="shared" si="38"/>
        <v>25</v>
      </c>
      <c r="D2473" s="75"/>
    </row>
    <row r="2474" spans="1:4" x14ac:dyDescent="0.2">
      <c r="A2474" s="260" t="s">
        <v>1499</v>
      </c>
      <c r="B2474" s="260">
        <v>14</v>
      </c>
      <c r="C2474" s="269">
        <f t="shared" si="38"/>
        <v>23.333333333333332</v>
      </c>
      <c r="D2474" s="75"/>
    </row>
    <row r="2475" spans="1:4" x14ac:dyDescent="0.2">
      <c r="A2475" s="260" t="s">
        <v>1589</v>
      </c>
      <c r="B2475" s="260">
        <v>12</v>
      </c>
      <c r="C2475" s="269">
        <f t="shared" si="38"/>
        <v>20</v>
      </c>
      <c r="D2475" s="75"/>
    </row>
    <row r="2476" spans="1:4" x14ac:dyDescent="0.2">
      <c r="A2476" s="260" t="s">
        <v>1581</v>
      </c>
      <c r="B2476" s="260">
        <v>12</v>
      </c>
      <c r="C2476" s="269">
        <f t="shared" si="38"/>
        <v>20</v>
      </c>
      <c r="D2476" s="75"/>
    </row>
    <row r="2477" spans="1:4" x14ac:dyDescent="0.2">
      <c r="A2477" s="260" t="s">
        <v>1537</v>
      </c>
      <c r="B2477" s="260">
        <v>12</v>
      </c>
      <c r="C2477" s="269">
        <f t="shared" si="38"/>
        <v>20</v>
      </c>
      <c r="D2477" s="75"/>
    </row>
    <row r="2478" spans="1:4" x14ac:dyDescent="0.2">
      <c r="A2478" s="260" t="s">
        <v>1557</v>
      </c>
      <c r="B2478" s="260">
        <v>11</v>
      </c>
      <c r="C2478" s="269">
        <f t="shared" si="38"/>
        <v>18.333333333333332</v>
      </c>
      <c r="D2478" s="75"/>
    </row>
    <row r="2479" spans="1:4" x14ac:dyDescent="0.2">
      <c r="A2479" s="260" t="s">
        <v>1568</v>
      </c>
      <c r="B2479" s="260">
        <v>11</v>
      </c>
      <c r="C2479" s="269">
        <f t="shared" si="38"/>
        <v>18.333333333333332</v>
      </c>
      <c r="D2479" s="75"/>
    </row>
    <row r="2480" spans="1:4" x14ac:dyDescent="0.2">
      <c r="A2480" s="260" t="s">
        <v>1590</v>
      </c>
      <c r="B2480" s="260">
        <v>11</v>
      </c>
      <c r="C2480" s="269">
        <f t="shared" si="38"/>
        <v>18.333333333333332</v>
      </c>
      <c r="D2480" s="75"/>
    </row>
    <row r="2481" spans="1:4" x14ac:dyDescent="0.2">
      <c r="A2481" s="260" t="s">
        <v>1597</v>
      </c>
      <c r="B2481" s="260">
        <v>11</v>
      </c>
      <c r="C2481" s="269">
        <f t="shared" si="38"/>
        <v>18.333333333333332</v>
      </c>
      <c r="D2481" s="75"/>
    </row>
    <row r="2482" spans="1:4" x14ac:dyDescent="0.2">
      <c r="A2482" s="260" t="s">
        <v>1594</v>
      </c>
      <c r="B2482" s="260">
        <v>10</v>
      </c>
      <c r="C2482" s="269">
        <f t="shared" si="38"/>
        <v>16.666666666666668</v>
      </c>
      <c r="D2482" s="75"/>
    </row>
    <row r="2483" spans="1:4" x14ac:dyDescent="0.2">
      <c r="A2483" s="260" t="s">
        <v>1533</v>
      </c>
      <c r="B2483" s="260">
        <v>10</v>
      </c>
      <c r="C2483" s="269">
        <f t="shared" si="38"/>
        <v>16.666666666666668</v>
      </c>
      <c r="D2483" s="75"/>
    </row>
    <row r="2484" spans="1:4" x14ac:dyDescent="0.2">
      <c r="A2484" s="260" t="s">
        <v>1532</v>
      </c>
      <c r="B2484" s="260">
        <v>9</v>
      </c>
      <c r="C2484" s="269">
        <f t="shared" si="38"/>
        <v>15</v>
      </c>
      <c r="D2484" s="75"/>
    </row>
    <row r="2485" spans="1:4" x14ac:dyDescent="0.2">
      <c r="A2485" s="260" t="s">
        <v>1553</v>
      </c>
      <c r="B2485" s="260">
        <v>9</v>
      </c>
      <c r="C2485" s="269">
        <f t="shared" si="38"/>
        <v>15</v>
      </c>
      <c r="D2485" s="75"/>
    </row>
    <row r="2486" spans="1:4" x14ac:dyDescent="0.2">
      <c r="A2486" s="260" t="s">
        <v>1254</v>
      </c>
      <c r="B2486" s="260">
        <v>9</v>
      </c>
      <c r="C2486" s="269">
        <f t="shared" si="38"/>
        <v>15</v>
      </c>
      <c r="D2486" s="75"/>
    </row>
    <row r="2487" spans="1:4" x14ac:dyDescent="0.2">
      <c r="A2487" s="260" t="s">
        <v>1598</v>
      </c>
      <c r="B2487" s="260">
        <v>9</v>
      </c>
      <c r="C2487" s="269">
        <f t="shared" si="38"/>
        <v>15</v>
      </c>
      <c r="D2487" s="75"/>
    </row>
    <row r="2488" spans="1:4" x14ac:dyDescent="0.2">
      <c r="A2488" s="260" t="s">
        <v>1569</v>
      </c>
      <c r="B2488" s="260">
        <v>8</v>
      </c>
      <c r="C2488" s="269">
        <f t="shared" si="38"/>
        <v>13.333333333333334</v>
      </c>
      <c r="D2488" s="75"/>
    </row>
    <row r="2489" spans="1:4" x14ac:dyDescent="0.2">
      <c r="A2489" s="260" t="s">
        <v>1527</v>
      </c>
      <c r="B2489" s="260">
        <v>8</v>
      </c>
      <c r="C2489" s="269">
        <f t="shared" si="38"/>
        <v>13.333333333333334</v>
      </c>
      <c r="D2489" s="75"/>
    </row>
    <row r="2490" spans="1:4" x14ac:dyDescent="0.2">
      <c r="A2490" s="260" t="s">
        <v>1543</v>
      </c>
      <c r="B2490" s="260">
        <v>7</v>
      </c>
      <c r="C2490" s="269">
        <f t="shared" si="38"/>
        <v>11.666666666666666</v>
      </c>
      <c r="D2490" s="75"/>
    </row>
    <row r="2491" spans="1:4" x14ac:dyDescent="0.2">
      <c r="A2491" s="260" t="s">
        <v>1576</v>
      </c>
      <c r="B2491" s="260">
        <v>5</v>
      </c>
      <c r="C2491" s="269">
        <f t="shared" si="38"/>
        <v>8.3333333333333339</v>
      </c>
      <c r="D2491" s="75"/>
    </row>
    <row r="2492" spans="1:4" x14ac:dyDescent="0.2">
      <c r="A2492" s="260" t="s">
        <v>1601</v>
      </c>
      <c r="B2492" s="260">
        <v>5</v>
      </c>
      <c r="C2492" s="269">
        <f t="shared" si="38"/>
        <v>8.3333333333333339</v>
      </c>
      <c r="D2492" s="75"/>
    </row>
    <row r="2493" spans="1:4" x14ac:dyDescent="0.2">
      <c r="A2493" s="260" t="s">
        <v>1559</v>
      </c>
      <c r="B2493" s="260">
        <v>5</v>
      </c>
      <c r="C2493" s="269">
        <f t="shared" si="38"/>
        <v>8.3333333333333339</v>
      </c>
      <c r="D2493" s="75"/>
    </row>
    <row r="2494" spans="1:4" x14ac:dyDescent="0.2">
      <c r="A2494" s="260" t="s">
        <v>1536</v>
      </c>
      <c r="B2494" s="260">
        <v>5</v>
      </c>
      <c r="C2494" s="269">
        <f t="shared" si="38"/>
        <v>8.3333333333333339</v>
      </c>
      <c r="D2494" s="75"/>
    </row>
    <row r="2495" spans="1:4" x14ac:dyDescent="0.2">
      <c r="A2495" s="260" t="s">
        <v>1329</v>
      </c>
      <c r="B2495" s="260">
        <v>5</v>
      </c>
      <c r="C2495" s="269">
        <f t="shared" si="38"/>
        <v>8.3333333333333339</v>
      </c>
      <c r="D2495" s="75"/>
    </row>
    <row r="2496" spans="1:4" x14ac:dyDescent="0.2">
      <c r="A2496" s="260" t="s">
        <v>1612</v>
      </c>
      <c r="B2496" s="260">
        <v>5</v>
      </c>
      <c r="C2496" s="269">
        <f t="shared" si="38"/>
        <v>8.3333333333333339</v>
      </c>
      <c r="D2496" s="75"/>
    </row>
    <row r="2497" spans="1:4" x14ac:dyDescent="0.2">
      <c r="A2497" s="260" t="s">
        <v>1564</v>
      </c>
      <c r="B2497" s="260">
        <v>4</v>
      </c>
      <c r="C2497" s="269">
        <f t="shared" si="38"/>
        <v>6.666666666666667</v>
      </c>
      <c r="D2497" s="75"/>
    </row>
    <row r="2498" spans="1:4" x14ac:dyDescent="0.2">
      <c r="A2498" s="260" t="s">
        <v>1566</v>
      </c>
      <c r="B2498" s="260">
        <v>4</v>
      </c>
      <c r="C2498" s="269">
        <f t="shared" si="38"/>
        <v>6.666666666666667</v>
      </c>
      <c r="D2498" s="75"/>
    </row>
    <row r="2499" spans="1:4" x14ac:dyDescent="0.2">
      <c r="A2499" s="260" t="s">
        <v>1575</v>
      </c>
      <c r="B2499" s="260">
        <v>4</v>
      </c>
      <c r="C2499" s="269">
        <f t="shared" si="38"/>
        <v>6.666666666666667</v>
      </c>
      <c r="D2499" s="75"/>
    </row>
    <row r="2500" spans="1:4" x14ac:dyDescent="0.2">
      <c r="A2500" s="260" t="s">
        <v>1587</v>
      </c>
      <c r="B2500" s="260">
        <v>4</v>
      </c>
      <c r="C2500" s="269">
        <f t="shared" si="38"/>
        <v>6.666666666666667</v>
      </c>
      <c r="D2500" s="75"/>
    </row>
    <row r="2501" spans="1:4" x14ac:dyDescent="0.2">
      <c r="A2501" s="260" t="s">
        <v>1570</v>
      </c>
      <c r="B2501" s="260">
        <v>3</v>
      </c>
      <c r="C2501" s="269">
        <f t="shared" si="38"/>
        <v>5</v>
      </c>
      <c r="D2501" s="75"/>
    </row>
    <row r="2502" spans="1:4" x14ac:dyDescent="0.2">
      <c r="A2502" s="260" t="s">
        <v>1593</v>
      </c>
      <c r="B2502" s="260">
        <v>3</v>
      </c>
      <c r="C2502" s="269">
        <f t="shared" si="38"/>
        <v>5</v>
      </c>
      <c r="D2502" s="75"/>
    </row>
    <row r="2503" spans="1:4" x14ac:dyDescent="0.2">
      <c r="A2503" s="260" t="s">
        <v>1596</v>
      </c>
      <c r="B2503" s="260">
        <v>3</v>
      </c>
      <c r="C2503" s="269">
        <f t="shared" ref="C2503:C2566" si="39">B2503*100/60</f>
        <v>5</v>
      </c>
      <c r="D2503" s="75"/>
    </row>
    <row r="2504" spans="1:4" x14ac:dyDescent="0.2">
      <c r="A2504" s="260" t="s">
        <v>1603</v>
      </c>
      <c r="B2504" s="260">
        <v>3</v>
      </c>
      <c r="C2504" s="269">
        <f t="shared" si="39"/>
        <v>5</v>
      </c>
      <c r="D2504" s="75"/>
    </row>
    <row r="2505" spans="1:4" x14ac:dyDescent="0.2">
      <c r="A2505" s="260" t="s">
        <v>1548</v>
      </c>
      <c r="B2505" s="260">
        <v>2</v>
      </c>
      <c r="C2505" s="269">
        <f t="shared" si="39"/>
        <v>3.3333333333333335</v>
      </c>
      <c r="D2505" s="75"/>
    </row>
    <row r="2506" spans="1:4" x14ac:dyDescent="0.2">
      <c r="A2506" s="260" t="s">
        <v>1201</v>
      </c>
      <c r="B2506" s="260">
        <v>2</v>
      </c>
      <c r="C2506" s="269">
        <f t="shared" si="39"/>
        <v>3.3333333333333335</v>
      </c>
      <c r="D2506" s="75"/>
    </row>
    <row r="2507" spans="1:4" x14ac:dyDescent="0.2">
      <c r="A2507" s="260" t="s">
        <v>1551</v>
      </c>
      <c r="B2507" s="260">
        <v>2</v>
      </c>
      <c r="C2507" s="269">
        <f t="shared" si="39"/>
        <v>3.3333333333333335</v>
      </c>
      <c r="D2507" s="75"/>
    </row>
    <row r="2508" spans="1:4" x14ac:dyDescent="0.2">
      <c r="A2508" s="260" t="s">
        <v>1571</v>
      </c>
      <c r="B2508" s="260">
        <v>2</v>
      </c>
      <c r="C2508" s="269">
        <f t="shared" si="39"/>
        <v>3.3333333333333335</v>
      </c>
      <c r="D2508" s="75"/>
    </row>
    <row r="2509" spans="1:4" x14ac:dyDescent="0.2">
      <c r="A2509" s="260" t="s">
        <v>1585</v>
      </c>
      <c r="B2509" s="260">
        <v>2</v>
      </c>
      <c r="C2509" s="269">
        <f t="shared" si="39"/>
        <v>3.3333333333333335</v>
      </c>
      <c r="D2509" s="75"/>
    </row>
    <row r="2510" spans="1:4" x14ac:dyDescent="0.2">
      <c r="A2510" s="260" t="s">
        <v>1608</v>
      </c>
      <c r="B2510" s="260">
        <v>2</v>
      </c>
      <c r="C2510" s="269">
        <f t="shared" si="39"/>
        <v>3.3333333333333335</v>
      </c>
      <c r="D2510" s="75"/>
    </row>
    <row r="2511" spans="1:4" x14ac:dyDescent="0.2">
      <c r="A2511" s="260" t="s">
        <v>1611</v>
      </c>
      <c r="B2511" s="260">
        <v>2</v>
      </c>
      <c r="C2511" s="269">
        <f t="shared" si="39"/>
        <v>3.3333333333333335</v>
      </c>
      <c r="D2511" s="75"/>
    </row>
    <row r="2512" spans="1:4" x14ac:dyDescent="0.2">
      <c r="A2512" s="260" t="s">
        <v>1618</v>
      </c>
      <c r="B2512" s="260">
        <v>190</v>
      </c>
      <c r="C2512" s="269">
        <f t="shared" si="39"/>
        <v>316.66666666666669</v>
      </c>
      <c r="D2512" s="75"/>
    </row>
    <row r="2513" spans="1:4" x14ac:dyDescent="0.2">
      <c r="A2513" s="260" t="s">
        <v>1605</v>
      </c>
      <c r="B2513" s="260">
        <v>60</v>
      </c>
      <c r="C2513" s="269">
        <f t="shared" si="39"/>
        <v>100</v>
      </c>
      <c r="D2513" s="75"/>
    </row>
    <row r="2514" spans="1:4" x14ac:dyDescent="0.2">
      <c r="A2514" s="260" t="s">
        <v>1615</v>
      </c>
      <c r="B2514" s="260">
        <v>46</v>
      </c>
      <c r="C2514" s="269">
        <f t="shared" si="39"/>
        <v>76.666666666666671</v>
      </c>
      <c r="D2514" s="75"/>
    </row>
    <row r="2515" spans="1:4" x14ac:dyDescent="0.2">
      <c r="A2515" s="260" t="s">
        <v>1616</v>
      </c>
      <c r="B2515" s="260">
        <v>30</v>
      </c>
      <c r="C2515" s="269">
        <f t="shared" si="39"/>
        <v>50</v>
      </c>
      <c r="D2515" s="75"/>
    </row>
    <row r="2516" spans="1:4" x14ac:dyDescent="0.2">
      <c r="A2516" s="260" t="s">
        <v>1614</v>
      </c>
      <c r="B2516" s="260">
        <v>27</v>
      </c>
      <c r="C2516" s="269">
        <f t="shared" si="39"/>
        <v>45</v>
      </c>
      <c r="D2516" s="75"/>
    </row>
    <row r="2517" spans="1:4" x14ac:dyDescent="0.2">
      <c r="A2517" s="260" t="s">
        <v>1613</v>
      </c>
      <c r="B2517" s="260">
        <v>24</v>
      </c>
      <c r="C2517" s="269">
        <f t="shared" si="39"/>
        <v>40</v>
      </c>
      <c r="D2517" s="75"/>
    </row>
    <row r="2518" spans="1:4" x14ac:dyDescent="0.2">
      <c r="A2518" s="260" t="s">
        <v>1533</v>
      </c>
      <c r="B2518" s="260">
        <v>10</v>
      </c>
      <c r="C2518" s="269">
        <f t="shared" si="39"/>
        <v>16.666666666666668</v>
      </c>
      <c r="D2518" s="75"/>
    </row>
    <row r="2519" spans="1:4" x14ac:dyDescent="0.2">
      <c r="A2519" s="260" t="s">
        <v>1598</v>
      </c>
      <c r="B2519" s="260">
        <v>9</v>
      </c>
      <c r="C2519" s="269">
        <f t="shared" si="39"/>
        <v>15</v>
      </c>
      <c r="D2519" s="75"/>
    </row>
    <row r="2520" spans="1:4" x14ac:dyDescent="0.2">
      <c r="A2520" s="260" t="s">
        <v>1617</v>
      </c>
      <c r="B2520" s="260">
        <v>3</v>
      </c>
      <c r="C2520" s="269">
        <f t="shared" si="39"/>
        <v>5</v>
      </c>
      <c r="D2520" s="75"/>
    </row>
    <row r="2521" spans="1:4" x14ac:dyDescent="0.2">
      <c r="A2521" s="260" t="s">
        <v>1373</v>
      </c>
      <c r="B2521" s="260">
        <v>80</v>
      </c>
      <c r="C2521" s="269">
        <f t="shared" si="39"/>
        <v>133.33333333333334</v>
      </c>
      <c r="D2521" s="75"/>
    </row>
    <row r="2522" spans="1:4" x14ac:dyDescent="0.2">
      <c r="A2522" s="260" t="s">
        <v>1696</v>
      </c>
      <c r="B2522" s="260">
        <v>553</v>
      </c>
      <c r="C2522" s="269">
        <f t="shared" si="39"/>
        <v>921.66666666666663</v>
      </c>
      <c r="D2522" s="75"/>
    </row>
    <row r="2523" spans="1:4" x14ac:dyDescent="0.2">
      <c r="A2523" s="260" t="s">
        <v>1699</v>
      </c>
      <c r="B2523" s="260">
        <v>307</v>
      </c>
      <c r="C2523" s="269">
        <f t="shared" si="39"/>
        <v>511.66666666666669</v>
      </c>
      <c r="D2523" s="75"/>
    </row>
    <row r="2524" spans="1:4" x14ac:dyDescent="0.2">
      <c r="A2524" s="260" t="s">
        <v>1697</v>
      </c>
      <c r="B2524" s="260">
        <v>26</v>
      </c>
      <c r="C2524" s="269">
        <f t="shared" si="39"/>
        <v>43.333333333333336</v>
      </c>
      <c r="D2524" s="75"/>
    </row>
    <row r="2525" spans="1:4" x14ac:dyDescent="0.2">
      <c r="A2525" s="260" t="s">
        <v>1701</v>
      </c>
      <c r="B2525" s="260">
        <v>24</v>
      </c>
      <c r="C2525" s="269">
        <f t="shared" si="39"/>
        <v>40</v>
      </c>
      <c r="D2525" s="75"/>
    </row>
    <row r="2526" spans="1:4" x14ac:dyDescent="0.2">
      <c r="A2526" s="260" t="s">
        <v>1702</v>
      </c>
      <c r="B2526" s="260">
        <v>21</v>
      </c>
      <c r="C2526" s="269">
        <f t="shared" si="39"/>
        <v>35</v>
      </c>
      <c r="D2526" s="75"/>
    </row>
    <row r="2527" spans="1:4" x14ac:dyDescent="0.2">
      <c r="A2527" s="260" t="s">
        <v>1700</v>
      </c>
      <c r="B2527" s="260">
        <v>4</v>
      </c>
      <c r="C2527" s="269">
        <f t="shared" si="39"/>
        <v>6.666666666666667</v>
      </c>
      <c r="D2527" s="75"/>
    </row>
    <row r="2528" spans="1:4" x14ac:dyDescent="0.2">
      <c r="A2528" s="260" t="s">
        <v>1698</v>
      </c>
      <c r="B2528" s="260">
        <v>2</v>
      </c>
      <c r="C2528" s="269">
        <f t="shared" si="39"/>
        <v>3.3333333333333335</v>
      </c>
      <c r="D2528" s="75"/>
    </row>
    <row r="2529" spans="1:4" x14ac:dyDescent="0.2">
      <c r="A2529" s="260" t="s">
        <v>2943</v>
      </c>
      <c r="B2529" s="260">
        <v>190</v>
      </c>
      <c r="C2529" s="269">
        <f t="shared" si="39"/>
        <v>316.66666666666669</v>
      </c>
      <c r="D2529" s="75"/>
    </row>
    <row r="2530" spans="1:4" x14ac:dyDescent="0.2">
      <c r="A2530" s="260" t="s">
        <v>2944</v>
      </c>
      <c r="B2530" s="260">
        <v>190</v>
      </c>
      <c r="C2530" s="269">
        <f t="shared" si="39"/>
        <v>316.66666666666669</v>
      </c>
      <c r="D2530" s="75"/>
    </row>
    <row r="2531" spans="1:4" x14ac:dyDescent="0.2">
      <c r="A2531" s="260" t="s">
        <v>2945</v>
      </c>
      <c r="B2531" s="260">
        <v>173</v>
      </c>
      <c r="C2531" s="269">
        <f t="shared" si="39"/>
        <v>288.33333333333331</v>
      </c>
      <c r="D2531" s="75"/>
    </row>
    <row r="2532" spans="1:4" x14ac:dyDescent="0.2">
      <c r="A2532" s="260" t="s">
        <v>2946</v>
      </c>
      <c r="B2532" s="260">
        <v>145</v>
      </c>
      <c r="C2532" s="269">
        <f t="shared" si="39"/>
        <v>241.66666666666666</v>
      </c>
      <c r="D2532" s="75"/>
    </row>
    <row r="2533" spans="1:4" x14ac:dyDescent="0.2">
      <c r="A2533" s="260" t="s">
        <v>2947</v>
      </c>
      <c r="B2533" s="260">
        <v>145</v>
      </c>
      <c r="C2533" s="269">
        <f t="shared" si="39"/>
        <v>241.66666666666666</v>
      </c>
      <c r="D2533" s="75"/>
    </row>
    <row r="2534" spans="1:4" x14ac:dyDescent="0.2">
      <c r="A2534" s="260" t="s">
        <v>2948</v>
      </c>
      <c r="B2534" s="260">
        <v>77</v>
      </c>
      <c r="C2534" s="269">
        <f t="shared" si="39"/>
        <v>128.33333333333334</v>
      </c>
      <c r="D2534" s="75"/>
    </row>
    <row r="2535" spans="1:4" x14ac:dyDescent="0.2">
      <c r="A2535" s="260" t="s">
        <v>2949</v>
      </c>
      <c r="B2535" s="260">
        <v>77</v>
      </c>
      <c r="C2535" s="269">
        <f t="shared" si="39"/>
        <v>128.33333333333334</v>
      </c>
      <c r="D2535" s="75"/>
    </row>
    <row r="2536" spans="1:4" x14ac:dyDescent="0.2">
      <c r="A2536" s="260" t="s">
        <v>2950</v>
      </c>
      <c r="B2536" s="260">
        <v>65</v>
      </c>
      <c r="C2536" s="269">
        <f t="shared" si="39"/>
        <v>108.33333333333333</v>
      </c>
      <c r="D2536" s="75"/>
    </row>
    <row r="2537" spans="1:4" x14ac:dyDescent="0.2">
      <c r="A2537" s="260" t="s">
        <v>2951</v>
      </c>
      <c r="B2537" s="260">
        <v>44</v>
      </c>
      <c r="C2537" s="269">
        <f t="shared" si="39"/>
        <v>73.333333333333329</v>
      </c>
      <c r="D2537" s="75"/>
    </row>
    <row r="2538" spans="1:4" x14ac:dyDescent="0.2">
      <c r="A2538" s="260" t="s">
        <v>2952</v>
      </c>
      <c r="B2538" s="260">
        <v>31</v>
      </c>
      <c r="C2538" s="269">
        <f t="shared" si="39"/>
        <v>51.666666666666664</v>
      </c>
      <c r="D2538" s="75"/>
    </row>
    <row r="2539" spans="1:4" x14ac:dyDescent="0.2">
      <c r="A2539" s="260" t="s">
        <v>2953</v>
      </c>
      <c r="B2539" s="260">
        <v>24</v>
      </c>
      <c r="C2539" s="269">
        <f t="shared" si="39"/>
        <v>40</v>
      </c>
      <c r="D2539" s="75"/>
    </row>
    <row r="2540" spans="1:4" x14ac:dyDescent="0.2">
      <c r="A2540" s="260" t="s">
        <v>870</v>
      </c>
      <c r="B2540" s="260">
        <v>24</v>
      </c>
      <c r="C2540" s="269">
        <f t="shared" si="39"/>
        <v>40</v>
      </c>
      <c r="D2540" s="75"/>
    </row>
    <row r="2541" spans="1:4" x14ac:dyDescent="0.2">
      <c r="A2541" s="260" t="s">
        <v>847</v>
      </c>
      <c r="B2541" s="260">
        <v>15</v>
      </c>
      <c r="C2541" s="269">
        <f t="shared" si="39"/>
        <v>25</v>
      </c>
      <c r="D2541" s="75"/>
    </row>
    <row r="2542" spans="1:4" x14ac:dyDescent="0.2">
      <c r="A2542" s="260" t="s">
        <v>864</v>
      </c>
      <c r="B2542" s="260">
        <v>15</v>
      </c>
      <c r="C2542" s="269">
        <f t="shared" si="39"/>
        <v>25</v>
      </c>
      <c r="D2542" s="75"/>
    </row>
    <row r="2543" spans="1:4" x14ac:dyDescent="0.2">
      <c r="A2543" s="260" t="s">
        <v>2954</v>
      </c>
      <c r="B2543" s="260">
        <v>8</v>
      </c>
      <c r="C2543" s="269">
        <f t="shared" si="39"/>
        <v>13.333333333333334</v>
      </c>
      <c r="D2543" s="75"/>
    </row>
    <row r="2544" spans="1:4" x14ac:dyDescent="0.2">
      <c r="A2544" s="260" t="s">
        <v>2955</v>
      </c>
      <c r="B2544" s="260">
        <v>7</v>
      </c>
      <c r="C2544" s="269">
        <f t="shared" si="39"/>
        <v>11.666666666666666</v>
      </c>
      <c r="D2544" s="75"/>
    </row>
    <row r="2545" spans="1:4" x14ac:dyDescent="0.2">
      <c r="A2545" s="260" t="s">
        <v>2956</v>
      </c>
      <c r="B2545" s="260">
        <v>7</v>
      </c>
      <c r="C2545" s="269">
        <f t="shared" si="39"/>
        <v>11.666666666666666</v>
      </c>
      <c r="D2545" s="75"/>
    </row>
    <row r="2546" spans="1:4" x14ac:dyDescent="0.2">
      <c r="A2546" s="260" t="s">
        <v>2957</v>
      </c>
      <c r="B2546" s="260">
        <v>3</v>
      </c>
      <c r="C2546" s="269">
        <f t="shared" si="39"/>
        <v>5</v>
      </c>
      <c r="D2546" s="75"/>
    </row>
    <row r="2547" spans="1:4" x14ac:dyDescent="0.2">
      <c r="A2547" s="260" t="s">
        <v>2958</v>
      </c>
      <c r="B2547" s="260">
        <v>3</v>
      </c>
      <c r="C2547" s="269">
        <f t="shared" si="39"/>
        <v>5</v>
      </c>
      <c r="D2547" s="75"/>
    </row>
    <row r="2548" spans="1:4" x14ac:dyDescent="0.2">
      <c r="A2548" s="260" t="s">
        <v>2959</v>
      </c>
      <c r="B2548" s="260">
        <v>1835</v>
      </c>
      <c r="C2548" s="269">
        <f t="shared" si="39"/>
        <v>3058.3333333333335</v>
      </c>
      <c r="D2548" s="75"/>
    </row>
    <row r="2549" spans="1:4" x14ac:dyDescent="0.2">
      <c r="A2549" s="260" t="s">
        <v>2960</v>
      </c>
      <c r="B2549" s="260">
        <v>1692</v>
      </c>
      <c r="C2549" s="269">
        <f t="shared" si="39"/>
        <v>2820</v>
      </c>
      <c r="D2549" s="75"/>
    </row>
    <row r="2550" spans="1:4" x14ac:dyDescent="0.2">
      <c r="A2550" s="260" t="s">
        <v>2961</v>
      </c>
      <c r="B2550" s="260">
        <v>1658</v>
      </c>
      <c r="C2550" s="269">
        <f t="shared" si="39"/>
        <v>2763.3333333333335</v>
      </c>
      <c r="D2550" s="75"/>
    </row>
    <row r="2551" spans="1:4" x14ac:dyDescent="0.2">
      <c r="A2551" s="260" t="s">
        <v>2557</v>
      </c>
      <c r="B2551" s="260">
        <v>397</v>
      </c>
      <c r="C2551" s="269">
        <f t="shared" si="39"/>
        <v>661.66666666666663</v>
      </c>
      <c r="D2551" s="75"/>
    </row>
    <row r="2552" spans="1:4" x14ac:dyDescent="0.2">
      <c r="A2552" s="260" t="s">
        <v>2962</v>
      </c>
      <c r="B2552" s="260">
        <v>350</v>
      </c>
      <c r="C2552" s="269">
        <f t="shared" si="39"/>
        <v>583.33333333333337</v>
      </c>
      <c r="D2552" s="75"/>
    </row>
    <row r="2553" spans="1:4" x14ac:dyDescent="0.2">
      <c r="A2553" s="260" t="s">
        <v>2558</v>
      </c>
      <c r="B2553" s="260">
        <v>310</v>
      </c>
      <c r="C2553" s="269">
        <f t="shared" si="39"/>
        <v>516.66666666666663</v>
      </c>
      <c r="D2553" s="75"/>
    </row>
    <row r="2554" spans="1:4" x14ac:dyDescent="0.2">
      <c r="A2554" s="260" t="s">
        <v>2561</v>
      </c>
      <c r="B2554" s="260">
        <v>307</v>
      </c>
      <c r="C2554" s="269">
        <f t="shared" si="39"/>
        <v>511.66666666666669</v>
      </c>
      <c r="D2554" s="75"/>
    </row>
    <row r="2555" spans="1:4" x14ac:dyDescent="0.2">
      <c r="A2555" s="260" t="s">
        <v>2685</v>
      </c>
      <c r="B2555" s="260">
        <v>282</v>
      </c>
      <c r="C2555" s="269">
        <f t="shared" si="39"/>
        <v>470</v>
      </c>
      <c r="D2555" s="75"/>
    </row>
    <row r="2556" spans="1:4" x14ac:dyDescent="0.2">
      <c r="A2556" s="260" t="s">
        <v>2963</v>
      </c>
      <c r="B2556" s="260">
        <v>255</v>
      </c>
      <c r="C2556" s="269">
        <f t="shared" si="39"/>
        <v>425</v>
      </c>
      <c r="D2556" s="75"/>
    </row>
    <row r="2557" spans="1:4" x14ac:dyDescent="0.2">
      <c r="A2557" s="260" t="s">
        <v>2687</v>
      </c>
      <c r="B2557" s="260">
        <v>241</v>
      </c>
      <c r="C2557" s="269">
        <f t="shared" si="39"/>
        <v>401.66666666666669</v>
      </c>
      <c r="D2557" s="75"/>
    </row>
    <row r="2558" spans="1:4" x14ac:dyDescent="0.2">
      <c r="A2558" s="260" t="s">
        <v>2964</v>
      </c>
      <c r="B2558" s="260">
        <v>217</v>
      </c>
      <c r="C2558" s="269">
        <f t="shared" si="39"/>
        <v>361.66666666666669</v>
      </c>
      <c r="D2558" s="75"/>
    </row>
    <row r="2559" spans="1:4" x14ac:dyDescent="0.2">
      <c r="A2559" s="260" t="s">
        <v>2690</v>
      </c>
      <c r="B2559" s="260">
        <v>210</v>
      </c>
      <c r="C2559" s="269">
        <f t="shared" si="39"/>
        <v>350</v>
      </c>
      <c r="D2559" s="75"/>
    </row>
    <row r="2560" spans="1:4" x14ac:dyDescent="0.2">
      <c r="A2560" s="260" t="s">
        <v>2566</v>
      </c>
      <c r="B2560" s="260">
        <v>205</v>
      </c>
      <c r="C2560" s="269">
        <f t="shared" si="39"/>
        <v>341.66666666666669</v>
      </c>
      <c r="D2560" s="75"/>
    </row>
    <row r="2561" spans="1:4" x14ac:dyDescent="0.2">
      <c r="A2561" s="260" t="s">
        <v>2965</v>
      </c>
      <c r="B2561" s="260">
        <v>178</v>
      </c>
      <c r="C2561" s="269">
        <f t="shared" si="39"/>
        <v>296.66666666666669</v>
      </c>
      <c r="D2561" s="75"/>
    </row>
    <row r="2562" spans="1:4" x14ac:dyDescent="0.2">
      <c r="A2562" s="260" t="s">
        <v>2966</v>
      </c>
      <c r="B2562" s="260">
        <v>160</v>
      </c>
      <c r="C2562" s="269">
        <f t="shared" si="39"/>
        <v>266.66666666666669</v>
      </c>
      <c r="D2562" s="75"/>
    </row>
    <row r="2563" spans="1:4" x14ac:dyDescent="0.2">
      <c r="A2563" s="260" t="s">
        <v>2967</v>
      </c>
      <c r="B2563" s="260">
        <v>157</v>
      </c>
      <c r="C2563" s="269">
        <f t="shared" si="39"/>
        <v>261.66666666666669</v>
      </c>
      <c r="D2563" s="75"/>
    </row>
    <row r="2564" spans="1:4" x14ac:dyDescent="0.2">
      <c r="A2564" s="260" t="s">
        <v>2968</v>
      </c>
      <c r="B2564" s="260">
        <v>151</v>
      </c>
      <c r="C2564" s="269">
        <f t="shared" si="39"/>
        <v>251.66666666666666</v>
      </c>
      <c r="D2564" s="75"/>
    </row>
    <row r="2565" spans="1:4" x14ac:dyDescent="0.2">
      <c r="A2565" s="260" t="s">
        <v>2574</v>
      </c>
      <c r="B2565" s="260">
        <v>147</v>
      </c>
      <c r="C2565" s="269">
        <f t="shared" si="39"/>
        <v>245</v>
      </c>
      <c r="D2565" s="75"/>
    </row>
    <row r="2566" spans="1:4" x14ac:dyDescent="0.2">
      <c r="A2566" s="260" t="s">
        <v>2575</v>
      </c>
      <c r="B2566" s="260">
        <v>147</v>
      </c>
      <c r="C2566" s="269">
        <f t="shared" si="39"/>
        <v>245</v>
      </c>
      <c r="D2566" s="75"/>
    </row>
    <row r="2567" spans="1:4" x14ac:dyDescent="0.2">
      <c r="A2567" s="260" t="s">
        <v>2576</v>
      </c>
      <c r="B2567" s="260">
        <v>147</v>
      </c>
      <c r="C2567" s="269">
        <f t="shared" ref="C2567:C2630" si="40">B2567*100/60</f>
        <v>245</v>
      </c>
      <c r="D2567" s="75"/>
    </row>
    <row r="2568" spans="1:4" x14ac:dyDescent="0.2">
      <c r="A2568" s="260" t="s">
        <v>2577</v>
      </c>
      <c r="B2568" s="260">
        <v>147</v>
      </c>
      <c r="C2568" s="269">
        <f t="shared" si="40"/>
        <v>245</v>
      </c>
      <c r="D2568" s="75"/>
    </row>
    <row r="2569" spans="1:4" x14ac:dyDescent="0.2">
      <c r="A2569" s="260" t="s">
        <v>2969</v>
      </c>
      <c r="B2569" s="260">
        <v>141</v>
      </c>
      <c r="C2569" s="269">
        <f t="shared" si="40"/>
        <v>235</v>
      </c>
      <c r="D2569" s="75"/>
    </row>
    <row r="2570" spans="1:4" x14ac:dyDescent="0.2">
      <c r="A2570" s="260" t="s">
        <v>2970</v>
      </c>
      <c r="B2570" s="260">
        <v>136</v>
      </c>
      <c r="C2570" s="269">
        <f t="shared" si="40"/>
        <v>226.66666666666666</v>
      </c>
      <c r="D2570" s="75"/>
    </row>
    <row r="2571" spans="1:4" x14ac:dyDescent="0.2">
      <c r="A2571" s="260" t="s">
        <v>2581</v>
      </c>
      <c r="B2571" s="260">
        <v>131</v>
      </c>
      <c r="C2571" s="269">
        <f t="shared" si="40"/>
        <v>218.33333333333334</v>
      </c>
      <c r="D2571" s="75"/>
    </row>
    <row r="2572" spans="1:4" x14ac:dyDescent="0.2">
      <c r="A2572" s="260" t="s">
        <v>2583</v>
      </c>
      <c r="B2572" s="260">
        <v>125</v>
      </c>
      <c r="C2572" s="269">
        <f t="shared" si="40"/>
        <v>208.33333333333334</v>
      </c>
      <c r="D2572" s="75"/>
    </row>
    <row r="2573" spans="1:4" x14ac:dyDescent="0.2">
      <c r="A2573" s="260" t="s">
        <v>2584</v>
      </c>
      <c r="B2573" s="260">
        <v>124</v>
      </c>
      <c r="C2573" s="269">
        <f t="shared" si="40"/>
        <v>206.66666666666666</v>
      </c>
      <c r="D2573" s="75"/>
    </row>
    <row r="2574" spans="1:4" x14ac:dyDescent="0.2">
      <c r="A2574" s="260" t="s">
        <v>2585</v>
      </c>
      <c r="B2574" s="260">
        <v>124</v>
      </c>
      <c r="C2574" s="269">
        <f t="shared" si="40"/>
        <v>206.66666666666666</v>
      </c>
      <c r="D2574" s="75"/>
    </row>
    <row r="2575" spans="1:4" x14ac:dyDescent="0.2">
      <c r="A2575" s="260" t="s">
        <v>2622</v>
      </c>
      <c r="B2575" s="260">
        <v>106</v>
      </c>
      <c r="C2575" s="269">
        <f t="shared" si="40"/>
        <v>176.66666666666666</v>
      </c>
      <c r="D2575" s="75"/>
    </row>
    <row r="2576" spans="1:4" x14ac:dyDescent="0.2">
      <c r="A2576" s="260" t="s">
        <v>2971</v>
      </c>
      <c r="B2576" s="260">
        <v>104</v>
      </c>
      <c r="C2576" s="269">
        <f t="shared" si="40"/>
        <v>173.33333333333334</v>
      </c>
      <c r="D2576" s="75"/>
    </row>
    <row r="2577" spans="1:4" x14ac:dyDescent="0.2">
      <c r="A2577" s="260" t="s">
        <v>2972</v>
      </c>
      <c r="B2577" s="260">
        <v>102</v>
      </c>
      <c r="C2577" s="269">
        <f t="shared" si="40"/>
        <v>170</v>
      </c>
      <c r="D2577" s="75"/>
    </row>
    <row r="2578" spans="1:4" x14ac:dyDescent="0.2">
      <c r="A2578" s="260" t="s">
        <v>2973</v>
      </c>
      <c r="B2578" s="260">
        <v>102</v>
      </c>
      <c r="C2578" s="269">
        <f t="shared" si="40"/>
        <v>170</v>
      </c>
      <c r="D2578" s="75"/>
    </row>
    <row r="2579" spans="1:4" x14ac:dyDescent="0.2">
      <c r="A2579" s="260" t="s">
        <v>2974</v>
      </c>
      <c r="B2579" s="260">
        <v>96</v>
      </c>
      <c r="C2579" s="269">
        <f t="shared" si="40"/>
        <v>160</v>
      </c>
      <c r="D2579" s="75"/>
    </row>
    <row r="2580" spans="1:4" x14ac:dyDescent="0.2">
      <c r="A2580" s="260" t="s">
        <v>2975</v>
      </c>
      <c r="B2580" s="260">
        <v>96</v>
      </c>
      <c r="C2580" s="269">
        <f t="shared" si="40"/>
        <v>160</v>
      </c>
      <c r="D2580" s="75"/>
    </row>
    <row r="2581" spans="1:4" x14ac:dyDescent="0.2">
      <c r="A2581" s="260" t="s">
        <v>2976</v>
      </c>
      <c r="B2581" s="260">
        <v>87</v>
      </c>
      <c r="C2581" s="269">
        <f t="shared" si="40"/>
        <v>145</v>
      </c>
      <c r="D2581" s="75"/>
    </row>
    <row r="2582" spans="1:4" x14ac:dyDescent="0.2">
      <c r="A2582" s="260" t="s">
        <v>2977</v>
      </c>
      <c r="B2582" s="260">
        <v>83</v>
      </c>
      <c r="C2582" s="269">
        <f t="shared" si="40"/>
        <v>138.33333333333334</v>
      </c>
      <c r="D2582" s="75"/>
    </row>
    <row r="2583" spans="1:4" x14ac:dyDescent="0.2">
      <c r="A2583" s="260" t="s">
        <v>2978</v>
      </c>
      <c r="B2583" s="260">
        <v>79</v>
      </c>
      <c r="C2583" s="269">
        <f t="shared" si="40"/>
        <v>131.66666666666666</v>
      </c>
      <c r="D2583" s="75"/>
    </row>
    <row r="2584" spans="1:4" x14ac:dyDescent="0.2">
      <c r="A2584" s="260" t="s">
        <v>2602</v>
      </c>
      <c r="B2584" s="260">
        <v>70</v>
      </c>
      <c r="C2584" s="269">
        <f t="shared" si="40"/>
        <v>116.66666666666667</v>
      </c>
      <c r="D2584" s="75"/>
    </row>
    <row r="2585" spans="1:4" x14ac:dyDescent="0.2">
      <c r="A2585" s="260" t="s">
        <v>2702</v>
      </c>
      <c r="B2585" s="260">
        <v>70</v>
      </c>
      <c r="C2585" s="269">
        <f t="shared" si="40"/>
        <v>116.66666666666667</v>
      </c>
      <c r="D2585" s="75"/>
    </row>
    <row r="2586" spans="1:4" x14ac:dyDescent="0.2">
      <c r="A2586" s="260" t="s">
        <v>2979</v>
      </c>
      <c r="B2586" s="260">
        <v>64</v>
      </c>
      <c r="C2586" s="269">
        <f t="shared" si="40"/>
        <v>106.66666666666667</v>
      </c>
      <c r="D2586" s="75"/>
    </row>
    <row r="2587" spans="1:4" x14ac:dyDescent="0.2">
      <c r="A2587" s="260" t="s">
        <v>2704</v>
      </c>
      <c r="B2587" s="260">
        <v>62</v>
      </c>
      <c r="C2587" s="269">
        <f t="shared" si="40"/>
        <v>103.33333333333333</v>
      </c>
      <c r="D2587" s="75"/>
    </row>
    <row r="2588" spans="1:4" x14ac:dyDescent="0.2">
      <c r="A2588" s="260" t="s">
        <v>2980</v>
      </c>
      <c r="B2588" s="260">
        <v>61</v>
      </c>
      <c r="C2588" s="269">
        <f t="shared" si="40"/>
        <v>101.66666666666667</v>
      </c>
      <c r="D2588" s="75"/>
    </row>
    <row r="2589" spans="1:4" x14ac:dyDescent="0.2">
      <c r="A2589" s="260" t="s">
        <v>2608</v>
      </c>
      <c r="B2589" s="260">
        <v>59</v>
      </c>
      <c r="C2589" s="269">
        <f t="shared" si="40"/>
        <v>98.333333333333329</v>
      </c>
      <c r="D2589" s="75"/>
    </row>
    <row r="2590" spans="1:4" x14ac:dyDescent="0.2">
      <c r="A2590" s="260" t="s">
        <v>2711</v>
      </c>
      <c r="B2590" s="260">
        <v>57</v>
      </c>
      <c r="C2590" s="269">
        <f t="shared" si="40"/>
        <v>95</v>
      </c>
      <c r="D2590" s="75"/>
    </row>
    <row r="2591" spans="1:4" x14ac:dyDescent="0.2">
      <c r="A2591" s="260" t="s">
        <v>2712</v>
      </c>
      <c r="B2591" s="260">
        <v>55</v>
      </c>
      <c r="C2591" s="269">
        <f t="shared" si="40"/>
        <v>91.666666666666671</v>
      </c>
      <c r="D2591" s="75"/>
    </row>
    <row r="2592" spans="1:4" x14ac:dyDescent="0.2">
      <c r="A2592" s="260" t="s">
        <v>2634</v>
      </c>
      <c r="B2592" s="260">
        <v>53</v>
      </c>
      <c r="C2592" s="269">
        <f t="shared" si="40"/>
        <v>88.333333333333329</v>
      </c>
      <c r="D2592" s="75"/>
    </row>
    <row r="2593" spans="1:4" x14ac:dyDescent="0.2">
      <c r="A2593" s="260" t="s">
        <v>2616</v>
      </c>
      <c r="B2593" s="260">
        <v>52</v>
      </c>
      <c r="C2593" s="269">
        <f t="shared" si="40"/>
        <v>86.666666666666671</v>
      </c>
      <c r="D2593" s="75"/>
    </row>
    <row r="2594" spans="1:4" x14ac:dyDescent="0.2">
      <c r="A2594" s="260" t="s">
        <v>2617</v>
      </c>
      <c r="B2594" s="260">
        <v>52</v>
      </c>
      <c r="C2594" s="269">
        <f t="shared" si="40"/>
        <v>86.666666666666671</v>
      </c>
      <c r="D2594" s="75"/>
    </row>
    <row r="2595" spans="1:4" x14ac:dyDescent="0.2">
      <c r="A2595" s="260" t="s">
        <v>2716</v>
      </c>
      <c r="B2595" s="260">
        <v>47</v>
      </c>
      <c r="C2595" s="269">
        <f t="shared" si="40"/>
        <v>78.333333333333329</v>
      </c>
      <c r="D2595" s="75"/>
    </row>
    <row r="2596" spans="1:4" x14ac:dyDescent="0.2">
      <c r="A2596" s="260" t="s">
        <v>2981</v>
      </c>
      <c r="B2596" s="260">
        <v>46</v>
      </c>
      <c r="C2596" s="269">
        <f t="shared" si="40"/>
        <v>76.666666666666671</v>
      </c>
      <c r="D2596" s="75"/>
    </row>
    <row r="2597" spans="1:4" x14ac:dyDescent="0.2">
      <c r="A2597" s="260" t="s">
        <v>2982</v>
      </c>
      <c r="B2597" s="260">
        <v>35</v>
      </c>
      <c r="C2597" s="269">
        <f t="shared" si="40"/>
        <v>58.333333333333336</v>
      </c>
      <c r="D2597" s="75"/>
    </row>
    <row r="2598" spans="1:4" x14ac:dyDescent="0.2">
      <c r="A2598" s="260" t="s">
        <v>2983</v>
      </c>
      <c r="B2598" s="260">
        <v>33</v>
      </c>
      <c r="C2598" s="269">
        <f t="shared" si="40"/>
        <v>55</v>
      </c>
      <c r="D2598" s="75"/>
    </row>
    <row r="2599" spans="1:4" x14ac:dyDescent="0.2">
      <c r="A2599" s="260" t="s">
        <v>2646</v>
      </c>
      <c r="B2599" s="260">
        <v>28</v>
      </c>
      <c r="C2599" s="269">
        <f t="shared" si="40"/>
        <v>46.666666666666664</v>
      </c>
      <c r="D2599" s="75"/>
    </row>
    <row r="2600" spans="1:4" x14ac:dyDescent="0.2">
      <c r="A2600" s="260" t="s">
        <v>2984</v>
      </c>
      <c r="B2600" s="260">
        <v>27</v>
      </c>
      <c r="C2600" s="269">
        <f t="shared" si="40"/>
        <v>45</v>
      </c>
      <c r="D2600" s="75"/>
    </row>
    <row r="2601" spans="1:4" x14ac:dyDescent="0.2">
      <c r="A2601" s="260" t="s">
        <v>2985</v>
      </c>
      <c r="B2601" s="260">
        <v>26</v>
      </c>
      <c r="C2601" s="269">
        <f t="shared" si="40"/>
        <v>43.333333333333336</v>
      </c>
      <c r="D2601" s="75"/>
    </row>
    <row r="2602" spans="1:4" x14ac:dyDescent="0.2">
      <c r="A2602" s="260" t="s">
        <v>2727</v>
      </c>
      <c r="B2602" s="260">
        <v>24</v>
      </c>
      <c r="C2602" s="269">
        <f t="shared" si="40"/>
        <v>40</v>
      </c>
      <c r="D2602" s="75"/>
    </row>
    <row r="2603" spans="1:4" x14ac:dyDescent="0.2">
      <c r="A2603" s="260" t="s">
        <v>2986</v>
      </c>
      <c r="B2603" s="260">
        <v>23</v>
      </c>
      <c r="C2603" s="269">
        <f t="shared" si="40"/>
        <v>38.333333333333336</v>
      </c>
      <c r="D2603" s="75"/>
    </row>
    <row r="2604" spans="1:4" x14ac:dyDescent="0.2">
      <c r="A2604" s="260" t="s">
        <v>2987</v>
      </c>
      <c r="B2604" s="260">
        <v>18</v>
      </c>
      <c r="C2604" s="269">
        <f t="shared" si="40"/>
        <v>30</v>
      </c>
      <c r="D2604" s="75"/>
    </row>
    <row r="2605" spans="1:4" x14ac:dyDescent="0.2">
      <c r="A2605" s="260" t="s">
        <v>2740</v>
      </c>
      <c r="B2605" s="260">
        <v>16</v>
      </c>
      <c r="C2605" s="269">
        <f t="shared" si="40"/>
        <v>26.666666666666668</v>
      </c>
      <c r="D2605" s="75"/>
    </row>
    <row r="2606" spans="1:4" x14ac:dyDescent="0.2">
      <c r="A2606" s="260" t="s">
        <v>2745</v>
      </c>
      <c r="B2606" s="260">
        <v>13</v>
      </c>
      <c r="C2606" s="269">
        <f t="shared" si="40"/>
        <v>21.666666666666668</v>
      </c>
      <c r="D2606" s="75"/>
    </row>
    <row r="2607" spans="1:4" x14ac:dyDescent="0.2">
      <c r="A2607" s="260" t="s">
        <v>2988</v>
      </c>
      <c r="B2607" s="260">
        <v>11</v>
      </c>
      <c r="C2607" s="269">
        <f t="shared" si="40"/>
        <v>18.333333333333332</v>
      </c>
      <c r="D2607" s="75"/>
    </row>
    <row r="2608" spans="1:4" x14ac:dyDescent="0.2">
      <c r="A2608" s="260" t="s">
        <v>2989</v>
      </c>
      <c r="B2608" s="260">
        <v>11</v>
      </c>
      <c r="C2608" s="269">
        <f t="shared" si="40"/>
        <v>18.333333333333332</v>
      </c>
      <c r="D2608" s="75"/>
    </row>
    <row r="2609" spans="1:4" x14ac:dyDescent="0.2">
      <c r="A2609" s="260" t="s">
        <v>2990</v>
      </c>
      <c r="B2609" s="260">
        <v>11</v>
      </c>
      <c r="C2609" s="269">
        <f t="shared" si="40"/>
        <v>18.333333333333332</v>
      </c>
      <c r="D2609" s="75"/>
    </row>
    <row r="2610" spans="1:4" x14ac:dyDescent="0.2">
      <c r="A2610" s="260" t="s">
        <v>2757</v>
      </c>
      <c r="B2610" s="260">
        <v>9</v>
      </c>
      <c r="C2610" s="269">
        <f t="shared" si="40"/>
        <v>15</v>
      </c>
      <c r="D2610" s="75"/>
    </row>
    <row r="2611" spans="1:4" x14ac:dyDescent="0.2">
      <c r="A2611" s="260" t="s">
        <v>2991</v>
      </c>
      <c r="B2611" s="260">
        <v>8</v>
      </c>
      <c r="C2611" s="269">
        <f t="shared" si="40"/>
        <v>13.333333333333334</v>
      </c>
      <c r="D2611" s="75"/>
    </row>
    <row r="2612" spans="1:4" x14ac:dyDescent="0.2">
      <c r="A2612" s="260" t="s">
        <v>2992</v>
      </c>
      <c r="B2612" s="260">
        <v>8</v>
      </c>
      <c r="C2612" s="269">
        <f t="shared" si="40"/>
        <v>13.333333333333334</v>
      </c>
      <c r="D2612" s="75"/>
    </row>
    <row r="2613" spans="1:4" x14ac:dyDescent="0.2">
      <c r="A2613" s="260" t="s">
        <v>2993</v>
      </c>
      <c r="B2613" s="260">
        <v>8</v>
      </c>
      <c r="C2613" s="269">
        <f t="shared" si="40"/>
        <v>13.333333333333334</v>
      </c>
      <c r="D2613" s="75"/>
    </row>
    <row r="2614" spans="1:4" x14ac:dyDescent="0.2">
      <c r="A2614" s="260" t="s">
        <v>2670</v>
      </c>
      <c r="B2614" s="260">
        <v>8</v>
      </c>
      <c r="C2614" s="269">
        <f t="shared" si="40"/>
        <v>13.333333333333334</v>
      </c>
      <c r="D2614" s="75"/>
    </row>
    <row r="2615" spans="1:4" x14ac:dyDescent="0.2">
      <c r="A2615" s="260" t="s">
        <v>2994</v>
      </c>
      <c r="B2615" s="260">
        <v>8</v>
      </c>
      <c r="C2615" s="269">
        <f t="shared" si="40"/>
        <v>13.333333333333334</v>
      </c>
      <c r="D2615" s="75"/>
    </row>
    <row r="2616" spans="1:4" x14ac:dyDescent="0.2">
      <c r="A2616" s="260" t="s">
        <v>2671</v>
      </c>
      <c r="B2616" s="260">
        <v>8</v>
      </c>
      <c r="C2616" s="269">
        <f t="shared" si="40"/>
        <v>13.333333333333334</v>
      </c>
      <c r="D2616" s="75"/>
    </row>
    <row r="2617" spans="1:4" x14ac:dyDescent="0.2">
      <c r="A2617" s="260" t="s">
        <v>2762</v>
      </c>
      <c r="B2617" s="260">
        <v>8</v>
      </c>
      <c r="C2617" s="269">
        <f t="shared" si="40"/>
        <v>13.333333333333334</v>
      </c>
      <c r="D2617" s="75"/>
    </row>
    <row r="2618" spans="1:4" x14ac:dyDescent="0.2">
      <c r="A2618" s="260" t="s">
        <v>2672</v>
      </c>
      <c r="B2618" s="260">
        <v>8</v>
      </c>
      <c r="C2618" s="269">
        <f t="shared" si="40"/>
        <v>13.333333333333334</v>
      </c>
      <c r="D2618" s="75"/>
    </row>
    <row r="2619" spans="1:4" x14ac:dyDescent="0.2">
      <c r="A2619" s="260" t="s">
        <v>2765</v>
      </c>
      <c r="B2619" s="260">
        <v>7</v>
      </c>
      <c r="C2619" s="269">
        <f t="shared" si="40"/>
        <v>11.666666666666666</v>
      </c>
      <c r="D2619" s="75"/>
    </row>
    <row r="2620" spans="1:4" x14ac:dyDescent="0.2">
      <c r="A2620" s="260" t="s">
        <v>2995</v>
      </c>
      <c r="B2620" s="260">
        <v>7</v>
      </c>
      <c r="C2620" s="269">
        <f t="shared" si="40"/>
        <v>11.666666666666666</v>
      </c>
      <c r="D2620" s="75"/>
    </row>
    <row r="2621" spans="1:4" x14ac:dyDescent="0.2">
      <c r="A2621" s="260" t="s">
        <v>2996</v>
      </c>
      <c r="B2621" s="260">
        <v>7</v>
      </c>
      <c r="C2621" s="269">
        <f t="shared" si="40"/>
        <v>11.666666666666666</v>
      </c>
      <c r="D2621" s="75"/>
    </row>
    <row r="2622" spans="1:4" x14ac:dyDescent="0.2">
      <c r="A2622" s="260" t="s">
        <v>2997</v>
      </c>
      <c r="B2622" s="260">
        <v>7</v>
      </c>
      <c r="C2622" s="269">
        <f t="shared" si="40"/>
        <v>11.666666666666666</v>
      </c>
      <c r="D2622" s="75"/>
    </row>
    <row r="2623" spans="1:4" x14ac:dyDescent="0.2">
      <c r="A2623" s="260" t="s">
        <v>2674</v>
      </c>
      <c r="B2623" s="260">
        <v>7</v>
      </c>
      <c r="C2623" s="269">
        <f t="shared" si="40"/>
        <v>11.666666666666666</v>
      </c>
      <c r="D2623" s="75"/>
    </row>
    <row r="2624" spans="1:4" x14ac:dyDescent="0.2">
      <c r="A2624" s="260" t="s">
        <v>2998</v>
      </c>
      <c r="B2624" s="260">
        <v>7</v>
      </c>
      <c r="C2624" s="269">
        <f t="shared" si="40"/>
        <v>11.666666666666666</v>
      </c>
      <c r="D2624" s="75"/>
    </row>
    <row r="2625" spans="1:4" x14ac:dyDescent="0.2">
      <c r="A2625" s="260" t="s">
        <v>2999</v>
      </c>
      <c r="B2625" s="260">
        <v>6</v>
      </c>
      <c r="C2625" s="269">
        <f t="shared" si="40"/>
        <v>10</v>
      </c>
      <c r="D2625" s="75"/>
    </row>
    <row r="2626" spans="1:4" x14ac:dyDescent="0.2">
      <c r="A2626" s="260" t="s">
        <v>2775</v>
      </c>
      <c r="B2626" s="260">
        <v>4</v>
      </c>
      <c r="C2626" s="269">
        <f t="shared" si="40"/>
        <v>6.666666666666667</v>
      </c>
      <c r="D2626" s="75"/>
    </row>
    <row r="2627" spans="1:4" x14ac:dyDescent="0.2">
      <c r="A2627" s="260" t="s">
        <v>3000</v>
      </c>
      <c r="B2627" s="260">
        <v>3</v>
      </c>
      <c r="C2627" s="269">
        <f t="shared" si="40"/>
        <v>5</v>
      </c>
      <c r="D2627" s="75"/>
    </row>
    <row r="2628" spans="1:4" x14ac:dyDescent="0.2">
      <c r="A2628" s="260" t="s">
        <v>3001</v>
      </c>
      <c r="B2628" s="260">
        <v>3</v>
      </c>
      <c r="C2628" s="269">
        <f t="shared" si="40"/>
        <v>5</v>
      </c>
      <c r="D2628" s="75"/>
    </row>
    <row r="2629" spans="1:4" x14ac:dyDescent="0.2">
      <c r="A2629" s="260" t="s">
        <v>3002</v>
      </c>
      <c r="B2629" s="260">
        <v>2</v>
      </c>
      <c r="C2629" s="269">
        <f t="shared" si="40"/>
        <v>3.3333333333333335</v>
      </c>
      <c r="D2629" s="75"/>
    </row>
    <row r="2630" spans="1:4" x14ac:dyDescent="0.2">
      <c r="A2630" s="260" t="s">
        <v>3003</v>
      </c>
      <c r="B2630" s="260">
        <v>2</v>
      </c>
      <c r="C2630" s="269">
        <f t="shared" si="40"/>
        <v>3.3333333333333335</v>
      </c>
      <c r="D2630" s="75"/>
    </row>
    <row r="2631" spans="1:4" x14ac:dyDescent="0.2">
      <c r="A2631" s="260" t="s">
        <v>3004</v>
      </c>
      <c r="B2631" s="260">
        <v>1</v>
      </c>
      <c r="C2631" s="269">
        <f t="shared" ref="C2631:C2694" si="41">B2631*100/60</f>
        <v>1.6666666666666667</v>
      </c>
      <c r="D2631" s="75"/>
    </row>
    <row r="2632" spans="1:4" x14ac:dyDescent="0.2">
      <c r="A2632" s="260" t="s">
        <v>3005</v>
      </c>
      <c r="B2632" s="260">
        <v>1</v>
      </c>
      <c r="C2632" s="269">
        <f t="shared" si="41"/>
        <v>1.6666666666666667</v>
      </c>
      <c r="D2632" s="75"/>
    </row>
    <row r="2633" spans="1:4" x14ac:dyDescent="0.2">
      <c r="A2633" s="260" t="s">
        <v>1727</v>
      </c>
      <c r="B2633" s="260">
        <v>1249</v>
      </c>
      <c r="C2633" s="269">
        <f t="shared" si="41"/>
        <v>2081.6666666666665</v>
      </c>
      <c r="D2633" s="75"/>
    </row>
    <row r="2634" spans="1:4" x14ac:dyDescent="0.2">
      <c r="A2634" s="260" t="s">
        <v>1733</v>
      </c>
      <c r="B2634" s="260">
        <v>376</v>
      </c>
      <c r="C2634" s="269">
        <f t="shared" si="41"/>
        <v>626.66666666666663</v>
      </c>
      <c r="D2634" s="75"/>
    </row>
    <row r="2635" spans="1:4" x14ac:dyDescent="0.2">
      <c r="A2635" s="260" t="s">
        <v>1729</v>
      </c>
      <c r="B2635" s="260">
        <v>311</v>
      </c>
      <c r="C2635" s="269">
        <f t="shared" si="41"/>
        <v>518.33333333333337</v>
      </c>
      <c r="D2635" s="75"/>
    </row>
    <row r="2636" spans="1:4" x14ac:dyDescent="0.2">
      <c r="A2636" s="260" t="s">
        <v>1731</v>
      </c>
      <c r="B2636" s="260">
        <v>121</v>
      </c>
      <c r="C2636" s="269">
        <f t="shared" si="41"/>
        <v>201.66666666666666</v>
      </c>
      <c r="D2636" s="75"/>
    </row>
    <row r="2637" spans="1:4" x14ac:dyDescent="0.2">
      <c r="A2637" s="260" t="s">
        <v>1734</v>
      </c>
      <c r="B2637" s="260">
        <v>76</v>
      </c>
      <c r="C2637" s="269">
        <f t="shared" si="41"/>
        <v>126.66666666666667</v>
      </c>
      <c r="D2637" s="75"/>
    </row>
    <row r="2638" spans="1:4" x14ac:dyDescent="0.2">
      <c r="A2638" s="260" t="s">
        <v>1728</v>
      </c>
      <c r="B2638" s="260">
        <v>42</v>
      </c>
      <c r="C2638" s="269">
        <f t="shared" si="41"/>
        <v>70</v>
      </c>
      <c r="D2638" s="75"/>
    </row>
    <row r="2639" spans="1:4" x14ac:dyDescent="0.2">
      <c r="A2639" s="260" t="s">
        <v>1723</v>
      </c>
      <c r="B2639" s="260">
        <v>40</v>
      </c>
      <c r="C2639" s="269">
        <f t="shared" si="41"/>
        <v>66.666666666666671</v>
      </c>
      <c r="D2639" s="75"/>
    </row>
    <row r="2640" spans="1:4" x14ac:dyDescent="0.2">
      <c r="A2640" s="260" t="s">
        <v>1732</v>
      </c>
      <c r="B2640" s="260">
        <v>38</v>
      </c>
      <c r="C2640" s="269">
        <f t="shared" si="41"/>
        <v>63.333333333333336</v>
      </c>
      <c r="D2640" s="75"/>
    </row>
    <row r="2641" spans="1:4" x14ac:dyDescent="0.2">
      <c r="A2641" s="260" t="s">
        <v>1726</v>
      </c>
      <c r="B2641" s="260">
        <v>35</v>
      </c>
      <c r="C2641" s="269">
        <f t="shared" si="41"/>
        <v>58.333333333333336</v>
      </c>
      <c r="D2641" s="75"/>
    </row>
    <row r="2642" spans="1:4" x14ac:dyDescent="0.2">
      <c r="A2642" s="260" t="s">
        <v>1730</v>
      </c>
      <c r="B2642" s="260">
        <v>33</v>
      </c>
      <c r="C2642" s="269">
        <f t="shared" si="41"/>
        <v>55</v>
      </c>
      <c r="D2642" s="75"/>
    </row>
    <row r="2643" spans="1:4" x14ac:dyDescent="0.2">
      <c r="A2643" s="260" t="s">
        <v>1737</v>
      </c>
      <c r="B2643" s="260">
        <v>33</v>
      </c>
      <c r="C2643" s="269">
        <f t="shared" si="41"/>
        <v>55</v>
      </c>
      <c r="D2643" s="75"/>
    </row>
    <row r="2644" spans="1:4" x14ac:dyDescent="0.2">
      <c r="A2644" s="260" t="s">
        <v>1725</v>
      </c>
      <c r="B2644" s="260">
        <v>28</v>
      </c>
      <c r="C2644" s="269">
        <f t="shared" si="41"/>
        <v>46.666666666666664</v>
      </c>
      <c r="D2644" s="75"/>
    </row>
    <row r="2645" spans="1:4" x14ac:dyDescent="0.2">
      <c r="A2645" s="260" t="s">
        <v>1736</v>
      </c>
      <c r="B2645" s="260">
        <v>9</v>
      </c>
      <c r="C2645" s="269">
        <f t="shared" si="41"/>
        <v>15</v>
      </c>
      <c r="D2645" s="75"/>
    </row>
    <row r="2646" spans="1:4" x14ac:dyDescent="0.2">
      <c r="A2646" s="260" t="s">
        <v>1738</v>
      </c>
      <c r="B2646" s="260">
        <v>6</v>
      </c>
      <c r="C2646" s="269">
        <f t="shared" si="41"/>
        <v>10</v>
      </c>
      <c r="D2646" s="75"/>
    </row>
    <row r="2647" spans="1:4" x14ac:dyDescent="0.2">
      <c r="A2647" s="260" t="s">
        <v>3006</v>
      </c>
      <c r="B2647" s="260">
        <v>1112</v>
      </c>
      <c r="C2647" s="269">
        <f t="shared" si="41"/>
        <v>1853.3333333333333</v>
      </c>
      <c r="D2647" s="75"/>
    </row>
    <row r="2648" spans="1:4" x14ac:dyDescent="0.2">
      <c r="A2648" s="260" t="s">
        <v>3007</v>
      </c>
      <c r="B2648" s="260">
        <v>856</v>
      </c>
      <c r="C2648" s="269">
        <f t="shared" si="41"/>
        <v>1426.6666666666667</v>
      </c>
      <c r="D2648" s="75"/>
    </row>
    <row r="2649" spans="1:4" x14ac:dyDescent="0.2">
      <c r="A2649" s="260" t="s">
        <v>3008</v>
      </c>
      <c r="B2649" s="260">
        <v>688</v>
      </c>
      <c r="C2649" s="269">
        <f t="shared" si="41"/>
        <v>1146.6666666666667</v>
      </c>
      <c r="D2649" s="75"/>
    </row>
    <row r="2650" spans="1:4" x14ac:dyDescent="0.2">
      <c r="A2650" s="260" t="s">
        <v>3009</v>
      </c>
      <c r="B2650" s="260">
        <v>688</v>
      </c>
      <c r="C2650" s="269">
        <f t="shared" si="41"/>
        <v>1146.6666666666667</v>
      </c>
      <c r="D2650" s="75"/>
    </row>
    <row r="2651" spans="1:4" x14ac:dyDescent="0.2">
      <c r="A2651" s="260" t="s">
        <v>3010</v>
      </c>
      <c r="B2651" s="260">
        <v>680</v>
      </c>
      <c r="C2651" s="269">
        <f t="shared" si="41"/>
        <v>1133.3333333333333</v>
      </c>
      <c r="D2651" s="75"/>
    </row>
    <row r="2652" spans="1:4" x14ac:dyDescent="0.2">
      <c r="A2652" s="260" t="s">
        <v>3011</v>
      </c>
      <c r="B2652" s="260">
        <v>680</v>
      </c>
      <c r="C2652" s="269">
        <f t="shared" si="41"/>
        <v>1133.3333333333333</v>
      </c>
      <c r="D2652" s="75"/>
    </row>
    <row r="2653" spans="1:4" x14ac:dyDescent="0.2">
      <c r="A2653" s="260" t="s">
        <v>3012</v>
      </c>
      <c r="B2653" s="260">
        <v>579</v>
      </c>
      <c r="C2653" s="269">
        <f t="shared" si="41"/>
        <v>965</v>
      </c>
      <c r="D2653" s="75"/>
    </row>
    <row r="2654" spans="1:4" x14ac:dyDescent="0.2">
      <c r="A2654" s="260" t="s">
        <v>3013</v>
      </c>
      <c r="B2654" s="260">
        <v>436</v>
      </c>
      <c r="C2654" s="269">
        <f t="shared" si="41"/>
        <v>726.66666666666663</v>
      </c>
      <c r="D2654" s="75"/>
    </row>
    <row r="2655" spans="1:4" x14ac:dyDescent="0.2">
      <c r="A2655" s="260" t="s">
        <v>3014</v>
      </c>
      <c r="B2655" s="260">
        <v>436</v>
      </c>
      <c r="C2655" s="269">
        <f t="shared" si="41"/>
        <v>726.66666666666663</v>
      </c>
      <c r="D2655" s="75"/>
    </row>
    <row r="2656" spans="1:4" x14ac:dyDescent="0.2">
      <c r="A2656" s="260" t="s">
        <v>3015</v>
      </c>
      <c r="B2656" s="260">
        <v>436</v>
      </c>
      <c r="C2656" s="269">
        <f t="shared" si="41"/>
        <v>726.66666666666663</v>
      </c>
      <c r="D2656" s="75"/>
    </row>
    <row r="2657" spans="1:4" x14ac:dyDescent="0.2">
      <c r="A2657" s="260" t="s">
        <v>3016</v>
      </c>
      <c r="B2657" s="260">
        <v>183</v>
      </c>
      <c r="C2657" s="269">
        <f t="shared" si="41"/>
        <v>305</v>
      </c>
      <c r="D2657" s="75"/>
    </row>
    <row r="2658" spans="1:4" x14ac:dyDescent="0.2">
      <c r="A2658" s="260" t="s">
        <v>3017</v>
      </c>
      <c r="B2658" s="260">
        <v>183</v>
      </c>
      <c r="C2658" s="269">
        <f t="shared" si="41"/>
        <v>305</v>
      </c>
      <c r="D2658" s="75"/>
    </row>
    <row r="2659" spans="1:4" x14ac:dyDescent="0.2">
      <c r="A2659" s="260" t="s">
        <v>3018</v>
      </c>
      <c r="B2659" s="260">
        <v>155</v>
      </c>
      <c r="C2659" s="269">
        <f t="shared" si="41"/>
        <v>258.33333333333331</v>
      </c>
      <c r="D2659" s="75"/>
    </row>
    <row r="2660" spans="1:4" x14ac:dyDescent="0.2">
      <c r="A2660" s="260" t="s">
        <v>3019</v>
      </c>
      <c r="B2660" s="260">
        <v>154</v>
      </c>
      <c r="C2660" s="269">
        <f t="shared" si="41"/>
        <v>256.66666666666669</v>
      </c>
      <c r="D2660" s="75"/>
    </row>
    <row r="2661" spans="1:4" x14ac:dyDescent="0.2">
      <c r="A2661" s="260" t="s">
        <v>3020</v>
      </c>
      <c r="B2661" s="260">
        <v>141</v>
      </c>
      <c r="C2661" s="269">
        <f t="shared" si="41"/>
        <v>235</v>
      </c>
      <c r="D2661" s="75"/>
    </row>
    <row r="2662" spans="1:4" x14ac:dyDescent="0.2">
      <c r="A2662" s="260" t="s">
        <v>3021</v>
      </c>
      <c r="B2662" s="260">
        <v>114</v>
      </c>
      <c r="C2662" s="269">
        <f t="shared" si="41"/>
        <v>190</v>
      </c>
      <c r="D2662" s="75"/>
    </row>
    <row r="2663" spans="1:4" x14ac:dyDescent="0.2">
      <c r="A2663" s="260" t="s">
        <v>3022</v>
      </c>
      <c r="B2663" s="260">
        <v>78</v>
      </c>
      <c r="C2663" s="269">
        <f t="shared" si="41"/>
        <v>130</v>
      </c>
      <c r="D2663" s="75"/>
    </row>
    <row r="2664" spans="1:4" x14ac:dyDescent="0.2">
      <c r="A2664" s="260" t="s">
        <v>3023</v>
      </c>
      <c r="B2664" s="260">
        <v>52</v>
      </c>
      <c r="C2664" s="269">
        <f t="shared" si="41"/>
        <v>86.666666666666671</v>
      </c>
      <c r="D2664" s="75"/>
    </row>
    <row r="2665" spans="1:4" x14ac:dyDescent="0.2">
      <c r="A2665" s="260" t="s">
        <v>3024</v>
      </c>
      <c r="B2665" s="260">
        <v>44</v>
      </c>
      <c r="C2665" s="269">
        <f t="shared" si="41"/>
        <v>73.333333333333329</v>
      </c>
      <c r="D2665" s="75"/>
    </row>
    <row r="2666" spans="1:4" x14ac:dyDescent="0.2">
      <c r="A2666" s="260" t="s">
        <v>3025</v>
      </c>
      <c r="B2666" s="260">
        <v>41</v>
      </c>
      <c r="C2666" s="269">
        <f t="shared" si="41"/>
        <v>68.333333333333329</v>
      </c>
      <c r="D2666" s="75"/>
    </row>
    <row r="2667" spans="1:4" x14ac:dyDescent="0.2">
      <c r="A2667" s="260" t="s">
        <v>3026</v>
      </c>
      <c r="B2667" s="260">
        <v>40</v>
      </c>
      <c r="C2667" s="269">
        <f t="shared" si="41"/>
        <v>66.666666666666671</v>
      </c>
      <c r="D2667" s="75"/>
    </row>
    <row r="2668" spans="1:4" x14ac:dyDescent="0.2">
      <c r="A2668" s="260" t="s">
        <v>3027</v>
      </c>
      <c r="B2668" s="260">
        <v>29</v>
      </c>
      <c r="C2668" s="269">
        <f t="shared" si="41"/>
        <v>48.333333333333336</v>
      </c>
      <c r="D2668" s="75"/>
    </row>
    <row r="2669" spans="1:4" x14ac:dyDescent="0.2">
      <c r="A2669" s="260" t="s">
        <v>3028</v>
      </c>
      <c r="B2669" s="260">
        <v>23</v>
      </c>
      <c r="C2669" s="269">
        <f t="shared" si="41"/>
        <v>38.333333333333336</v>
      </c>
      <c r="D2669" s="75"/>
    </row>
    <row r="2670" spans="1:4" x14ac:dyDescent="0.2">
      <c r="A2670" s="260" t="s">
        <v>3029</v>
      </c>
      <c r="B2670" s="260">
        <v>23</v>
      </c>
      <c r="C2670" s="269">
        <f t="shared" si="41"/>
        <v>38.333333333333336</v>
      </c>
      <c r="D2670" s="75"/>
    </row>
    <row r="2671" spans="1:4" x14ac:dyDescent="0.2">
      <c r="A2671" s="260" t="s">
        <v>3030</v>
      </c>
      <c r="B2671" s="260">
        <v>22</v>
      </c>
      <c r="C2671" s="269">
        <f t="shared" si="41"/>
        <v>36.666666666666664</v>
      </c>
      <c r="D2671" s="75"/>
    </row>
    <row r="2672" spans="1:4" x14ac:dyDescent="0.2">
      <c r="A2672" s="260" t="s">
        <v>3031</v>
      </c>
      <c r="B2672" s="260">
        <v>8948</v>
      </c>
      <c r="C2672" s="269">
        <f t="shared" si="41"/>
        <v>14913.333333333334</v>
      </c>
      <c r="D2672" s="75"/>
    </row>
    <row r="2673" spans="1:4" x14ac:dyDescent="0.2">
      <c r="A2673" s="260" t="s">
        <v>3032</v>
      </c>
      <c r="B2673" s="260">
        <v>8948</v>
      </c>
      <c r="C2673" s="269">
        <f t="shared" si="41"/>
        <v>14913.333333333334</v>
      </c>
      <c r="D2673" s="75"/>
    </row>
    <row r="2674" spans="1:4" x14ac:dyDescent="0.2">
      <c r="A2674" s="260" t="s">
        <v>3033</v>
      </c>
      <c r="B2674" s="260">
        <v>8703</v>
      </c>
      <c r="C2674" s="269">
        <f t="shared" si="41"/>
        <v>14505</v>
      </c>
      <c r="D2674" s="75"/>
    </row>
    <row r="2675" spans="1:4" x14ac:dyDescent="0.2">
      <c r="A2675" s="260" t="s">
        <v>3034</v>
      </c>
      <c r="B2675" s="260">
        <v>8703</v>
      </c>
      <c r="C2675" s="269">
        <f t="shared" si="41"/>
        <v>14505</v>
      </c>
      <c r="D2675" s="75"/>
    </row>
    <row r="2676" spans="1:4" x14ac:dyDescent="0.2">
      <c r="A2676" s="260" t="s">
        <v>3035</v>
      </c>
      <c r="B2676" s="260">
        <v>6748</v>
      </c>
      <c r="C2676" s="269">
        <f t="shared" si="41"/>
        <v>11246.666666666666</v>
      </c>
      <c r="D2676" s="75"/>
    </row>
    <row r="2677" spans="1:4" x14ac:dyDescent="0.2">
      <c r="A2677" s="260" t="s">
        <v>3036</v>
      </c>
      <c r="B2677" s="260">
        <v>6748</v>
      </c>
      <c r="C2677" s="269">
        <f t="shared" si="41"/>
        <v>11246.666666666666</v>
      </c>
      <c r="D2677" s="75"/>
    </row>
    <row r="2678" spans="1:4" x14ac:dyDescent="0.2">
      <c r="A2678" s="260" t="s">
        <v>3037</v>
      </c>
      <c r="B2678" s="260">
        <v>6748</v>
      </c>
      <c r="C2678" s="269">
        <f t="shared" si="41"/>
        <v>11246.666666666666</v>
      </c>
      <c r="D2678" s="75"/>
    </row>
    <row r="2679" spans="1:4" x14ac:dyDescent="0.2">
      <c r="A2679" s="260" t="s">
        <v>3038</v>
      </c>
      <c r="B2679" s="260">
        <v>6748</v>
      </c>
      <c r="C2679" s="269">
        <f t="shared" si="41"/>
        <v>11246.666666666666</v>
      </c>
      <c r="D2679" s="75"/>
    </row>
    <row r="2680" spans="1:4" x14ac:dyDescent="0.2">
      <c r="A2680" s="260" t="s">
        <v>3039</v>
      </c>
      <c r="B2680" s="260">
        <v>6542</v>
      </c>
      <c r="C2680" s="269">
        <f t="shared" si="41"/>
        <v>10903.333333333334</v>
      </c>
      <c r="D2680" s="75"/>
    </row>
    <row r="2681" spans="1:4" x14ac:dyDescent="0.2">
      <c r="A2681" s="260" t="s">
        <v>3040</v>
      </c>
      <c r="B2681" s="260">
        <v>6542</v>
      </c>
      <c r="C2681" s="269">
        <f t="shared" si="41"/>
        <v>10903.333333333334</v>
      </c>
      <c r="D2681" s="75"/>
    </row>
    <row r="2682" spans="1:4" x14ac:dyDescent="0.2">
      <c r="A2682" s="260" t="s">
        <v>3041</v>
      </c>
      <c r="B2682" s="260">
        <v>6493</v>
      </c>
      <c r="C2682" s="269">
        <f t="shared" si="41"/>
        <v>10821.666666666666</v>
      </c>
      <c r="D2682" s="75"/>
    </row>
    <row r="2683" spans="1:4" x14ac:dyDescent="0.2">
      <c r="A2683" s="260" t="s">
        <v>3042</v>
      </c>
      <c r="B2683" s="260">
        <v>6493</v>
      </c>
      <c r="C2683" s="269">
        <f t="shared" si="41"/>
        <v>10821.666666666666</v>
      </c>
      <c r="D2683" s="75"/>
    </row>
    <row r="2684" spans="1:4" x14ac:dyDescent="0.2">
      <c r="A2684" s="260" t="s">
        <v>3043</v>
      </c>
      <c r="B2684" s="260">
        <v>6493</v>
      </c>
      <c r="C2684" s="269">
        <f t="shared" si="41"/>
        <v>10821.666666666666</v>
      </c>
      <c r="D2684" s="75"/>
    </row>
    <row r="2685" spans="1:4" x14ac:dyDescent="0.2">
      <c r="A2685" s="260" t="s">
        <v>3044</v>
      </c>
      <c r="B2685" s="260">
        <v>5413</v>
      </c>
      <c r="C2685" s="269">
        <f t="shared" si="41"/>
        <v>9021.6666666666661</v>
      </c>
      <c r="D2685" s="75"/>
    </row>
    <row r="2686" spans="1:4" x14ac:dyDescent="0.2">
      <c r="A2686" s="260" t="s">
        <v>3045</v>
      </c>
      <c r="B2686" s="260">
        <v>5413</v>
      </c>
      <c r="C2686" s="269">
        <f t="shared" si="41"/>
        <v>9021.6666666666661</v>
      </c>
      <c r="D2686" s="75"/>
    </row>
    <row r="2687" spans="1:4" x14ac:dyDescent="0.2">
      <c r="A2687" s="260" t="s">
        <v>3046</v>
      </c>
      <c r="B2687" s="260">
        <v>4775</v>
      </c>
      <c r="C2687" s="269">
        <f t="shared" si="41"/>
        <v>7958.333333333333</v>
      </c>
      <c r="D2687" s="75"/>
    </row>
    <row r="2688" spans="1:4" x14ac:dyDescent="0.2">
      <c r="A2688" s="260" t="s">
        <v>3047</v>
      </c>
      <c r="B2688" s="260">
        <v>4429</v>
      </c>
      <c r="C2688" s="269">
        <f t="shared" si="41"/>
        <v>7381.666666666667</v>
      </c>
      <c r="D2688" s="75"/>
    </row>
    <row r="2689" spans="1:4" x14ac:dyDescent="0.2">
      <c r="A2689" s="260" t="s">
        <v>3048</v>
      </c>
      <c r="B2689" s="260">
        <v>3559</v>
      </c>
      <c r="C2689" s="269">
        <f t="shared" si="41"/>
        <v>5931.666666666667</v>
      </c>
      <c r="D2689" s="75"/>
    </row>
    <row r="2690" spans="1:4" x14ac:dyDescent="0.2">
      <c r="A2690" s="260" t="s">
        <v>3049</v>
      </c>
      <c r="B2690" s="260">
        <v>3559</v>
      </c>
      <c r="C2690" s="269">
        <f t="shared" si="41"/>
        <v>5931.666666666667</v>
      </c>
      <c r="D2690" s="75"/>
    </row>
    <row r="2691" spans="1:4" x14ac:dyDescent="0.2">
      <c r="A2691" s="260" t="s">
        <v>3050</v>
      </c>
      <c r="B2691" s="260">
        <v>3559</v>
      </c>
      <c r="C2691" s="269">
        <f t="shared" si="41"/>
        <v>5931.666666666667</v>
      </c>
      <c r="D2691" s="75"/>
    </row>
    <row r="2692" spans="1:4" x14ac:dyDescent="0.2">
      <c r="A2692" s="260" t="s">
        <v>3051</v>
      </c>
      <c r="B2692" s="260">
        <v>3559</v>
      </c>
      <c r="C2692" s="269">
        <f t="shared" si="41"/>
        <v>5931.666666666667</v>
      </c>
      <c r="D2692" s="75"/>
    </row>
    <row r="2693" spans="1:4" x14ac:dyDescent="0.2">
      <c r="A2693" s="260" t="s">
        <v>3052</v>
      </c>
      <c r="B2693" s="260">
        <v>3559</v>
      </c>
      <c r="C2693" s="269">
        <f t="shared" si="41"/>
        <v>5931.666666666667</v>
      </c>
      <c r="D2693" s="75"/>
    </row>
    <row r="2694" spans="1:4" x14ac:dyDescent="0.2">
      <c r="A2694" s="260" t="s">
        <v>3053</v>
      </c>
      <c r="B2694" s="260">
        <v>3559</v>
      </c>
      <c r="C2694" s="269">
        <f t="shared" si="41"/>
        <v>5931.666666666667</v>
      </c>
      <c r="D2694" s="75"/>
    </row>
    <row r="2695" spans="1:4" x14ac:dyDescent="0.2">
      <c r="A2695" s="260" t="s">
        <v>3054</v>
      </c>
      <c r="B2695" s="260">
        <v>3559</v>
      </c>
      <c r="C2695" s="269">
        <f t="shared" ref="C2695:C2758" si="42">B2695*100/60</f>
        <v>5931.666666666667</v>
      </c>
      <c r="D2695" s="75"/>
    </row>
    <row r="2696" spans="1:4" x14ac:dyDescent="0.2">
      <c r="A2696" s="260" t="s">
        <v>3055</v>
      </c>
      <c r="B2696" s="260">
        <v>2428</v>
      </c>
      <c r="C2696" s="269">
        <f t="shared" si="42"/>
        <v>4046.6666666666665</v>
      </c>
      <c r="D2696" s="75"/>
    </row>
    <row r="2697" spans="1:4" x14ac:dyDescent="0.2">
      <c r="A2697" s="260" t="s">
        <v>3056</v>
      </c>
      <c r="B2697" s="260">
        <v>2295</v>
      </c>
      <c r="C2697" s="269">
        <f t="shared" si="42"/>
        <v>3825</v>
      </c>
      <c r="D2697" s="75"/>
    </row>
    <row r="2698" spans="1:4" x14ac:dyDescent="0.2">
      <c r="A2698" s="260" t="s">
        <v>3057</v>
      </c>
      <c r="B2698" s="260">
        <v>1296</v>
      </c>
      <c r="C2698" s="269">
        <f t="shared" si="42"/>
        <v>2160</v>
      </c>
      <c r="D2698" s="75"/>
    </row>
    <row r="2699" spans="1:4" x14ac:dyDescent="0.2">
      <c r="A2699" s="260" t="s">
        <v>3058</v>
      </c>
      <c r="B2699" s="260">
        <v>1296</v>
      </c>
      <c r="C2699" s="269">
        <f t="shared" si="42"/>
        <v>2160</v>
      </c>
      <c r="D2699" s="75"/>
    </row>
    <row r="2700" spans="1:4" x14ac:dyDescent="0.2">
      <c r="A2700" s="260" t="s">
        <v>3059</v>
      </c>
      <c r="B2700" s="260">
        <v>1100</v>
      </c>
      <c r="C2700" s="269">
        <f t="shared" si="42"/>
        <v>1833.3333333333333</v>
      </c>
      <c r="D2700" s="75"/>
    </row>
    <row r="2701" spans="1:4" x14ac:dyDescent="0.2">
      <c r="A2701" s="260" t="s">
        <v>3060</v>
      </c>
      <c r="B2701" s="260">
        <v>1043</v>
      </c>
      <c r="C2701" s="269">
        <f t="shared" si="42"/>
        <v>1738.3333333333333</v>
      </c>
      <c r="D2701" s="75"/>
    </row>
    <row r="2702" spans="1:4" x14ac:dyDescent="0.2">
      <c r="A2702" s="260" t="s">
        <v>3061</v>
      </c>
      <c r="B2702" s="260">
        <v>1043</v>
      </c>
      <c r="C2702" s="269">
        <f t="shared" si="42"/>
        <v>1738.3333333333333</v>
      </c>
      <c r="D2702" s="75"/>
    </row>
    <row r="2703" spans="1:4" x14ac:dyDescent="0.2">
      <c r="A2703" s="260" t="s">
        <v>3062</v>
      </c>
      <c r="B2703" s="260">
        <v>1034</v>
      </c>
      <c r="C2703" s="269">
        <f t="shared" si="42"/>
        <v>1723.3333333333333</v>
      </c>
      <c r="D2703" s="75"/>
    </row>
    <row r="2704" spans="1:4" x14ac:dyDescent="0.2">
      <c r="A2704" s="260" t="s">
        <v>3063</v>
      </c>
      <c r="B2704" s="260">
        <v>655</v>
      </c>
      <c r="C2704" s="269">
        <f t="shared" si="42"/>
        <v>1091.6666666666667</v>
      </c>
      <c r="D2704" s="75"/>
    </row>
    <row r="2705" spans="1:4" x14ac:dyDescent="0.2">
      <c r="A2705" s="260" t="s">
        <v>3064</v>
      </c>
      <c r="B2705" s="260">
        <v>644</v>
      </c>
      <c r="C2705" s="269">
        <f t="shared" si="42"/>
        <v>1073.3333333333333</v>
      </c>
      <c r="D2705" s="75"/>
    </row>
    <row r="2706" spans="1:4" x14ac:dyDescent="0.2">
      <c r="A2706" s="260" t="s">
        <v>3065</v>
      </c>
      <c r="B2706" s="260">
        <v>643</v>
      </c>
      <c r="C2706" s="269">
        <f t="shared" si="42"/>
        <v>1071.6666666666667</v>
      </c>
      <c r="D2706" s="75"/>
    </row>
    <row r="2707" spans="1:4" x14ac:dyDescent="0.2">
      <c r="A2707" s="260" t="s">
        <v>3066</v>
      </c>
      <c r="B2707" s="260">
        <v>632</v>
      </c>
      <c r="C2707" s="269">
        <f t="shared" si="42"/>
        <v>1053.3333333333333</v>
      </c>
      <c r="D2707" s="75"/>
    </row>
    <row r="2708" spans="1:4" x14ac:dyDescent="0.2">
      <c r="A2708" s="260" t="s">
        <v>3067</v>
      </c>
      <c r="B2708" s="260">
        <v>632</v>
      </c>
      <c r="C2708" s="269">
        <f t="shared" si="42"/>
        <v>1053.3333333333333</v>
      </c>
      <c r="D2708" s="75"/>
    </row>
    <row r="2709" spans="1:4" x14ac:dyDescent="0.2">
      <c r="A2709" s="260" t="s">
        <v>3068</v>
      </c>
      <c r="B2709" s="260">
        <v>556</v>
      </c>
      <c r="C2709" s="269">
        <f t="shared" si="42"/>
        <v>926.66666666666663</v>
      </c>
      <c r="D2709" s="75"/>
    </row>
    <row r="2710" spans="1:4" x14ac:dyDescent="0.2">
      <c r="A2710" s="260" t="s">
        <v>3069</v>
      </c>
      <c r="B2710" s="260">
        <v>530</v>
      </c>
      <c r="C2710" s="269">
        <f t="shared" si="42"/>
        <v>883.33333333333337</v>
      </c>
      <c r="D2710" s="75"/>
    </row>
    <row r="2711" spans="1:4" x14ac:dyDescent="0.2">
      <c r="A2711" s="260" t="s">
        <v>3070</v>
      </c>
      <c r="B2711" s="260">
        <v>530</v>
      </c>
      <c r="C2711" s="269">
        <f t="shared" si="42"/>
        <v>883.33333333333337</v>
      </c>
      <c r="D2711" s="75"/>
    </row>
    <row r="2712" spans="1:4" x14ac:dyDescent="0.2">
      <c r="A2712" s="260" t="s">
        <v>3071</v>
      </c>
      <c r="B2712" s="260">
        <v>528</v>
      </c>
      <c r="C2712" s="269">
        <f t="shared" si="42"/>
        <v>880</v>
      </c>
      <c r="D2712" s="75"/>
    </row>
    <row r="2713" spans="1:4" x14ac:dyDescent="0.2">
      <c r="A2713" s="260" t="s">
        <v>3072</v>
      </c>
      <c r="B2713" s="260">
        <v>528</v>
      </c>
      <c r="C2713" s="269">
        <f t="shared" si="42"/>
        <v>880</v>
      </c>
      <c r="D2713" s="75"/>
    </row>
    <row r="2714" spans="1:4" x14ac:dyDescent="0.2">
      <c r="A2714" s="260" t="s">
        <v>3073</v>
      </c>
      <c r="B2714" s="260">
        <v>528</v>
      </c>
      <c r="C2714" s="269">
        <f t="shared" si="42"/>
        <v>880</v>
      </c>
      <c r="D2714" s="75"/>
    </row>
    <row r="2715" spans="1:4" x14ac:dyDescent="0.2">
      <c r="A2715" s="260" t="s">
        <v>3074</v>
      </c>
      <c r="B2715" s="260">
        <v>528</v>
      </c>
      <c r="C2715" s="269">
        <f t="shared" si="42"/>
        <v>880</v>
      </c>
      <c r="D2715" s="75"/>
    </row>
    <row r="2716" spans="1:4" x14ac:dyDescent="0.2">
      <c r="A2716" s="260" t="s">
        <v>3075</v>
      </c>
      <c r="B2716" s="260">
        <v>528</v>
      </c>
      <c r="C2716" s="269">
        <f t="shared" si="42"/>
        <v>880</v>
      </c>
      <c r="D2716" s="75"/>
    </row>
    <row r="2717" spans="1:4" x14ac:dyDescent="0.2">
      <c r="A2717" s="260" t="s">
        <v>3076</v>
      </c>
      <c r="B2717" s="260">
        <v>504</v>
      </c>
      <c r="C2717" s="269">
        <f t="shared" si="42"/>
        <v>840</v>
      </c>
      <c r="D2717" s="75"/>
    </row>
    <row r="2718" spans="1:4" x14ac:dyDescent="0.2">
      <c r="A2718" s="260" t="s">
        <v>3077</v>
      </c>
      <c r="B2718" s="260">
        <v>504</v>
      </c>
      <c r="C2718" s="269">
        <f t="shared" si="42"/>
        <v>840</v>
      </c>
      <c r="D2718" s="75"/>
    </row>
    <row r="2719" spans="1:4" x14ac:dyDescent="0.2">
      <c r="A2719" s="260" t="s">
        <v>3078</v>
      </c>
      <c r="B2719" s="260">
        <v>458</v>
      </c>
      <c r="C2719" s="269">
        <f t="shared" si="42"/>
        <v>763.33333333333337</v>
      </c>
      <c r="D2719" s="75"/>
    </row>
    <row r="2720" spans="1:4" x14ac:dyDescent="0.2">
      <c r="A2720" s="260" t="s">
        <v>3079</v>
      </c>
      <c r="B2720" s="260">
        <v>407</v>
      </c>
      <c r="C2720" s="269">
        <f t="shared" si="42"/>
        <v>678.33333333333337</v>
      </c>
      <c r="D2720" s="75"/>
    </row>
    <row r="2721" spans="1:4" x14ac:dyDescent="0.2">
      <c r="A2721" s="260" t="s">
        <v>3080</v>
      </c>
      <c r="B2721" s="260">
        <v>407</v>
      </c>
      <c r="C2721" s="269">
        <f t="shared" si="42"/>
        <v>678.33333333333337</v>
      </c>
      <c r="D2721" s="75"/>
    </row>
    <row r="2722" spans="1:4" x14ac:dyDescent="0.2">
      <c r="A2722" s="260" t="s">
        <v>3081</v>
      </c>
      <c r="B2722" s="260">
        <v>396</v>
      </c>
      <c r="C2722" s="269">
        <f t="shared" si="42"/>
        <v>660</v>
      </c>
      <c r="D2722" s="75"/>
    </row>
    <row r="2723" spans="1:4" x14ac:dyDescent="0.2">
      <c r="A2723" s="260" t="s">
        <v>3082</v>
      </c>
      <c r="B2723" s="260">
        <v>394</v>
      </c>
      <c r="C2723" s="269">
        <f t="shared" si="42"/>
        <v>656.66666666666663</v>
      </c>
      <c r="D2723" s="75"/>
    </row>
    <row r="2724" spans="1:4" x14ac:dyDescent="0.2">
      <c r="A2724" s="260" t="s">
        <v>3083</v>
      </c>
      <c r="B2724" s="260">
        <v>366</v>
      </c>
      <c r="C2724" s="269">
        <f t="shared" si="42"/>
        <v>610</v>
      </c>
      <c r="D2724" s="75"/>
    </row>
    <row r="2725" spans="1:4" x14ac:dyDescent="0.2">
      <c r="A2725" s="260" t="s">
        <v>3084</v>
      </c>
      <c r="B2725" s="260">
        <v>356</v>
      </c>
      <c r="C2725" s="269">
        <f t="shared" si="42"/>
        <v>593.33333333333337</v>
      </c>
      <c r="D2725" s="75"/>
    </row>
    <row r="2726" spans="1:4" x14ac:dyDescent="0.2">
      <c r="A2726" s="260" t="s">
        <v>3085</v>
      </c>
      <c r="B2726" s="260">
        <v>356</v>
      </c>
      <c r="C2726" s="269">
        <f t="shared" si="42"/>
        <v>593.33333333333337</v>
      </c>
      <c r="D2726" s="75"/>
    </row>
    <row r="2727" spans="1:4" x14ac:dyDescent="0.2">
      <c r="A2727" s="260" t="s">
        <v>3086</v>
      </c>
      <c r="B2727" s="260">
        <v>345</v>
      </c>
      <c r="C2727" s="269">
        <f t="shared" si="42"/>
        <v>575</v>
      </c>
      <c r="D2727" s="75"/>
    </row>
    <row r="2728" spans="1:4" x14ac:dyDescent="0.2">
      <c r="A2728" s="260" t="s">
        <v>3087</v>
      </c>
      <c r="B2728" s="260">
        <v>341</v>
      </c>
      <c r="C2728" s="269">
        <f t="shared" si="42"/>
        <v>568.33333333333337</v>
      </c>
      <c r="D2728" s="75"/>
    </row>
    <row r="2729" spans="1:4" x14ac:dyDescent="0.2">
      <c r="A2729" s="260" t="s">
        <v>3088</v>
      </c>
      <c r="B2729" s="260">
        <v>341</v>
      </c>
      <c r="C2729" s="269">
        <f t="shared" si="42"/>
        <v>568.33333333333337</v>
      </c>
      <c r="D2729" s="75"/>
    </row>
    <row r="2730" spans="1:4" x14ac:dyDescent="0.2">
      <c r="A2730" s="260" t="s">
        <v>3089</v>
      </c>
      <c r="B2730" s="260">
        <v>329</v>
      </c>
      <c r="C2730" s="269">
        <f t="shared" si="42"/>
        <v>548.33333333333337</v>
      </c>
      <c r="D2730" s="75"/>
    </row>
    <row r="2731" spans="1:4" x14ac:dyDescent="0.2">
      <c r="A2731" s="260" t="s">
        <v>3090</v>
      </c>
      <c r="B2731" s="260">
        <v>301</v>
      </c>
      <c r="C2731" s="269">
        <f t="shared" si="42"/>
        <v>501.66666666666669</v>
      </c>
      <c r="D2731" s="75"/>
    </row>
    <row r="2732" spans="1:4" x14ac:dyDescent="0.2">
      <c r="A2732" s="260" t="s">
        <v>3091</v>
      </c>
      <c r="B2732" s="260">
        <v>300</v>
      </c>
      <c r="C2732" s="269">
        <f t="shared" si="42"/>
        <v>500</v>
      </c>
      <c r="D2732" s="75"/>
    </row>
    <row r="2733" spans="1:4" x14ac:dyDescent="0.2">
      <c r="A2733" s="260" t="s">
        <v>3092</v>
      </c>
      <c r="B2733" s="260">
        <v>283</v>
      </c>
      <c r="C2733" s="269">
        <f t="shared" si="42"/>
        <v>471.66666666666669</v>
      </c>
      <c r="D2733" s="75"/>
    </row>
    <row r="2734" spans="1:4" x14ac:dyDescent="0.2">
      <c r="A2734" s="260" t="s">
        <v>3093</v>
      </c>
      <c r="B2734" s="260">
        <v>283</v>
      </c>
      <c r="C2734" s="269">
        <f t="shared" si="42"/>
        <v>471.66666666666669</v>
      </c>
      <c r="D2734" s="75"/>
    </row>
    <row r="2735" spans="1:4" x14ac:dyDescent="0.2">
      <c r="A2735" s="260" t="s">
        <v>3094</v>
      </c>
      <c r="B2735" s="260">
        <v>283</v>
      </c>
      <c r="C2735" s="269">
        <f t="shared" si="42"/>
        <v>471.66666666666669</v>
      </c>
      <c r="D2735" s="75"/>
    </row>
    <row r="2736" spans="1:4" x14ac:dyDescent="0.2">
      <c r="A2736" s="260" t="s">
        <v>3095</v>
      </c>
      <c r="B2736" s="260">
        <v>277</v>
      </c>
      <c r="C2736" s="269">
        <f t="shared" si="42"/>
        <v>461.66666666666669</v>
      </c>
      <c r="D2736" s="75"/>
    </row>
    <row r="2737" spans="1:4" x14ac:dyDescent="0.2">
      <c r="A2737" s="260" t="s">
        <v>3096</v>
      </c>
      <c r="B2737" s="260">
        <v>276</v>
      </c>
      <c r="C2737" s="269">
        <f t="shared" si="42"/>
        <v>460</v>
      </c>
      <c r="D2737" s="75"/>
    </row>
    <row r="2738" spans="1:4" x14ac:dyDescent="0.2">
      <c r="A2738" s="260" t="s">
        <v>3097</v>
      </c>
      <c r="B2738" s="260">
        <v>269</v>
      </c>
      <c r="C2738" s="269">
        <f t="shared" si="42"/>
        <v>448.33333333333331</v>
      </c>
      <c r="D2738" s="75"/>
    </row>
    <row r="2739" spans="1:4" x14ac:dyDescent="0.2">
      <c r="A2739" s="260" t="s">
        <v>3098</v>
      </c>
      <c r="B2739" s="260">
        <v>263</v>
      </c>
      <c r="C2739" s="269">
        <f t="shared" si="42"/>
        <v>438.33333333333331</v>
      </c>
      <c r="D2739" s="75"/>
    </row>
    <row r="2740" spans="1:4" x14ac:dyDescent="0.2">
      <c r="A2740" s="260" t="s">
        <v>3099</v>
      </c>
      <c r="B2740" s="260">
        <v>251</v>
      </c>
      <c r="C2740" s="269">
        <f t="shared" si="42"/>
        <v>418.33333333333331</v>
      </c>
      <c r="D2740" s="75"/>
    </row>
    <row r="2741" spans="1:4" x14ac:dyDescent="0.2">
      <c r="A2741" s="260" t="s">
        <v>3100</v>
      </c>
      <c r="B2741" s="260">
        <v>250</v>
      </c>
      <c r="C2741" s="269">
        <f t="shared" si="42"/>
        <v>416.66666666666669</v>
      </c>
      <c r="D2741" s="75"/>
    </row>
    <row r="2742" spans="1:4" x14ac:dyDescent="0.2">
      <c r="A2742" s="260" t="s">
        <v>3101</v>
      </c>
      <c r="B2742" s="260">
        <v>224</v>
      </c>
      <c r="C2742" s="269">
        <f t="shared" si="42"/>
        <v>373.33333333333331</v>
      </c>
      <c r="D2742" s="75"/>
    </row>
    <row r="2743" spans="1:4" x14ac:dyDescent="0.2">
      <c r="A2743" s="260" t="s">
        <v>3102</v>
      </c>
      <c r="B2743" s="260">
        <v>224</v>
      </c>
      <c r="C2743" s="269">
        <f t="shared" si="42"/>
        <v>373.33333333333331</v>
      </c>
      <c r="D2743" s="75"/>
    </row>
    <row r="2744" spans="1:4" x14ac:dyDescent="0.2">
      <c r="A2744" s="260" t="s">
        <v>3103</v>
      </c>
      <c r="B2744" s="260">
        <v>222</v>
      </c>
      <c r="C2744" s="269">
        <f t="shared" si="42"/>
        <v>370</v>
      </c>
      <c r="D2744" s="75"/>
    </row>
    <row r="2745" spans="1:4" x14ac:dyDescent="0.2">
      <c r="A2745" s="260" t="s">
        <v>3104</v>
      </c>
      <c r="B2745" s="260">
        <v>222</v>
      </c>
      <c r="C2745" s="269">
        <f t="shared" si="42"/>
        <v>370</v>
      </c>
      <c r="D2745" s="75"/>
    </row>
    <row r="2746" spans="1:4" x14ac:dyDescent="0.2">
      <c r="A2746" s="260" t="s">
        <v>3105</v>
      </c>
      <c r="B2746" s="260">
        <v>221</v>
      </c>
      <c r="C2746" s="269">
        <f t="shared" si="42"/>
        <v>368.33333333333331</v>
      </c>
      <c r="D2746" s="75"/>
    </row>
    <row r="2747" spans="1:4" x14ac:dyDescent="0.2">
      <c r="A2747" s="260" t="s">
        <v>3106</v>
      </c>
      <c r="B2747" s="260">
        <v>217</v>
      </c>
      <c r="C2747" s="269">
        <f t="shared" si="42"/>
        <v>361.66666666666669</v>
      </c>
      <c r="D2747" s="75"/>
    </row>
    <row r="2748" spans="1:4" x14ac:dyDescent="0.2">
      <c r="A2748" s="260" t="s">
        <v>3107</v>
      </c>
      <c r="B2748" s="260">
        <v>217</v>
      </c>
      <c r="C2748" s="269">
        <f t="shared" si="42"/>
        <v>361.66666666666669</v>
      </c>
      <c r="D2748" s="75"/>
    </row>
    <row r="2749" spans="1:4" x14ac:dyDescent="0.2">
      <c r="A2749" s="260" t="s">
        <v>3108</v>
      </c>
      <c r="B2749" s="260">
        <v>209</v>
      </c>
      <c r="C2749" s="269">
        <f t="shared" si="42"/>
        <v>348.33333333333331</v>
      </c>
      <c r="D2749" s="75"/>
    </row>
    <row r="2750" spans="1:4" x14ac:dyDescent="0.2">
      <c r="A2750" s="260" t="s">
        <v>3109</v>
      </c>
      <c r="B2750" s="260">
        <v>201</v>
      </c>
      <c r="C2750" s="269">
        <f t="shared" si="42"/>
        <v>335</v>
      </c>
      <c r="D2750" s="75"/>
    </row>
    <row r="2751" spans="1:4" x14ac:dyDescent="0.2">
      <c r="A2751" s="260" t="s">
        <v>3110</v>
      </c>
      <c r="B2751" s="260">
        <v>200</v>
      </c>
      <c r="C2751" s="269">
        <f t="shared" si="42"/>
        <v>333.33333333333331</v>
      </c>
      <c r="D2751" s="75"/>
    </row>
    <row r="2752" spans="1:4" x14ac:dyDescent="0.2">
      <c r="A2752" s="260" t="s">
        <v>3111</v>
      </c>
      <c r="B2752" s="260">
        <v>198</v>
      </c>
      <c r="C2752" s="269">
        <f t="shared" si="42"/>
        <v>330</v>
      </c>
      <c r="D2752" s="75"/>
    </row>
    <row r="2753" spans="1:4" x14ac:dyDescent="0.2">
      <c r="A2753" s="260" t="s">
        <v>3112</v>
      </c>
      <c r="B2753" s="260">
        <v>192</v>
      </c>
      <c r="C2753" s="269">
        <f t="shared" si="42"/>
        <v>320</v>
      </c>
      <c r="D2753" s="75"/>
    </row>
    <row r="2754" spans="1:4" x14ac:dyDescent="0.2">
      <c r="A2754" s="260" t="s">
        <v>3113</v>
      </c>
      <c r="B2754" s="260">
        <v>183</v>
      </c>
      <c r="C2754" s="269">
        <f t="shared" si="42"/>
        <v>305</v>
      </c>
      <c r="D2754" s="75"/>
    </row>
    <row r="2755" spans="1:4" x14ac:dyDescent="0.2">
      <c r="A2755" s="260" t="s">
        <v>3114</v>
      </c>
      <c r="B2755" s="260">
        <v>162</v>
      </c>
      <c r="C2755" s="269">
        <f t="shared" si="42"/>
        <v>270</v>
      </c>
      <c r="D2755" s="75"/>
    </row>
    <row r="2756" spans="1:4" x14ac:dyDescent="0.2">
      <c r="A2756" s="260" t="s">
        <v>3115</v>
      </c>
      <c r="B2756" s="260">
        <v>162</v>
      </c>
      <c r="C2756" s="269">
        <f t="shared" si="42"/>
        <v>270</v>
      </c>
      <c r="D2756" s="75"/>
    </row>
    <row r="2757" spans="1:4" x14ac:dyDescent="0.2">
      <c r="A2757" s="260" t="s">
        <v>3116</v>
      </c>
      <c r="B2757" s="260">
        <v>161</v>
      </c>
      <c r="C2757" s="269">
        <f t="shared" si="42"/>
        <v>268.33333333333331</v>
      </c>
      <c r="D2757" s="75"/>
    </row>
    <row r="2758" spans="1:4" x14ac:dyDescent="0.2">
      <c r="A2758" s="260" t="s">
        <v>3117</v>
      </c>
      <c r="B2758" s="260">
        <v>161</v>
      </c>
      <c r="C2758" s="269">
        <f t="shared" si="42"/>
        <v>268.33333333333331</v>
      </c>
      <c r="D2758" s="75"/>
    </row>
    <row r="2759" spans="1:4" x14ac:dyDescent="0.2">
      <c r="A2759" s="260" t="s">
        <v>3118</v>
      </c>
      <c r="B2759" s="260">
        <v>161</v>
      </c>
      <c r="C2759" s="269">
        <f t="shared" ref="C2759:C2822" si="43">B2759*100/60</f>
        <v>268.33333333333331</v>
      </c>
      <c r="D2759" s="75"/>
    </row>
    <row r="2760" spans="1:4" x14ac:dyDescent="0.2">
      <c r="A2760" s="260" t="s">
        <v>3119</v>
      </c>
      <c r="B2760" s="260">
        <v>161</v>
      </c>
      <c r="C2760" s="269">
        <f t="shared" si="43"/>
        <v>268.33333333333331</v>
      </c>
      <c r="D2760" s="75"/>
    </row>
    <row r="2761" spans="1:4" x14ac:dyDescent="0.2">
      <c r="A2761" s="260" t="s">
        <v>3120</v>
      </c>
      <c r="B2761" s="260">
        <v>156</v>
      </c>
      <c r="C2761" s="269">
        <f t="shared" si="43"/>
        <v>260</v>
      </c>
      <c r="D2761" s="75"/>
    </row>
    <row r="2762" spans="1:4" x14ac:dyDescent="0.2">
      <c r="A2762" s="260" t="s">
        <v>3121</v>
      </c>
      <c r="B2762" s="260">
        <v>156</v>
      </c>
      <c r="C2762" s="269">
        <f t="shared" si="43"/>
        <v>260</v>
      </c>
      <c r="D2762" s="75"/>
    </row>
    <row r="2763" spans="1:4" x14ac:dyDescent="0.2">
      <c r="A2763" s="260" t="s">
        <v>3122</v>
      </c>
      <c r="B2763" s="260">
        <v>156</v>
      </c>
      <c r="C2763" s="269">
        <f t="shared" si="43"/>
        <v>260</v>
      </c>
      <c r="D2763" s="75"/>
    </row>
    <row r="2764" spans="1:4" x14ac:dyDescent="0.2">
      <c r="A2764" s="260" t="s">
        <v>3123</v>
      </c>
      <c r="B2764" s="260">
        <v>149</v>
      </c>
      <c r="C2764" s="269">
        <f t="shared" si="43"/>
        <v>248.33333333333334</v>
      </c>
      <c r="D2764" s="75"/>
    </row>
    <row r="2765" spans="1:4" x14ac:dyDescent="0.2">
      <c r="A2765" s="260" t="s">
        <v>3124</v>
      </c>
      <c r="B2765" s="260">
        <v>136</v>
      </c>
      <c r="C2765" s="269">
        <f t="shared" si="43"/>
        <v>226.66666666666666</v>
      </c>
      <c r="D2765" s="75"/>
    </row>
    <row r="2766" spans="1:4" x14ac:dyDescent="0.2">
      <c r="A2766" s="260" t="s">
        <v>3125</v>
      </c>
      <c r="B2766" s="260">
        <v>130</v>
      </c>
      <c r="C2766" s="269">
        <f t="shared" si="43"/>
        <v>216.66666666666666</v>
      </c>
      <c r="D2766" s="75"/>
    </row>
    <row r="2767" spans="1:4" x14ac:dyDescent="0.2">
      <c r="A2767" s="260" t="s">
        <v>3126</v>
      </c>
      <c r="B2767" s="260">
        <v>109</v>
      </c>
      <c r="C2767" s="269">
        <f t="shared" si="43"/>
        <v>181.66666666666666</v>
      </c>
      <c r="D2767" s="75"/>
    </row>
    <row r="2768" spans="1:4" x14ac:dyDescent="0.2">
      <c r="A2768" s="260" t="s">
        <v>3127</v>
      </c>
      <c r="B2768" s="260">
        <v>109</v>
      </c>
      <c r="C2768" s="269">
        <f t="shared" si="43"/>
        <v>181.66666666666666</v>
      </c>
      <c r="D2768" s="75"/>
    </row>
    <row r="2769" spans="1:4" x14ac:dyDescent="0.2">
      <c r="A2769" s="260" t="s">
        <v>3128</v>
      </c>
      <c r="B2769" s="260">
        <v>107</v>
      </c>
      <c r="C2769" s="269">
        <f t="shared" si="43"/>
        <v>178.33333333333334</v>
      </c>
      <c r="D2769" s="75"/>
    </row>
    <row r="2770" spans="1:4" x14ac:dyDescent="0.2">
      <c r="A2770" s="260" t="s">
        <v>3129</v>
      </c>
      <c r="B2770" s="260">
        <v>97</v>
      </c>
      <c r="C2770" s="269">
        <f t="shared" si="43"/>
        <v>161.66666666666666</v>
      </c>
      <c r="D2770" s="75"/>
    </row>
    <row r="2771" spans="1:4" x14ac:dyDescent="0.2">
      <c r="A2771" s="260" t="s">
        <v>3130</v>
      </c>
      <c r="B2771" s="260">
        <v>96</v>
      </c>
      <c r="C2771" s="269">
        <f t="shared" si="43"/>
        <v>160</v>
      </c>
      <c r="D2771" s="75"/>
    </row>
    <row r="2772" spans="1:4" x14ac:dyDescent="0.2">
      <c r="A2772" s="260" t="s">
        <v>3131</v>
      </c>
      <c r="B2772" s="260">
        <v>95</v>
      </c>
      <c r="C2772" s="269">
        <f t="shared" si="43"/>
        <v>158.33333333333334</v>
      </c>
      <c r="D2772" s="75"/>
    </row>
    <row r="2773" spans="1:4" x14ac:dyDescent="0.2">
      <c r="A2773" s="260" t="s">
        <v>3132</v>
      </c>
      <c r="B2773" s="260">
        <v>93</v>
      </c>
      <c r="C2773" s="269">
        <f t="shared" si="43"/>
        <v>155</v>
      </c>
      <c r="D2773" s="75"/>
    </row>
    <row r="2774" spans="1:4" x14ac:dyDescent="0.2">
      <c r="A2774" s="260" t="s">
        <v>3133</v>
      </c>
      <c r="B2774" s="260">
        <v>93</v>
      </c>
      <c r="C2774" s="269">
        <f t="shared" si="43"/>
        <v>155</v>
      </c>
      <c r="D2774" s="75"/>
    </row>
    <row r="2775" spans="1:4" x14ac:dyDescent="0.2">
      <c r="A2775" s="260" t="s">
        <v>3134</v>
      </c>
      <c r="B2775" s="260">
        <v>85</v>
      </c>
      <c r="C2775" s="269">
        <f t="shared" si="43"/>
        <v>141.66666666666666</v>
      </c>
      <c r="D2775" s="75"/>
    </row>
    <row r="2776" spans="1:4" x14ac:dyDescent="0.2">
      <c r="A2776" s="260" t="s">
        <v>3135</v>
      </c>
      <c r="B2776" s="260">
        <v>76</v>
      </c>
      <c r="C2776" s="269">
        <f t="shared" si="43"/>
        <v>126.66666666666667</v>
      </c>
      <c r="D2776" s="75"/>
    </row>
    <row r="2777" spans="1:4" x14ac:dyDescent="0.2">
      <c r="A2777" s="260" t="s">
        <v>3136</v>
      </c>
      <c r="B2777" s="260">
        <v>73</v>
      </c>
      <c r="C2777" s="269">
        <f t="shared" si="43"/>
        <v>121.66666666666667</v>
      </c>
      <c r="D2777" s="75"/>
    </row>
    <row r="2778" spans="1:4" x14ac:dyDescent="0.2">
      <c r="A2778" s="260" t="s">
        <v>3137</v>
      </c>
      <c r="B2778" s="260">
        <v>73</v>
      </c>
      <c r="C2778" s="269">
        <f t="shared" si="43"/>
        <v>121.66666666666667</v>
      </c>
      <c r="D2778" s="75"/>
    </row>
    <row r="2779" spans="1:4" x14ac:dyDescent="0.2">
      <c r="A2779" s="260" t="s">
        <v>3138</v>
      </c>
      <c r="B2779" s="260">
        <v>73</v>
      </c>
      <c r="C2779" s="269">
        <f t="shared" si="43"/>
        <v>121.66666666666667</v>
      </c>
      <c r="D2779" s="75"/>
    </row>
    <row r="2780" spans="1:4" x14ac:dyDescent="0.2">
      <c r="A2780" s="260" t="s">
        <v>3139</v>
      </c>
      <c r="B2780" s="260">
        <v>73</v>
      </c>
      <c r="C2780" s="269">
        <f t="shared" si="43"/>
        <v>121.66666666666667</v>
      </c>
      <c r="D2780" s="75"/>
    </row>
    <row r="2781" spans="1:4" x14ac:dyDescent="0.2">
      <c r="A2781" s="260" t="s">
        <v>3140</v>
      </c>
      <c r="B2781" s="260">
        <v>73</v>
      </c>
      <c r="C2781" s="269">
        <f t="shared" si="43"/>
        <v>121.66666666666667</v>
      </c>
      <c r="D2781" s="75"/>
    </row>
    <row r="2782" spans="1:4" x14ac:dyDescent="0.2">
      <c r="A2782" s="260" t="s">
        <v>3141</v>
      </c>
      <c r="B2782" s="260">
        <v>72</v>
      </c>
      <c r="C2782" s="269">
        <f t="shared" si="43"/>
        <v>120</v>
      </c>
      <c r="D2782" s="75"/>
    </row>
    <row r="2783" spans="1:4" x14ac:dyDescent="0.2">
      <c r="A2783" s="260" t="s">
        <v>3142</v>
      </c>
      <c r="B2783" s="260">
        <v>71</v>
      </c>
      <c r="C2783" s="269">
        <f t="shared" si="43"/>
        <v>118.33333333333333</v>
      </c>
      <c r="D2783" s="75"/>
    </row>
    <row r="2784" spans="1:4" x14ac:dyDescent="0.2">
      <c r="A2784" s="260" t="s">
        <v>3143</v>
      </c>
      <c r="B2784" s="260">
        <v>71</v>
      </c>
      <c r="C2784" s="269">
        <f t="shared" si="43"/>
        <v>118.33333333333333</v>
      </c>
      <c r="D2784" s="75"/>
    </row>
    <row r="2785" spans="1:4" x14ac:dyDescent="0.2">
      <c r="A2785" s="260" t="s">
        <v>3144</v>
      </c>
      <c r="B2785" s="260">
        <v>68</v>
      </c>
      <c r="C2785" s="269">
        <f t="shared" si="43"/>
        <v>113.33333333333333</v>
      </c>
      <c r="D2785" s="75"/>
    </row>
    <row r="2786" spans="1:4" x14ac:dyDescent="0.2">
      <c r="A2786" s="260" t="s">
        <v>3145</v>
      </c>
      <c r="B2786" s="260">
        <v>67</v>
      </c>
      <c r="C2786" s="269">
        <f t="shared" si="43"/>
        <v>111.66666666666667</v>
      </c>
      <c r="D2786" s="75"/>
    </row>
    <row r="2787" spans="1:4" x14ac:dyDescent="0.2">
      <c r="A2787" s="260" t="s">
        <v>3146</v>
      </c>
      <c r="B2787" s="260">
        <v>67</v>
      </c>
      <c r="C2787" s="269">
        <f t="shared" si="43"/>
        <v>111.66666666666667</v>
      </c>
      <c r="D2787" s="75"/>
    </row>
    <row r="2788" spans="1:4" x14ac:dyDescent="0.2">
      <c r="A2788" s="260" t="s">
        <v>3147</v>
      </c>
      <c r="B2788" s="260">
        <v>66</v>
      </c>
      <c r="C2788" s="269">
        <f t="shared" si="43"/>
        <v>110</v>
      </c>
      <c r="D2788" s="75"/>
    </row>
    <row r="2789" spans="1:4" x14ac:dyDescent="0.2">
      <c r="A2789" s="260" t="s">
        <v>3148</v>
      </c>
      <c r="B2789" s="260">
        <v>64</v>
      </c>
      <c r="C2789" s="269">
        <f t="shared" si="43"/>
        <v>106.66666666666667</v>
      </c>
      <c r="D2789" s="75"/>
    </row>
    <row r="2790" spans="1:4" x14ac:dyDescent="0.2">
      <c r="A2790" s="260" t="s">
        <v>3149</v>
      </c>
      <c r="B2790" s="260">
        <v>63</v>
      </c>
      <c r="C2790" s="269">
        <f t="shared" si="43"/>
        <v>105</v>
      </c>
      <c r="D2790" s="75"/>
    </row>
    <row r="2791" spans="1:4" x14ac:dyDescent="0.2">
      <c r="A2791" s="260" t="s">
        <v>3150</v>
      </c>
      <c r="B2791" s="260">
        <v>62</v>
      </c>
      <c r="C2791" s="269">
        <f t="shared" si="43"/>
        <v>103.33333333333333</v>
      </c>
      <c r="D2791" s="75"/>
    </row>
    <row r="2792" spans="1:4" x14ac:dyDescent="0.2">
      <c r="A2792" s="260" t="s">
        <v>3151</v>
      </c>
      <c r="B2792" s="260">
        <v>61</v>
      </c>
      <c r="C2792" s="269">
        <f t="shared" si="43"/>
        <v>101.66666666666667</v>
      </c>
      <c r="D2792" s="75"/>
    </row>
    <row r="2793" spans="1:4" x14ac:dyDescent="0.2">
      <c r="A2793" s="260" t="s">
        <v>3152</v>
      </c>
      <c r="B2793" s="260">
        <v>58</v>
      </c>
      <c r="C2793" s="269">
        <f t="shared" si="43"/>
        <v>96.666666666666671</v>
      </c>
      <c r="D2793" s="75"/>
    </row>
    <row r="2794" spans="1:4" x14ac:dyDescent="0.2">
      <c r="A2794" s="260" t="s">
        <v>3153</v>
      </c>
      <c r="B2794" s="260">
        <v>54</v>
      </c>
      <c r="C2794" s="269">
        <f t="shared" si="43"/>
        <v>90</v>
      </c>
      <c r="D2794" s="75"/>
    </row>
    <row r="2795" spans="1:4" x14ac:dyDescent="0.2">
      <c r="A2795" s="260" t="s">
        <v>3154</v>
      </c>
      <c r="B2795" s="260">
        <v>53</v>
      </c>
      <c r="C2795" s="269">
        <f t="shared" si="43"/>
        <v>88.333333333333329</v>
      </c>
      <c r="D2795" s="75"/>
    </row>
    <row r="2796" spans="1:4" x14ac:dyDescent="0.2">
      <c r="A2796" s="260" t="s">
        <v>3155</v>
      </c>
      <c r="B2796" s="260">
        <v>52</v>
      </c>
      <c r="C2796" s="269">
        <f t="shared" si="43"/>
        <v>86.666666666666671</v>
      </c>
      <c r="D2796" s="75"/>
    </row>
    <row r="2797" spans="1:4" x14ac:dyDescent="0.2">
      <c r="A2797" s="260" t="s">
        <v>3156</v>
      </c>
      <c r="B2797" s="260">
        <v>52</v>
      </c>
      <c r="C2797" s="269">
        <f t="shared" si="43"/>
        <v>86.666666666666671</v>
      </c>
      <c r="D2797" s="75"/>
    </row>
    <row r="2798" spans="1:4" x14ac:dyDescent="0.2">
      <c r="A2798" s="260" t="s">
        <v>3157</v>
      </c>
      <c r="B2798" s="260">
        <v>51</v>
      </c>
      <c r="C2798" s="269">
        <f t="shared" si="43"/>
        <v>85</v>
      </c>
      <c r="D2798" s="75"/>
    </row>
    <row r="2799" spans="1:4" x14ac:dyDescent="0.2">
      <c r="A2799" s="260" t="s">
        <v>3158</v>
      </c>
      <c r="B2799" s="260">
        <v>48</v>
      </c>
      <c r="C2799" s="269">
        <f t="shared" si="43"/>
        <v>80</v>
      </c>
      <c r="D2799" s="75"/>
    </row>
    <row r="2800" spans="1:4" x14ac:dyDescent="0.2">
      <c r="A2800" s="260" t="s">
        <v>3159</v>
      </c>
      <c r="B2800" s="260">
        <v>46</v>
      </c>
      <c r="C2800" s="269">
        <f t="shared" si="43"/>
        <v>76.666666666666671</v>
      </c>
      <c r="D2800" s="75"/>
    </row>
    <row r="2801" spans="1:4" x14ac:dyDescent="0.2">
      <c r="A2801" s="260" t="s">
        <v>3160</v>
      </c>
      <c r="B2801" s="260">
        <v>45</v>
      </c>
      <c r="C2801" s="269">
        <f t="shared" si="43"/>
        <v>75</v>
      </c>
      <c r="D2801" s="75"/>
    </row>
    <row r="2802" spans="1:4" x14ac:dyDescent="0.2">
      <c r="A2802" s="260" t="s">
        <v>3161</v>
      </c>
      <c r="B2802" s="260">
        <v>45</v>
      </c>
      <c r="C2802" s="269">
        <f t="shared" si="43"/>
        <v>75</v>
      </c>
      <c r="D2802" s="75"/>
    </row>
    <row r="2803" spans="1:4" x14ac:dyDescent="0.2">
      <c r="A2803" s="260" t="s">
        <v>3162</v>
      </c>
      <c r="B2803" s="260">
        <v>44</v>
      </c>
      <c r="C2803" s="269">
        <f t="shared" si="43"/>
        <v>73.333333333333329</v>
      </c>
      <c r="D2803" s="75"/>
    </row>
    <row r="2804" spans="1:4" x14ac:dyDescent="0.2">
      <c r="A2804" s="260" t="s">
        <v>3163</v>
      </c>
      <c r="B2804" s="260">
        <v>43</v>
      </c>
      <c r="C2804" s="269">
        <f t="shared" si="43"/>
        <v>71.666666666666671</v>
      </c>
      <c r="D2804" s="75"/>
    </row>
    <row r="2805" spans="1:4" x14ac:dyDescent="0.2">
      <c r="A2805" s="260" t="s">
        <v>3164</v>
      </c>
      <c r="B2805" s="260">
        <v>42</v>
      </c>
      <c r="C2805" s="269">
        <f t="shared" si="43"/>
        <v>70</v>
      </c>
      <c r="D2805" s="75"/>
    </row>
    <row r="2806" spans="1:4" x14ac:dyDescent="0.2">
      <c r="A2806" s="260" t="s">
        <v>3165</v>
      </c>
      <c r="B2806" s="260">
        <v>42</v>
      </c>
      <c r="C2806" s="269">
        <f t="shared" si="43"/>
        <v>70</v>
      </c>
      <c r="D2806" s="75"/>
    </row>
    <row r="2807" spans="1:4" x14ac:dyDescent="0.2">
      <c r="A2807" s="260" t="s">
        <v>3166</v>
      </c>
      <c r="B2807" s="260">
        <v>41</v>
      </c>
      <c r="C2807" s="269">
        <f t="shared" si="43"/>
        <v>68.333333333333329</v>
      </c>
      <c r="D2807" s="75"/>
    </row>
    <row r="2808" spans="1:4" x14ac:dyDescent="0.2">
      <c r="A2808" s="260" t="s">
        <v>3167</v>
      </c>
      <c r="B2808" s="260">
        <v>41</v>
      </c>
      <c r="C2808" s="269">
        <f t="shared" si="43"/>
        <v>68.333333333333329</v>
      </c>
      <c r="D2808" s="75"/>
    </row>
    <row r="2809" spans="1:4" x14ac:dyDescent="0.2">
      <c r="A2809" s="260" t="s">
        <v>3168</v>
      </c>
      <c r="B2809" s="260">
        <v>37</v>
      </c>
      <c r="C2809" s="269">
        <f t="shared" si="43"/>
        <v>61.666666666666664</v>
      </c>
      <c r="D2809" s="75"/>
    </row>
    <row r="2810" spans="1:4" x14ac:dyDescent="0.2">
      <c r="A2810" s="260" t="s">
        <v>3169</v>
      </c>
      <c r="B2810" s="260">
        <v>36</v>
      </c>
      <c r="C2810" s="269">
        <f t="shared" si="43"/>
        <v>60</v>
      </c>
      <c r="D2810" s="75"/>
    </row>
    <row r="2811" spans="1:4" x14ac:dyDescent="0.2">
      <c r="A2811" s="260" t="s">
        <v>3170</v>
      </c>
      <c r="B2811" s="260">
        <v>35</v>
      </c>
      <c r="C2811" s="269">
        <f t="shared" si="43"/>
        <v>58.333333333333336</v>
      </c>
      <c r="D2811" s="75"/>
    </row>
    <row r="2812" spans="1:4" x14ac:dyDescent="0.2">
      <c r="A2812" s="260" t="s">
        <v>3171</v>
      </c>
      <c r="B2812" s="260">
        <v>33</v>
      </c>
      <c r="C2812" s="269">
        <f t="shared" si="43"/>
        <v>55</v>
      </c>
      <c r="D2812" s="75"/>
    </row>
    <row r="2813" spans="1:4" x14ac:dyDescent="0.2">
      <c r="A2813" s="260" t="s">
        <v>3172</v>
      </c>
      <c r="B2813" s="260">
        <v>33</v>
      </c>
      <c r="C2813" s="269">
        <f t="shared" si="43"/>
        <v>55</v>
      </c>
      <c r="D2813" s="75"/>
    </row>
    <row r="2814" spans="1:4" x14ac:dyDescent="0.2">
      <c r="A2814" s="260" t="s">
        <v>3173</v>
      </c>
      <c r="B2814" s="260">
        <v>31</v>
      </c>
      <c r="C2814" s="269">
        <f t="shared" si="43"/>
        <v>51.666666666666664</v>
      </c>
      <c r="D2814" s="75"/>
    </row>
    <row r="2815" spans="1:4" x14ac:dyDescent="0.2">
      <c r="A2815" s="260" t="s">
        <v>3174</v>
      </c>
      <c r="B2815" s="260">
        <v>31</v>
      </c>
      <c r="C2815" s="269">
        <f t="shared" si="43"/>
        <v>51.666666666666664</v>
      </c>
      <c r="D2815" s="75"/>
    </row>
    <row r="2816" spans="1:4" x14ac:dyDescent="0.2">
      <c r="A2816" s="260" t="s">
        <v>3175</v>
      </c>
      <c r="B2816" s="260">
        <v>31</v>
      </c>
      <c r="C2816" s="269">
        <f t="shared" si="43"/>
        <v>51.666666666666664</v>
      </c>
      <c r="D2816" s="75"/>
    </row>
    <row r="2817" spans="1:4" x14ac:dyDescent="0.2">
      <c r="A2817" s="260" t="s">
        <v>3176</v>
      </c>
      <c r="B2817" s="260">
        <v>29</v>
      </c>
      <c r="C2817" s="269">
        <f t="shared" si="43"/>
        <v>48.333333333333336</v>
      </c>
      <c r="D2817" s="75"/>
    </row>
    <row r="2818" spans="1:4" x14ac:dyDescent="0.2">
      <c r="A2818" s="260" t="s">
        <v>3177</v>
      </c>
      <c r="B2818" s="260">
        <v>28</v>
      </c>
      <c r="C2818" s="269">
        <f t="shared" si="43"/>
        <v>46.666666666666664</v>
      </c>
      <c r="D2818" s="75"/>
    </row>
    <row r="2819" spans="1:4" x14ac:dyDescent="0.2">
      <c r="A2819" s="260" t="s">
        <v>3178</v>
      </c>
      <c r="B2819" s="260">
        <v>28</v>
      </c>
      <c r="C2819" s="269">
        <f t="shared" si="43"/>
        <v>46.666666666666664</v>
      </c>
      <c r="D2819" s="75"/>
    </row>
    <row r="2820" spans="1:4" x14ac:dyDescent="0.2">
      <c r="A2820" s="260" t="s">
        <v>3179</v>
      </c>
      <c r="B2820" s="260">
        <v>28</v>
      </c>
      <c r="C2820" s="269">
        <f t="shared" si="43"/>
        <v>46.666666666666664</v>
      </c>
      <c r="D2820" s="75"/>
    </row>
    <row r="2821" spans="1:4" x14ac:dyDescent="0.2">
      <c r="A2821" s="260" t="s">
        <v>3180</v>
      </c>
      <c r="B2821" s="260">
        <v>27</v>
      </c>
      <c r="C2821" s="269">
        <f t="shared" si="43"/>
        <v>45</v>
      </c>
      <c r="D2821" s="75"/>
    </row>
    <row r="2822" spans="1:4" x14ac:dyDescent="0.2">
      <c r="A2822" s="260" t="s">
        <v>3181</v>
      </c>
      <c r="B2822" s="260">
        <v>25</v>
      </c>
      <c r="C2822" s="269">
        <f t="shared" si="43"/>
        <v>41.666666666666664</v>
      </c>
      <c r="D2822" s="75"/>
    </row>
    <row r="2823" spans="1:4" x14ac:dyDescent="0.2">
      <c r="A2823" s="260" t="s">
        <v>3182</v>
      </c>
      <c r="B2823" s="260">
        <v>23</v>
      </c>
      <c r="C2823" s="269">
        <f t="shared" ref="C2823:C2886" si="44">B2823*100/60</f>
        <v>38.333333333333336</v>
      </c>
      <c r="D2823" s="75"/>
    </row>
    <row r="2824" spans="1:4" x14ac:dyDescent="0.2">
      <c r="A2824" s="260" t="s">
        <v>3183</v>
      </c>
      <c r="B2824" s="260">
        <v>23</v>
      </c>
      <c r="C2824" s="269">
        <f t="shared" si="44"/>
        <v>38.333333333333336</v>
      </c>
      <c r="D2824" s="75"/>
    </row>
    <row r="2825" spans="1:4" x14ac:dyDescent="0.2">
      <c r="A2825" s="260" t="s">
        <v>3184</v>
      </c>
      <c r="B2825" s="260">
        <v>22</v>
      </c>
      <c r="C2825" s="269">
        <f t="shared" si="44"/>
        <v>36.666666666666664</v>
      </c>
      <c r="D2825" s="75"/>
    </row>
    <row r="2826" spans="1:4" x14ac:dyDescent="0.2">
      <c r="A2826" s="260" t="s">
        <v>3185</v>
      </c>
      <c r="B2826" s="260">
        <v>21</v>
      </c>
      <c r="C2826" s="269">
        <f t="shared" si="44"/>
        <v>35</v>
      </c>
      <c r="D2826" s="75"/>
    </row>
    <row r="2827" spans="1:4" x14ac:dyDescent="0.2">
      <c r="A2827" s="260" t="s">
        <v>3186</v>
      </c>
      <c r="B2827" s="260">
        <v>19</v>
      </c>
      <c r="C2827" s="269">
        <f t="shared" si="44"/>
        <v>31.666666666666668</v>
      </c>
      <c r="D2827" s="75"/>
    </row>
    <row r="2828" spans="1:4" x14ac:dyDescent="0.2">
      <c r="A2828" s="260" t="s">
        <v>3187</v>
      </c>
      <c r="B2828" s="260">
        <v>18</v>
      </c>
      <c r="C2828" s="269">
        <f t="shared" si="44"/>
        <v>30</v>
      </c>
      <c r="D2828" s="75"/>
    </row>
    <row r="2829" spans="1:4" x14ac:dyDescent="0.2">
      <c r="A2829" s="260" t="s">
        <v>3188</v>
      </c>
      <c r="B2829" s="260">
        <v>18</v>
      </c>
      <c r="C2829" s="269">
        <f t="shared" si="44"/>
        <v>30</v>
      </c>
      <c r="D2829" s="75"/>
    </row>
    <row r="2830" spans="1:4" x14ac:dyDescent="0.2">
      <c r="A2830" s="260" t="s">
        <v>3189</v>
      </c>
      <c r="B2830" s="260">
        <v>17</v>
      </c>
      <c r="C2830" s="269">
        <f t="shared" si="44"/>
        <v>28.333333333333332</v>
      </c>
      <c r="D2830" s="75"/>
    </row>
    <row r="2831" spans="1:4" x14ac:dyDescent="0.2">
      <c r="A2831" s="260" t="s">
        <v>3190</v>
      </c>
      <c r="B2831" s="260">
        <v>16</v>
      </c>
      <c r="C2831" s="269">
        <f t="shared" si="44"/>
        <v>26.666666666666668</v>
      </c>
      <c r="D2831" s="75"/>
    </row>
    <row r="2832" spans="1:4" x14ac:dyDescent="0.2">
      <c r="A2832" s="260" t="s">
        <v>3191</v>
      </c>
      <c r="B2832" s="260">
        <v>16</v>
      </c>
      <c r="C2832" s="269">
        <f t="shared" si="44"/>
        <v>26.666666666666668</v>
      </c>
      <c r="D2832" s="75"/>
    </row>
    <row r="2833" spans="1:4" x14ac:dyDescent="0.2">
      <c r="A2833" s="260" t="s">
        <v>3192</v>
      </c>
      <c r="B2833" s="260">
        <v>12</v>
      </c>
      <c r="C2833" s="269">
        <f t="shared" si="44"/>
        <v>20</v>
      </c>
      <c r="D2833" s="75"/>
    </row>
    <row r="2834" spans="1:4" x14ac:dyDescent="0.2">
      <c r="A2834" s="260" t="s">
        <v>3193</v>
      </c>
      <c r="B2834" s="260">
        <v>12</v>
      </c>
      <c r="C2834" s="269">
        <f t="shared" si="44"/>
        <v>20</v>
      </c>
      <c r="D2834" s="75"/>
    </row>
    <row r="2835" spans="1:4" x14ac:dyDescent="0.2">
      <c r="A2835" s="260" t="s">
        <v>3194</v>
      </c>
      <c r="B2835" s="260">
        <v>12</v>
      </c>
      <c r="C2835" s="269">
        <f t="shared" si="44"/>
        <v>20</v>
      </c>
      <c r="D2835" s="75"/>
    </row>
    <row r="2836" spans="1:4" x14ac:dyDescent="0.2">
      <c r="A2836" s="260" t="s">
        <v>3195</v>
      </c>
      <c r="B2836" s="260">
        <v>12</v>
      </c>
      <c r="C2836" s="269">
        <f t="shared" si="44"/>
        <v>20</v>
      </c>
      <c r="D2836" s="75"/>
    </row>
    <row r="2837" spans="1:4" x14ac:dyDescent="0.2">
      <c r="A2837" s="260" t="s">
        <v>3196</v>
      </c>
      <c r="B2837" s="260">
        <v>10</v>
      </c>
      <c r="C2837" s="269">
        <f t="shared" si="44"/>
        <v>16.666666666666668</v>
      </c>
      <c r="D2837" s="75"/>
    </row>
    <row r="2838" spans="1:4" x14ac:dyDescent="0.2">
      <c r="A2838" s="260" t="s">
        <v>3197</v>
      </c>
      <c r="B2838" s="260">
        <v>10</v>
      </c>
      <c r="C2838" s="269">
        <f t="shared" si="44"/>
        <v>16.666666666666668</v>
      </c>
      <c r="D2838" s="75"/>
    </row>
    <row r="2839" spans="1:4" x14ac:dyDescent="0.2">
      <c r="A2839" s="260" t="s">
        <v>3198</v>
      </c>
      <c r="B2839" s="260">
        <v>156</v>
      </c>
      <c r="C2839" s="269">
        <f t="shared" si="44"/>
        <v>260</v>
      </c>
      <c r="D2839" s="75"/>
    </row>
    <row r="2840" spans="1:4" x14ac:dyDescent="0.2">
      <c r="A2840" s="260" t="s">
        <v>3199</v>
      </c>
      <c r="B2840" s="260">
        <v>150</v>
      </c>
      <c r="C2840" s="269">
        <f t="shared" si="44"/>
        <v>250</v>
      </c>
      <c r="D2840" s="75"/>
    </row>
    <row r="2841" spans="1:4" x14ac:dyDescent="0.2">
      <c r="A2841" s="260" t="s">
        <v>3200</v>
      </c>
      <c r="B2841" s="260">
        <v>98</v>
      </c>
      <c r="C2841" s="269">
        <f t="shared" si="44"/>
        <v>163.33333333333334</v>
      </c>
      <c r="D2841" s="75"/>
    </row>
    <row r="2842" spans="1:4" x14ac:dyDescent="0.2">
      <c r="A2842" s="260" t="s">
        <v>3201</v>
      </c>
      <c r="B2842" s="260">
        <v>98</v>
      </c>
      <c r="C2842" s="269">
        <f t="shared" si="44"/>
        <v>163.33333333333334</v>
      </c>
      <c r="D2842" s="75"/>
    </row>
    <row r="2843" spans="1:4" x14ac:dyDescent="0.2">
      <c r="A2843" s="260" t="s">
        <v>3202</v>
      </c>
      <c r="B2843" s="260">
        <v>98</v>
      </c>
      <c r="C2843" s="269">
        <f t="shared" si="44"/>
        <v>163.33333333333334</v>
      </c>
      <c r="D2843" s="75"/>
    </row>
    <row r="2844" spans="1:4" x14ac:dyDescent="0.2">
      <c r="A2844" s="260" t="s">
        <v>3203</v>
      </c>
      <c r="B2844" s="260">
        <v>98</v>
      </c>
      <c r="C2844" s="269">
        <f t="shared" si="44"/>
        <v>163.33333333333334</v>
      </c>
      <c r="D2844" s="75"/>
    </row>
    <row r="2845" spans="1:4" x14ac:dyDescent="0.2">
      <c r="A2845" s="260" t="s">
        <v>3204</v>
      </c>
      <c r="B2845" s="260">
        <v>98</v>
      </c>
      <c r="C2845" s="269">
        <f t="shared" si="44"/>
        <v>163.33333333333334</v>
      </c>
      <c r="D2845" s="75"/>
    </row>
    <row r="2846" spans="1:4" x14ac:dyDescent="0.2">
      <c r="A2846" s="260" t="s">
        <v>3205</v>
      </c>
      <c r="B2846" s="260">
        <v>98</v>
      </c>
      <c r="C2846" s="269">
        <f t="shared" si="44"/>
        <v>163.33333333333334</v>
      </c>
      <c r="D2846" s="75"/>
    </row>
    <row r="2847" spans="1:4" x14ac:dyDescent="0.2">
      <c r="A2847" s="260" t="s">
        <v>3206</v>
      </c>
      <c r="B2847" s="260">
        <v>67</v>
      </c>
      <c r="C2847" s="269">
        <f t="shared" si="44"/>
        <v>111.66666666666667</v>
      </c>
      <c r="D2847" s="75"/>
    </row>
    <row r="2848" spans="1:4" x14ac:dyDescent="0.2">
      <c r="A2848" s="260" t="s">
        <v>3207</v>
      </c>
      <c r="B2848" s="260">
        <v>67</v>
      </c>
      <c r="C2848" s="269">
        <f t="shared" si="44"/>
        <v>111.66666666666667</v>
      </c>
      <c r="D2848" s="75"/>
    </row>
    <row r="2849" spans="1:4" x14ac:dyDescent="0.2">
      <c r="A2849" s="260" t="s">
        <v>3208</v>
      </c>
      <c r="B2849" s="260">
        <v>67</v>
      </c>
      <c r="C2849" s="269">
        <f t="shared" si="44"/>
        <v>111.66666666666667</v>
      </c>
      <c r="D2849" s="75"/>
    </row>
    <row r="2850" spans="1:4" x14ac:dyDescent="0.2">
      <c r="A2850" s="260" t="s">
        <v>3209</v>
      </c>
      <c r="B2850" s="260">
        <v>34</v>
      </c>
      <c r="C2850" s="269">
        <f t="shared" si="44"/>
        <v>56.666666666666664</v>
      </c>
      <c r="D2850" s="75"/>
    </row>
    <row r="2851" spans="1:4" x14ac:dyDescent="0.2">
      <c r="A2851" s="260" t="s">
        <v>3210</v>
      </c>
      <c r="B2851" s="260">
        <v>30</v>
      </c>
      <c r="C2851" s="269">
        <f t="shared" si="44"/>
        <v>50</v>
      </c>
      <c r="D2851" s="75"/>
    </row>
    <row r="2852" spans="1:4" x14ac:dyDescent="0.2">
      <c r="A2852" s="260" t="s">
        <v>3211</v>
      </c>
      <c r="B2852" s="260">
        <v>29</v>
      </c>
      <c r="C2852" s="269">
        <f t="shared" si="44"/>
        <v>48.333333333333336</v>
      </c>
      <c r="D2852" s="75"/>
    </row>
    <row r="2853" spans="1:4" x14ac:dyDescent="0.2">
      <c r="A2853" s="260" t="s">
        <v>3212</v>
      </c>
      <c r="B2853" s="260">
        <v>25</v>
      </c>
      <c r="C2853" s="269">
        <f t="shared" si="44"/>
        <v>41.666666666666664</v>
      </c>
      <c r="D2853" s="75"/>
    </row>
    <row r="2854" spans="1:4" x14ac:dyDescent="0.2">
      <c r="A2854" s="260" t="s">
        <v>919</v>
      </c>
      <c r="B2854" s="260">
        <v>24</v>
      </c>
      <c r="C2854" s="269">
        <f t="shared" si="44"/>
        <v>40</v>
      </c>
      <c r="D2854" s="75"/>
    </row>
    <row r="2855" spans="1:4" x14ac:dyDescent="0.2">
      <c r="A2855" s="260" t="s">
        <v>3213</v>
      </c>
      <c r="B2855" s="260">
        <v>20</v>
      </c>
      <c r="C2855" s="269">
        <f t="shared" si="44"/>
        <v>33.333333333333336</v>
      </c>
      <c r="D2855" s="75"/>
    </row>
    <row r="2856" spans="1:4" x14ac:dyDescent="0.2">
      <c r="A2856" s="260" t="s">
        <v>3214</v>
      </c>
      <c r="B2856" s="260">
        <v>18</v>
      </c>
      <c r="C2856" s="269">
        <f t="shared" si="44"/>
        <v>30</v>
      </c>
      <c r="D2856" s="75"/>
    </row>
    <row r="2857" spans="1:4" x14ac:dyDescent="0.2">
      <c r="A2857" s="260" t="s">
        <v>3215</v>
      </c>
      <c r="B2857" s="260">
        <v>15</v>
      </c>
      <c r="C2857" s="269">
        <f t="shared" si="44"/>
        <v>25</v>
      </c>
      <c r="D2857" s="75"/>
    </row>
    <row r="2858" spans="1:4" x14ac:dyDescent="0.2">
      <c r="A2858" s="260" t="s">
        <v>3216</v>
      </c>
      <c r="B2858" s="260">
        <v>13</v>
      </c>
      <c r="C2858" s="269">
        <f t="shared" si="44"/>
        <v>21.666666666666668</v>
      </c>
      <c r="D2858" s="75"/>
    </row>
    <row r="2859" spans="1:4" x14ac:dyDescent="0.2">
      <c r="A2859" s="260" t="s">
        <v>3217</v>
      </c>
      <c r="B2859" s="260">
        <v>13</v>
      </c>
      <c r="C2859" s="269">
        <f t="shared" si="44"/>
        <v>21.666666666666668</v>
      </c>
      <c r="D2859" s="75"/>
    </row>
    <row r="2860" spans="1:4" x14ac:dyDescent="0.2">
      <c r="A2860" s="260" t="s">
        <v>3218</v>
      </c>
      <c r="B2860" s="260">
        <v>13</v>
      </c>
      <c r="C2860" s="269">
        <f t="shared" si="44"/>
        <v>21.666666666666668</v>
      </c>
      <c r="D2860" s="75"/>
    </row>
    <row r="2861" spans="1:4" x14ac:dyDescent="0.2">
      <c r="A2861" s="260" t="s">
        <v>3219</v>
      </c>
      <c r="B2861" s="260">
        <v>12</v>
      </c>
      <c r="C2861" s="269">
        <f t="shared" si="44"/>
        <v>20</v>
      </c>
      <c r="D2861" s="75"/>
    </row>
    <row r="2862" spans="1:4" x14ac:dyDescent="0.2">
      <c r="A2862" s="260" t="s">
        <v>3220</v>
      </c>
      <c r="B2862" s="260">
        <v>11</v>
      </c>
      <c r="C2862" s="269">
        <f t="shared" si="44"/>
        <v>18.333333333333332</v>
      </c>
      <c r="D2862" s="75"/>
    </row>
    <row r="2863" spans="1:4" x14ac:dyDescent="0.2">
      <c r="A2863" s="260" t="s">
        <v>3221</v>
      </c>
      <c r="B2863" s="260">
        <v>10</v>
      </c>
      <c r="C2863" s="269">
        <f t="shared" si="44"/>
        <v>16.666666666666668</v>
      </c>
      <c r="D2863" s="75"/>
    </row>
    <row r="2864" spans="1:4" x14ac:dyDescent="0.2">
      <c r="A2864" s="260" t="s">
        <v>3222</v>
      </c>
      <c r="B2864" s="260">
        <v>621</v>
      </c>
      <c r="C2864" s="269">
        <f t="shared" si="44"/>
        <v>1035</v>
      </c>
      <c r="D2864" s="75"/>
    </row>
    <row r="2865" spans="1:4" x14ac:dyDescent="0.2">
      <c r="A2865" s="260" t="s">
        <v>917</v>
      </c>
      <c r="B2865" s="260">
        <v>83</v>
      </c>
      <c r="C2865" s="269">
        <f t="shared" si="44"/>
        <v>138.33333333333334</v>
      </c>
      <c r="D2865" s="75"/>
    </row>
    <row r="2866" spans="1:4" x14ac:dyDescent="0.2">
      <c r="A2866" s="260" t="s">
        <v>3223</v>
      </c>
      <c r="B2866" s="260">
        <v>36</v>
      </c>
      <c r="C2866" s="269">
        <f t="shared" si="44"/>
        <v>60</v>
      </c>
      <c r="D2866" s="75"/>
    </row>
    <row r="2867" spans="1:4" x14ac:dyDescent="0.2">
      <c r="A2867" s="260" t="s">
        <v>3224</v>
      </c>
      <c r="B2867" s="260">
        <v>22</v>
      </c>
      <c r="C2867" s="269">
        <f t="shared" si="44"/>
        <v>36.666666666666664</v>
      </c>
      <c r="D2867" s="75"/>
    </row>
    <row r="2868" spans="1:4" x14ac:dyDescent="0.2">
      <c r="A2868" s="260" t="s">
        <v>3225</v>
      </c>
      <c r="B2868" s="260">
        <v>22</v>
      </c>
      <c r="C2868" s="269">
        <f t="shared" si="44"/>
        <v>36.666666666666664</v>
      </c>
      <c r="D2868" s="75"/>
    </row>
    <row r="2869" spans="1:4" x14ac:dyDescent="0.2">
      <c r="A2869" s="260" t="s">
        <v>914</v>
      </c>
      <c r="B2869" s="260">
        <v>19</v>
      </c>
      <c r="C2869" s="269">
        <f t="shared" si="44"/>
        <v>31.666666666666668</v>
      </c>
      <c r="D2869" s="75"/>
    </row>
    <row r="2870" spans="1:4" x14ac:dyDescent="0.2">
      <c r="A2870" s="260" t="s">
        <v>916</v>
      </c>
      <c r="B2870" s="260">
        <v>17</v>
      </c>
      <c r="C2870" s="269">
        <f t="shared" si="44"/>
        <v>28.333333333333332</v>
      </c>
      <c r="D2870" s="75"/>
    </row>
    <row r="2871" spans="1:4" x14ac:dyDescent="0.2">
      <c r="A2871" s="260" t="s">
        <v>3226</v>
      </c>
      <c r="B2871" s="260">
        <v>15</v>
      </c>
      <c r="C2871" s="269">
        <f t="shared" si="44"/>
        <v>25</v>
      </c>
      <c r="D2871" s="75"/>
    </row>
    <row r="2872" spans="1:4" x14ac:dyDescent="0.2">
      <c r="A2872" s="260" t="s">
        <v>3227</v>
      </c>
      <c r="B2872" s="260">
        <v>6</v>
      </c>
      <c r="C2872" s="269">
        <f t="shared" si="44"/>
        <v>10</v>
      </c>
      <c r="D2872" s="75"/>
    </row>
    <row r="2873" spans="1:4" x14ac:dyDescent="0.2">
      <c r="A2873" s="260" t="s">
        <v>3228</v>
      </c>
      <c r="B2873" s="260">
        <v>1111</v>
      </c>
      <c r="C2873" s="269">
        <f t="shared" si="44"/>
        <v>1851.6666666666667</v>
      </c>
      <c r="D2873" s="75"/>
    </row>
    <row r="2874" spans="1:4" x14ac:dyDescent="0.2">
      <c r="A2874" s="260" t="s">
        <v>3229</v>
      </c>
      <c r="B2874" s="260">
        <v>715</v>
      </c>
      <c r="C2874" s="269">
        <f t="shared" si="44"/>
        <v>1191.6666666666667</v>
      </c>
      <c r="D2874" s="75"/>
    </row>
    <row r="2875" spans="1:4" x14ac:dyDescent="0.2">
      <c r="A2875" s="260" t="s">
        <v>3230</v>
      </c>
      <c r="B2875" s="260">
        <v>700</v>
      </c>
      <c r="C2875" s="269">
        <f t="shared" si="44"/>
        <v>1166.6666666666667</v>
      </c>
      <c r="D2875" s="75"/>
    </row>
    <row r="2876" spans="1:4" x14ac:dyDescent="0.2">
      <c r="A2876" s="260" t="s">
        <v>3231</v>
      </c>
      <c r="B2876" s="260">
        <v>499</v>
      </c>
      <c r="C2876" s="269">
        <f t="shared" si="44"/>
        <v>831.66666666666663</v>
      </c>
      <c r="D2876" s="75"/>
    </row>
    <row r="2877" spans="1:4" x14ac:dyDescent="0.2">
      <c r="A2877" s="260" t="s">
        <v>3232</v>
      </c>
      <c r="B2877" s="260">
        <v>481</v>
      </c>
      <c r="C2877" s="269">
        <f t="shared" si="44"/>
        <v>801.66666666666663</v>
      </c>
      <c r="D2877" s="75"/>
    </row>
    <row r="2878" spans="1:4" x14ac:dyDescent="0.2">
      <c r="A2878" s="260" t="s">
        <v>3233</v>
      </c>
      <c r="B2878" s="260">
        <v>282</v>
      </c>
      <c r="C2878" s="269">
        <f t="shared" si="44"/>
        <v>470</v>
      </c>
      <c r="D2878" s="75"/>
    </row>
    <row r="2879" spans="1:4" x14ac:dyDescent="0.2">
      <c r="A2879" s="260" t="s">
        <v>3234</v>
      </c>
      <c r="B2879" s="260">
        <v>275</v>
      </c>
      <c r="C2879" s="269">
        <f t="shared" si="44"/>
        <v>458.33333333333331</v>
      </c>
      <c r="D2879" s="75"/>
    </row>
    <row r="2880" spans="1:4" x14ac:dyDescent="0.2">
      <c r="A2880" s="260" t="s">
        <v>3235</v>
      </c>
      <c r="B2880" s="260">
        <v>168</v>
      </c>
      <c r="C2880" s="269">
        <f t="shared" si="44"/>
        <v>280</v>
      </c>
      <c r="D2880" s="75"/>
    </row>
    <row r="2881" spans="1:4" x14ac:dyDescent="0.2">
      <c r="A2881" s="260" t="s">
        <v>3236</v>
      </c>
      <c r="B2881" s="260">
        <v>168</v>
      </c>
      <c r="C2881" s="269">
        <f t="shared" si="44"/>
        <v>280</v>
      </c>
      <c r="D2881" s="75"/>
    </row>
    <row r="2882" spans="1:4" x14ac:dyDescent="0.2">
      <c r="A2882" s="260" t="s">
        <v>2568</v>
      </c>
      <c r="B2882" s="260">
        <v>163</v>
      </c>
      <c r="C2882" s="269">
        <f t="shared" si="44"/>
        <v>271.66666666666669</v>
      </c>
      <c r="D2882" s="75"/>
    </row>
    <row r="2883" spans="1:4" x14ac:dyDescent="0.2">
      <c r="A2883" s="260" t="s">
        <v>2569</v>
      </c>
      <c r="B2883" s="260">
        <v>163</v>
      </c>
      <c r="C2883" s="269">
        <f t="shared" si="44"/>
        <v>271.66666666666669</v>
      </c>
      <c r="D2883" s="75"/>
    </row>
    <row r="2884" spans="1:4" x14ac:dyDescent="0.2">
      <c r="A2884" s="260" t="s">
        <v>3237</v>
      </c>
      <c r="B2884" s="260">
        <v>156</v>
      </c>
      <c r="C2884" s="269">
        <f t="shared" si="44"/>
        <v>260</v>
      </c>
      <c r="D2884" s="75"/>
    </row>
    <row r="2885" spans="1:4" x14ac:dyDescent="0.2">
      <c r="A2885" s="260" t="s">
        <v>2571</v>
      </c>
      <c r="B2885" s="260">
        <v>155</v>
      </c>
      <c r="C2885" s="269">
        <f t="shared" si="44"/>
        <v>258.33333333333331</v>
      </c>
      <c r="D2885" s="75"/>
    </row>
    <row r="2886" spans="1:4" x14ac:dyDescent="0.2">
      <c r="A2886" s="260" t="s">
        <v>2572</v>
      </c>
      <c r="B2886" s="260">
        <v>155</v>
      </c>
      <c r="C2886" s="269">
        <f t="shared" si="44"/>
        <v>258.33333333333331</v>
      </c>
      <c r="D2886" s="75"/>
    </row>
    <row r="2887" spans="1:4" x14ac:dyDescent="0.2">
      <c r="A2887" s="260" t="s">
        <v>3238</v>
      </c>
      <c r="B2887" s="260">
        <v>139</v>
      </c>
      <c r="C2887" s="269">
        <f t="shared" ref="C2887:C2950" si="45">B2887*100/60</f>
        <v>231.66666666666666</v>
      </c>
      <c r="D2887" s="75"/>
    </row>
    <row r="2888" spans="1:4" x14ac:dyDescent="0.2">
      <c r="A2888" s="260" t="s">
        <v>3239</v>
      </c>
      <c r="B2888" s="260">
        <v>139</v>
      </c>
      <c r="C2888" s="269">
        <f t="shared" si="45"/>
        <v>231.66666666666666</v>
      </c>
      <c r="D2888" s="75"/>
    </row>
    <row r="2889" spans="1:4" x14ac:dyDescent="0.2">
      <c r="A2889" s="260" t="s">
        <v>3240</v>
      </c>
      <c r="B2889" s="260">
        <v>133</v>
      </c>
      <c r="C2889" s="269">
        <f t="shared" si="45"/>
        <v>221.66666666666666</v>
      </c>
      <c r="D2889" s="75"/>
    </row>
    <row r="2890" spans="1:4" x14ac:dyDescent="0.2">
      <c r="A2890" s="260" t="s">
        <v>3241</v>
      </c>
      <c r="B2890" s="260">
        <v>133</v>
      </c>
      <c r="C2890" s="269">
        <f t="shared" si="45"/>
        <v>221.66666666666666</v>
      </c>
      <c r="D2890" s="75"/>
    </row>
    <row r="2891" spans="1:4" x14ac:dyDescent="0.2">
      <c r="A2891" s="260" t="s">
        <v>3242</v>
      </c>
      <c r="B2891" s="260">
        <v>69</v>
      </c>
      <c r="C2891" s="269">
        <f t="shared" si="45"/>
        <v>115</v>
      </c>
      <c r="D2891" s="75"/>
    </row>
    <row r="2892" spans="1:4" x14ac:dyDescent="0.2">
      <c r="A2892" s="260" t="s">
        <v>2629</v>
      </c>
      <c r="B2892" s="260">
        <v>69</v>
      </c>
      <c r="C2892" s="269">
        <f t="shared" si="45"/>
        <v>115</v>
      </c>
      <c r="D2892" s="75"/>
    </row>
    <row r="2893" spans="1:4" x14ac:dyDescent="0.2">
      <c r="A2893" s="260" t="s">
        <v>2611</v>
      </c>
      <c r="B2893" s="260">
        <v>56</v>
      </c>
      <c r="C2893" s="269">
        <f t="shared" si="45"/>
        <v>93.333333333333329</v>
      </c>
      <c r="D2893" s="75"/>
    </row>
    <row r="2894" spans="1:4" x14ac:dyDescent="0.2">
      <c r="A2894" s="260" t="s">
        <v>2612</v>
      </c>
      <c r="B2894" s="260">
        <v>56</v>
      </c>
      <c r="C2894" s="269">
        <f t="shared" si="45"/>
        <v>93.333333333333329</v>
      </c>
      <c r="D2894" s="75"/>
    </row>
    <row r="2895" spans="1:4" x14ac:dyDescent="0.2">
      <c r="A2895" s="260" t="s">
        <v>2613</v>
      </c>
      <c r="B2895" s="260">
        <v>55</v>
      </c>
      <c r="C2895" s="269">
        <f t="shared" si="45"/>
        <v>91.666666666666671</v>
      </c>
      <c r="D2895" s="75"/>
    </row>
    <row r="2896" spans="1:4" x14ac:dyDescent="0.2">
      <c r="A2896" s="260" t="s">
        <v>2614</v>
      </c>
      <c r="B2896" s="260">
        <v>55</v>
      </c>
      <c r="C2896" s="269">
        <f t="shared" si="45"/>
        <v>91.666666666666671</v>
      </c>
      <c r="D2896" s="75"/>
    </row>
    <row r="2897" spans="1:4" x14ac:dyDescent="0.2">
      <c r="A2897" s="260" t="s">
        <v>1077</v>
      </c>
      <c r="B2897" s="260">
        <v>20</v>
      </c>
      <c r="C2897" s="269">
        <f t="shared" si="45"/>
        <v>33.333333333333336</v>
      </c>
      <c r="D2897" s="75"/>
    </row>
    <row r="2898" spans="1:4" x14ac:dyDescent="0.2">
      <c r="A2898" s="260" t="s">
        <v>2752</v>
      </c>
      <c r="B2898" s="260">
        <v>10</v>
      </c>
      <c r="C2898" s="269">
        <f t="shared" si="45"/>
        <v>16.666666666666668</v>
      </c>
      <c r="D2898" s="75"/>
    </row>
    <row r="2899" spans="1:4" x14ac:dyDescent="0.2">
      <c r="A2899" s="260" t="s">
        <v>3243</v>
      </c>
      <c r="B2899" s="260">
        <v>967</v>
      </c>
      <c r="C2899" s="269">
        <f t="shared" si="45"/>
        <v>1611.6666666666667</v>
      </c>
      <c r="D2899" s="75"/>
    </row>
    <row r="2900" spans="1:4" x14ac:dyDescent="0.2">
      <c r="A2900" s="260" t="s">
        <v>3244</v>
      </c>
      <c r="B2900" s="260">
        <v>965</v>
      </c>
      <c r="C2900" s="269">
        <f t="shared" si="45"/>
        <v>1608.3333333333333</v>
      </c>
      <c r="D2900" s="75"/>
    </row>
    <row r="2901" spans="1:4" x14ac:dyDescent="0.2">
      <c r="A2901" s="260" t="s">
        <v>3245</v>
      </c>
      <c r="B2901" s="260">
        <v>946</v>
      </c>
      <c r="C2901" s="269">
        <f t="shared" si="45"/>
        <v>1576.6666666666667</v>
      </c>
      <c r="D2901" s="75"/>
    </row>
    <row r="2902" spans="1:4" x14ac:dyDescent="0.2">
      <c r="A2902" s="260" t="s">
        <v>3246</v>
      </c>
      <c r="B2902" s="260">
        <v>847</v>
      </c>
      <c r="C2902" s="269">
        <f t="shared" si="45"/>
        <v>1411.6666666666667</v>
      </c>
      <c r="D2902" s="75"/>
    </row>
    <row r="2903" spans="1:4" x14ac:dyDescent="0.2">
      <c r="A2903" s="260" t="s">
        <v>3247</v>
      </c>
      <c r="B2903" s="260">
        <v>832</v>
      </c>
      <c r="C2903" s="269">
        <f t="shared" si="45"/>
        <v>1386.6666666666667</v>
      </c>
      <c r="D2903" s="75"/>
    </row>
    <row r="2904" spans="1:4" x14ac:dyDescent="0.2">
      <c r="A2904" s="260" t="s">
        <v>3248</v>
      </c>
      <c r="B2904" s="260">
        <v>802</v>
      </c>
      <c r="C2904" s="269">
        <f t="shared" si="45"/>
        <v>1336.6666666666667</v>
      </c>
      <c r="D2904" s="75"/>
    </row>
    <row r="2905" spans="1:4" x14ac:dyDescent="0.2">
      <c r="A2905" s="260" t="s">
        <v>3249</v>
      </c>
      <c r="B2905" s="260">
        <v>758</v>
      </c>
      <c r="C2905" s="269">
        <f t="shared" si="45"/>
        <v>1263.3333333333333</v>
      </c>
      <c r="D2905" s="75"/>
    </row>
    <row r="2906" spans="1:4" x14ac:dyDescent="0.2">
      <c r="A2906" s="260" t="s">
        <v>3250</v>
      </c>
      <c r="B2906" s="260">
        <v>619</v>
      </c>
      <c r="C2906" s="269">
        <f t="shared" si="45"/>
        <v>1031.6666666666667</v>
      </c>
      <c r="D2906" s="75"/>
    </row>
    <row r="2907" spans="1:4" x14ac:dyDescent="0.2">
      <c r="A2907" s="260" t="s">
        <v>3251</v>
      </c>
      <c r="B2907" s="260">
        <v>611</v>
      </c>
      <c r="C2907" s="269">
        <f t="shared" si="45"/>
        <v>1018.3333333333334</v>
      </c>
      <c r="D2907" s="75"/>
    </row>
    <row r="2908" spans="1:4" x14ac:dyDescent="0.2">
      <c r="A2908" s="260" t="s">
        <v>3252</v>
      </c>
      <c r="B2908" s="260">
        <v>568</v>
      </c>
      <c r="C2908" s="269">
        <f t="shared" si="45"/>
        <v>946.66666666666663</v>
      </c>
      <c r="D2908" s="75"/>
    </row>
    <row r="2909" spans="1:4" x14ac:dyDescent="0.2">
      <c r="A2909" s="260" t="s">
        <v>3253</v>
      </c>
      <c r="B2909" s="260">
        <v>552</v>
      </c>
      <c r="C2909" s="269">
        <f t="shared" si="45"/>
        <v>920</v>
      </c>
      <c r="D2909" s="75"/>
    </row>
    <row r="2910" spans="1:4" x14ac:dyDescent="0.2">
      <c r="A2910" s="260" t="s">
        <v>3254</v>
      </c>
      <c r="B2910" s="260">
        <v>481</v>
      </c>
      <c r="C2910" s="269">
        <f t="shared" si="45"/>
        <v>801.66666666666663</v>
      </c>
      <c r="D2910" s="75"/>
    </row>
    <row r="2911" spans="1:4" x14ac:dyDescent="0.2">
      <c r="A2911" s="260" t="s">
        <v>3255</v>
      </c>
      <c r="B2911" s="260">
        <v>463</v>
      </c>
      <c r="C2911" s="269">
        <f t="shared" si="45"/>
        <v>771.66666666666663</v>
      </c>
      <c r="D2911" s="75"/>
    </row>
    <row r="2912" spans="1:4" x14ac:dyDescent="0.2">
      <c r="A2912" s="260" t="s">
        <v>3256</v>
      </c>
      <c r="B2912" s="260">
        <v>394</v>
      </c>
      <c r="C2912" s="269">
        <f t="shared" si="45"/>
        <v>656.66666666666663</v>
      </c>
      <c r="D2912" s="75"/>
    </row>
    <row r="2913" spans="1:4" x14ac:dyDescent="0.2">
      <c r="A2913" s="260" t="s">
        <v>3257</v>
      </c>
      <c r="B2913" s="260">
        <v>394</v>
      </c>
      <c r="C2913" s="269">
        <f t="shared" si="45"/>
        <v>656.66666666666663</v>
      </c>
      <c r="D2913" s="75"/>
    </row>
    <row r="2914" spans="1:4" x14ac:dyDescent="0.2">
      <c r="A2914" s="260" t="s">
        <v>3258</v>
      </c>
      <c r="B2914" s="260">
        <v>394</v>
      </c>
      <c r="C2914" s="269">
        <f t="shared" si="45"/>
        <v>656.66666666666663</v>
      </c>
      <c r="D2914" s="75"/>
    </row>
    <row r="2915" spans="1:4" x14ac:dyDescent="0.2">
      <c r="A2915" s="260" t="s">
        <v>3259</v>
      </c>
      <c r="B2915" s="260">
        <v>313</v>
      </c>
      <c r="C2915" s="269">
        <f t="shared" si="45"/>
        <v>521.66666666666663</v>
      </c>
      <c r="D2915" s="75"/>
    </row>
    <row r="2916" spans="1:4" x14ac:dyDescent="0.2">
      <c r="A2916" s="260" t="s">
        <v>3260</v>
      </c>
      <c r="B2916" s="260">
        <v>277</v>
      </c>
      <c r="C2916" s="269">
        <f t="shared" si="45"/>
        <v>461.66666666666669</v>
      </c>
      <c r="D2916" s="75"/>
    </row>
    <row r="2917" spans="1:4" x14ac:dyDescent="0.2">
      <c r="A2917" s="260" t="s">
        <v>3261</v>
      </c>
      <c r="B2917" s="260">
        <v>277</v>
      </c>
      <c r="C2917" s="269">
        <f t="shared" si="45"/>
        <v>461.66666666666669</v>
      </c>
      <c r="D2917" s="75"/>
    </row>
    <row r="2918" spans="1:4" x14ac:dyDescent="0.2">
      <c r="A2918" s="260" t="s">
        <v>3262</v>
      </c>
      <c r="B2918" s="260">
        <v>277</v>
      </c>
      <c r="C2918" s="269">
        <f t="shared" si="45"/>
        <v>461.66666666666669</v>
      </c>
      <c r="D2918" s="75"/>
    </row>
    <row r="2919" spans="1:4" x14ac:dyDescent="0.2">
      <c r="A2919" s="260" t="s">
        <v>3263</v>
      </c>
      <c r="B2919" s="260">
        <v>277</v>
      </c>
      <c r="C2919" s="269">
        <f t="shared" si="45"/>
        <v>461.66666666666669</v>
      </c>
      <c r="D2919" s="75"/>
    </row>
    <row r="2920" spans="1:4" x14ac:dyDescent="0.2">
      <c r="A2920" s="260" t="s">
        <v>3264</v>
      </c>
      <c r="B2920" s="260">
        <v>276</v>
      </c>
      <c r="C2920" s="269">
        <f t="shared" si="45"/>
        <v>460</v>
      </c>
      <c r="D2920" s="75"/>
    </row>
    <row r="2921" spans="1:4" x14ac:dyDescent="0.2">
      <c r="A2921" s="260" t="s">
        <v>3265</v>
      </c>
      <c r="B2921" s="260">
        <v>255</v>
      </c>
      <c r="C2921" s="269">
        <f t="shared" si="45"/>
        <v>425</v>
      </c>
      <c r="D2921" s="75"/>
    </row>
    <row r="2922" spans="1:4" x14ac:dyDescent="0.2">
      <c r="A2922" s="260" t="s">
        <v>3266</v>
      </c>
      <c r="B2922" s="260">
        <v>254</v>
      </c>
      <c r="C2922" s="269">
        <f t="shared" si="45"/>
        <v>423.33333333333331</v>
      </c>
      <c r="D2922" s="75"/>
    </row>
    <row r="2923" spans="1:4" x14ac:dyDescent="0.2">
      <c r="A2923" s="260" t="s">
        <v>3267</v>
      </c>
      <c r="B2923" s="260">
        <v>253</v>
      </c>
      <c r="C2923" s="269">
        <f t="shared" si="45"/>
        <v>421.66666666666669</v>
      </c>
      <c r="D2923" s="75"/>
    </row>
    <row r="2924" spans="1:4" x14ac:dyDescent="0.2">
      <c r="A2924" s="260" t="s">
        <v>3268</v>
      </c>
      <c r="B2924" s="260">
        <v>252</v>
      </c>
      <c r="C2924" s="269">
        <f t="shared" si="45"/>
        <v>420</v>
      </c>
      <c r="D2924" s="75"/>
    </row>
    <row r="2925" spans="1:4" x14ac:dyDescent="0.2">
      <c r="A2925" s="260" t="s">
        <v>3269</v>
      </c>
      <c r="B2925" s="260">
        <v>249</v>
      </c>
      <c r="C2925" s="269">
        <f t="shared" si="45"/>
        <v>415</v>
      </c>
      <c r="D2925" s="75"/>
    </row>
    <row r="2926" spans="1:4" x14ac:dyDescent="0.2">
      <c r="A2926" s="260" t="s">
        <v>3270</v>
      </c>
      <c r="B2926" s="260">
        <v>244</v>
      </c>
      <c r="C2926" s="269">
        <f t="shared" si="45"/>
        <v>406.66666666666669</v>
      </c>
      <c r="D2926" s="75"/>
    </row>
    <row r="2927" spans="1:4" x14ac:dyDescent="0.2">
      <c r="A2927" s="260" t="s">
        <v>3271</v>
      </c>
      <c r="B2927" s="260">
        <v>220</v>
      </c>
      <c r="C2927" s="269">
        <f t="shared" si="45"/>
        <v>366.66666666666669</v>
      </c>
      <c r="D2927" s="75"/>
    </row>
    <row r="2928" spans="1:4" x14ac:dyDescent="0.2">
      <c r="A2928" s="260" t="s">
        <v>3272</v>
      </c>
      <c r="B2928" s="260">
        <v>214</v>
      </c>
      <c r="C2928" s="269">
        <f t="shared" si="45"/>
        <v>356.66666666666669</v>
      </c>
      <c r="D2928" s="75"/>
    </row>
    <row r="2929" spans="1:4" x14ac:dyDescent="0.2">
      <c r="A2929" s="260" t="s">
        <v>3273</v>
      </c>
      <c r="B2929" s="260">
        <v>21168</v>
      </c>
      <c r="C2929" s="269">
        <f t="shared" si="45"/>
        <v>35280</v>
      </c>
      <c r="D2929" s="75"/>
    </row>
    <row r="2930" spans="1:4" x14ac:dyDescent="0.2">
      <c r="A2930" s="260" t="s">
        <v>3274</v>
      </c>
      <c r="B2930" s="260">
        <v>1704</v>
      </c>
      <c r="C2930" s="269">
        <f t="shared" si="45"/>
        <v>2840</v>
      </c>
      <c r="D2930" s="75"/>
    </row>
    <row r="2931" spans="1:4" x14ac:dyDescent="0.2">
      <c r="A2931" s="260" t="s">
        <v>3275</v>
      </c>
      <c r="B2931" s="260">
        <v>1631</v>
      </c>
      <c r="C2931" s="269">
        <f t="shared" si="45"/>
        <v>2718.3333333333335</v>
      </c>
      <c r="D2931" s="75"/>
    </row>
    <row r="2932" spans="1:4" x14ac:dyDescent="0.2">
      <c r="A2932" s="260" t="s">
        <v>3276</v>
      </c>
      <c r="B2932" s="260">
        <v>1555</v>
      </c>
      <c r="C2932" s="269">
        <f t="shared" si="45"/>
        <v>2591.6666666666665</v>
      </c>
      <c r="D2932" s="75"/>
    </row>
    <row r="2933" spans="1:4" x14ac:dyDescent="0.2">
      <c r="A2933" s="260" t="s">
        <v>3277</v>
      </c>
      <c r="B2933" s="260">
        <v>552</v>
      </c>
      <c r="C2933" s="269">
        <f t="shared" si="45"/>
        <v>920</v>
      </c>
      <c r="D2933" s="75"/>
    </row>
    <row r="2934" spans="1:4" x14ac:dyDescent="0.2">
      <c r="A2934" s="260" t="s">
        <v>3278</v>
      </c>
      <c r="B2934" s="260">
        <v>552</v>
      </c>
      <c r="C2934" s="269">
        <f t="shared" si="45"/>
        <v>920</v>
      </c>
      <c r="D2934" s="75"/>
    </row>
    <row r="2935" spans="1:4" x14ac:dyDescent="0.2">
      <c r="A2935" s="260" t="s">
        <v>3279</v>
      </c>
      <c r="B2935" s="260">
        <v>539</v>
      </c>
      <c r="C2935" s="269">
        <f t="shared" si="45"/>
        <v>898.33333333333337</v>
      </c>
      <c r="D2935" s="75"/>
    </row>
    <row r="2936" spans="1:4" x14ac:dyDescent="0.2">
      <c r="A2936" s="260" t="s">
        <v>3280</v>
      </c>
      <c r="B2936" s="260">
        <v>539</v>
      </c>
      <c r="C2936" s="269">
        <f t="shared" si="45"/>
        <v>898.33333333333337</v>
      </c>
      <c r="D2936" s="75"/>
    </row>
    <row r="2937" spans="1:4" x14ac:dyDescent="0.2">
      <c r="A2937" s="260" t="s">
        <v>3281</v>
      </c>
      <c r="B2937" s="260">
        <v>537</v>
      </c>
      <c r="C2937" s="269">
        <f t="shared" si="45"/>
        <v>895</v>
      </c>
      <c r="D2937" s="75"/>
    </row>
    <row r="2938" spans="1:4" x14ac:dyDescent="0.2">
      <c r="A2938" s="260" t="s">
        <v>3282</v>
      </c>
      <c r="B2938" s="260">
        <v>537</v>
      </c>
      <c r="C2938" s="269">
        <f t="shared" si="45"/>
        <v>895</v>
      </c>
      <c r="D2938" s="75"/>
    </row>
    <row r="2939" spans="1:4" x14ac:dyDescent="0.2">
      <c r="A2939" s="260" t="s">
        <v>3283</v>
      </c>
      <c r="B2939" s="260">
        <v>529</v>
      </c>
      <c r="C2939" s="269">
        <f t="shared" si="45"/>
        <v>881.66666666666663</v>
      </c>
      <c r="D2939" s="75"/>
    </row>
    <row r="2940" spans="1:4" x14ac:dyDescent="0.2">
      <c r="A2940" s="260" t="s">
        <v>3284</v>
      </c>
      <c r="B2940" s="260">
        <v>491</v>
      </c>
      <c r="C2940" s="269">
        <f t="shared" si="45"/>
        <v>818.33333333333337</v>
      </c>
      <c r="D2940" s="75"/>
    </row>
    <row r="2941" spans="1:4" x14ac:dyDescent="0.2">
      <c r="A2941" s="260" t="s">
        <v>3285</v>
      </c>
      <c r="B2941" s="260">
        <v>489</v>
      </c>
      <c r="C2941" s="269">
        <f t="shared" si="45"/>
        <v>815</v>
      </c>
      <c r="D2941" s="75"/>
    </row>
    <row r="2942" spans="1:4" x14ac:dyDescent="0.2">
      <c r="A2942" s="260" t="s">
        <v>3286</v>
      </c>
      <c r="B2942" s="260">
        <v>489</v>
      </c>
      <c r="C2942" s="269">
        <f t="shared" si="45"/>
        <v>815</v>
      </c>
      <c r="D2942" s="75"/>
    </row>
    <row r="2943" spans="1:4" x14ac:dyDescent="0.2">
      <c r="A2943" s="260" t="s">
        <v>3287</v>
      </c>
      <c r="B2943" s="260">
        <v>489</v>
      </c>
      <c r="C2943" s="269">
        <f t="shared" si="45"/>
        <v>815</v>
      </c>
      <c r="D2943" s="75"/>
    </row>
    <row r="2944" spans="1:4" x14ac:dyDescent="0.2">
      <c r="A2944" s="260" t="s">
        <v>3288</v>
      </c>
      <c r="B2944" s="260">
        <v>447</v>
      </c>
      <c r="C2944" s="269">
        <f t="shared" si="45"/>
        <v>745</v>
      </c>
      <c r="D2944" s="75"/>
    </row>
    <row r="2945" spans="1:4" x14ac:dyDescent="0.2">
      <c r="A2945" s="260" t="s">
        <v>3289</v>
      </c>
      <c r="B2945" s="260">
        <v>277</v>
      </c>
      <c r="C2945" s="269">
        <f t="shared" si="45"/>
        <v>461.66666666666669</v>
      </c>
      <c r="D2945" s="75"/>
    </row>
    <row r="2946" spans="1:4" x14ac:dyDescent="0.2">
      <c r="A2946" s="260" t="s">
        <v>3290</v>
      </c>
      <c r="B2946" s="260">
        <v>257</v>
      </c>
      <c r="C2946" s="269">
        <f t="shared" si="45"/>
        <v>428.33333333333331</v>
      </c>
      <c r="D2946" s="75"/>
    </row>
    <row r="2947" spans="1:4" x14ac:dyDescent="0.2">
      <c r="A2947" s="260" t="s">
        <v>3291</v>
      </c>
      <c r="B2947" s="260">
        <v>256</v>
      </c>
      <c r="C2947" s="269">
        <f t="shared" si="45"/>
        <v>426.66666666666669</v>
      </c>
      <c r="D2947" s="75"/>
    </row>
    <row r="2948" spans="1:4" x14ac:dyDescent="0.2">
      <c r="A2948" s="260" t="s">
        <v>3292</v>
      </c>
      <c r="B2948" s="260">
        <v>226</v>
      </c>
      <c r="C2948" s="269">
        <f t="shared" si="45"/>
        <v>376.66666666666669</v>
      </c>
      <c r="D2948" s="75"/>
    </row>
    <row r="2949" spans="1:4" x14ac:dyDescent="0.2">
      <c r="A2949" s="260" t="s">
        <v>3293</v>
      </c>
      <c r="B2949" s="260">
        <v>87</v>
      </c>
      <c r="C2949" s="269">
        <f t="shared" si="45"/>
        <v>145</v>
      </c>
      <c r="D2949" s="75"/>
    </row>
    <row r="2950" spans="1:4" x14ac:dyDescent="0.2">
      <c r="A2950" s="260" t="s">
        <v>3294</v>
      </c>
      <c r="B2950" s="260">
        <v>920</v>
      </c>
      <c r="C2950" s="269">
        <f t="shared" si="45"/>
        <v>1533.3333333333333</v>
      </c>
      <c r="D2950" s="75"/>
    </row>
    <row r="2951" spans="1:4" x14ac:dyDescent="0.2">
      <c r="A2951" s="260" t="s">
        <v>3295</v>
      </c>
      <c r="B2951" s="260">
        <v>778</v>
      </c>
      <c r="C2951" s="269">
        <f t="shared" ref="C2951:C3014" si="46">B2951*100/60</f>
        <v>1296.6666666666667</v>
      </c>
      <c r="D2951" s="75"/>
    </row>
    <row r="2952" spans="1:4" x14ac:dyDescent="0.2">
      <c r="A2952" s="260" t="s">
        <v>3296</v>
      </c>
      <c r="B2952" s="260">
        <v>34</v>
      </c>
      <c r="C2952" s="269">
        <f t="shared" si="46"/>
        <v>56.666666666666664</v>
      </c>
      <c r="D2952" s="75"/>
    </row>
    <row r="2953" spans="1:4" x14ac:dyDescent="0.2">
      <c r="A2953" s="260" t="s">
        <v>3297</v>
      </c>
      <c r="B2953" s="260">
        <v>18</v>
      </c>
      <c r="C2953" s="269">
        <f t="shared" si="46"/>
        <v>30</v>
      </c>
      <c r="D2953" s="75"/>
    </row>
    <row r="2954" spans="1:4" x14ac:dyDescent="0.2">
      <c r="A2954" s="260" t="s">
        <v>3298</v>
      </c>
      <c r="B2954" s="260">
        <v>8</v>
      </c>
      <c r="C2954" s="269">
        <f t="shared" si="46"/>
        <v>13.333333333333334</v>
      </c>
      <c r="D2954" s="75"/>
    </row>
    <row r="2955" spans="1:4" x14ac:dyDescent="0.2">
      <c r="A2955" s="260" t="s">
        <v>3299</v>
      </c>
      <c r="B2955" s="260">
        <v>5</v>
      </c>
      <c r="C2955" s="269">
        <f t="shared" si="46"/>
        <v>8.3333333333333339</v>
      </c>
      <c r="D2955" s="75"/>
    </row>
    <row r="2956" spans="1:4" x14ac:dyDescent="0.2">
      <c r="A2956" s="260" t="s">
        <v>3300</v>
      </c>
      <c r="B2956" s="260">
        <v>84150</v>
      </c>
      <c r="C2956" s="269">
        <f t="shared" si="46"/>
        <v>140250</v>
      </c>
      <c r="D2956" s="75"/>
    </row>
    <row r="2957" spans="1:4" x14ac:dyDescent="0.2">
      <c r="A2957" s="260" t="s">
        <v>3301</v>
      </c>
      <c r="B2957" s="260">
        <v>65747</v>
      </c>
      <c r="C2957" s="269">
        <f t="shared" si="46"/>
        <v>109578.33333333333</v>
      </c>
      <c r="D2957" s="75"/>
    </row>
    <row r="2958" spans="1:4" x14ac:dyDescent="0.2">
      <c r="A2958" s="260" t="s">
        <v>3302</v>
      </c>
      <c r="B2958" s="260">
        <v>3695</v>
      </c>
      <c r="C2958" s="269">
        <f t="shared" si="46"/>
        <v>6158.333333333333</v>
      </c>
      <c r="D2958" s="75"/>
    </row>
    <row r="2959" spans="1:4" x14ac:dyDescent="0.2">
      <c r="A2959" s="260" t="s">
        <v>3303</v>
      </c>
      <c r="B2959" s="260">
        <v>2733</v>
      </c>
      <c r="C2959" s="269">
        <f t="shared" si="46"/>
        <v>4555</v>
      </c>
      <c r="D2959" s="75"/>
    </row>
    <row r="2960" spans="1:4" x14ac:dyDescent="0.2">
      <c r="A2960" s="260" t="s">
        <v>3304</v>
      </c>
      <c r="B2960" s="260">
        <v>2041</v>
      </c>
      <c r="C2960" s="269">
        <f t="shared" si="46"/>
        <v>3401.6666666666665</v>
      </c>
      <c r="D2960" s="75"/>
    </row>
    <row r="2961" spans="1:4" x14ac:dyDescent="0.2">
      <c r="A2961" s="260" t="s">
        <v>3305</v>
      </c>
      <c r="B2961" s="260">
        <v>1732</v>
      </c>
      <c r="C2961" s="269">
        <f t="shared" si="46"/>
        <v>2886.6666666666665</v>
      </c>
      <c r="D2961" s="75"/>
    </row>
    <row r="2962" spans="1:4" x14ac:dyDescent="0.2">
      <c r="A2962" s="260" t="s">
        <v>3306</v>
      </c>
      <c r="B2962" s="260">
        <v>1706</v>
      </c>
      <c r="C2962" s="269">
        <f t="shared" si="46"/>
        <v>2843.3333333333335</v>
      </c>
      <c r="D2962" s="75"/>
    </row>
    <row r="2963" spans="1:4" x14ac:dyDescent="0.2">
      <c r="A2963" s="260" t="s">
        <v>3307</v>
      </c>
      <c r="B2963" s="260">
        <v>1535</v>
      </c>
      <c r="C2963" s="269">
        <f t="shared" si="46"/>
        <v>2558.3333333333335</v>
      </c>
      <c r="D2963" s="75"/>
    </row>
    <row r="2964" spans="1:4" x14ac:dyDescent="0.2">
      <c r="A2964" s="260" t="s">
        <v>3308</v>
      </c>
      <c r="B2964" s="260">
        <v>1503</v>
      </c>
      <c r="C2964" s="269">
        <f t="shared" si="46"/>
        <v>2505</v>
      </c>
      <c r="D2964" s="75"/>
    </row>
    <row r="2965" spans="1:4" x14ac:dyDescent="0.2">
      <c r="A2965" s="260" t="s">
        <v>3309</v>
      </c>
      <c r="B2965" s="260">
        <v>1503</v>
      </c>
      <c r="C2965" s="269">
        <f t="shared" si="46"/>
        <v>2505</v>
      </c>
      <c r="D2965" s="75"/>
    </row>
    <row r="2966" spans="1:4" x14ac:dyDescent="0.2">
      <c r="A2966" s="260" t="s">
        <v>3310</v>
      </c>
      <c r="B2966" s="260">
        <v>1501</v>
      </c>
      <c r="C2966" s="269">
        <f t="shared" si="46"/>
        <v>2501.6666666666665</v>
      </c>
      <c r="D2966" s="75"/>
    </row>
    <row r="2967" spans="1:4" x14ac:dyDescent="0.2">
      <c r="A2967" s="260" t="s">
        <v>3311</v>
      </c>
      <c r="B2967" s="260">
        <v>1312</v>
      </c>
      <c r="C2967" s="269">
        <f t="shared" si="46"/>
        <v>2186.6666666666665</v>
      </c>
      <c r="D2967" s="75"/>
    </row>
    <row r="2968" spans="1:4" x14ac:dyDescent="0.2">
      <c r="A2968" s="260" t="s">
        <v>3312</v>
      </c>
      <c r="B2968" s="260">
        <v>1242</v>
      </c>
      <c r="C2968" s="269">
        <f t="shared" si="46"/>
        <v>2070</v>
      </c>
      <c r="D2968" s="75"/>
    </row>
    <row r="2969" spans="1:4" x14ac:dyDescent="0.2">
      <c r="A2969" s="260" t="s">
        <v>3313</v>
      </c>
      <c r="B2969" s="260">
        <v>1181</v>
      </c>
      <c r="C2969" s="269">
        <f t="shared" si="46"/>
        <v>1968.3333333333333</v>
      </c>
      <c r="D2969" s="75"/>
    </row>
    <row r="2970" spans="1:4" x14ac:dyDescent="0.2">
      <c r="A2970" s="260" t="s">
        <v>3314</v>
      </c>
      <c r="B2970" s="260">
        <v>1159</v>
      </c>
      <c r="C2970" s="269">
        <f t="shared" si="46"/>
        <v>1931.6666666666667</v>
      </c>
      <c r="D2970" s="75"/>
    </row>
    <row r="2971" spans="1:4" x14ac:dyDescent="0.2">
      <c r="A2971" s="260" t="s">
        <v>3315</v>
      </c>
      <c r="B2971" s="260">
        <v>1050</v>
      </c>
      <c r="C2971" s="269">
        <f t="shared" si="46"/>
        <v>1750</v>
      </c>
      <c r="D2971" s="75"/>
    </row>
    <row r="2972" spans="1:4" x14ac:dyDescent="0.2">
      <c r="A2972" s="260" t="s">
        <v>3316</v>
      </c>
      <c r="B2972" s="260">
        <v>969</v>
      </c>
      <c r="C2972" s="269">
        <f t="shared" si="46"/>
        <v>1615</v>
      </c>
      <c r="D2972" s="75"/>
    </row>
    <row r="2973" spans="1:4" x14ac:dyDescent="0.2">
      <c r="A2973" s="260" t="s">
        <v>3317</v>
      </c>
      <c r="B2973" s="260">
        <v>965</v>
      </c>
      <c r="C2973" s="269">
        <f t="shared" si="46"/>
        <v>1608.3333333333333</v>
      </c>
      <c r="D2973" s="75"/>
    </row>
    <row r="2974" spans="1:4" x14ac:dyDescent="0.2">
      <c r="A2974" s="260" t="s">
        <v>568</v>
      </c>
      <c r="B2974" s="260">
        <v>951</v>
      </c>
      <c r="C2974" s="269">
        <f t="shared" si="46"/>
        <v>1585</v>
      </c>
      <c r="D2974" s="75"/>
    </row>
    <row r="2975" spans="1:4" x14ac:dyDescent="0.2">
      <c r="A2975" s="260" t="s">
        <v>526</v>
      </c>
      <c r="B2975" s="260">
        <v>941</v>
      </c>
      <c r="C2975" s="269">
        <f t="shared" si="46"/>
        <v>1568.3333333333333</v>
      </c>
      <c r="D2975" s="75"/>
    </row>
    <row r="2976" spans="1:4" x14ac:dyDescent="0.2">
      <c r="A2976" s="260" t="s">
        <v>525</v>
      </c>
      <c r="B2976" s="260">
        <v>941</v>
      </c>
      <c r="C2976" s="269">
        <f t="shared" si="46"/>
        <v>1568.3333333333333</v>
      </c>
      <c r="D2976" s="75"/>
    </row>
    <row r="2977" spans="1:4" x14ac:dyDescent="0.2">
      <c r="A2977" s="260" t="s">
        <v>3318</v>
      </c>
      <c r="B2977" s="260">
        <v>918</v>
      </c>
      <c r="C2977" s="269">
        <f t="shared" si="46"/>
        <v>1530</v>
      </c>
      <c r="D2977" s="75"/>
    </row>
    <row r="2978" spans="1:4" x14ac:dyDescent="0.2">
      <c r="A2978" s="260" t="s">
        <v>3319</v>
      </c>
      <c r="B2978" s="260">
        <v>915</v>
      </c>
      <c r="C2978" s="269">
        <f t="shared" si="46"/>
        <v>1525</v>
      </c>
      <c r="D2978" s="75"/>
    </row>
    <row r="2979" spans="1:4" x14ac:dyDescent="0.2">
      <c r="A2979" s="260" t="s">
        <v>3320</v>
      </c>
      <c r="B2979" s="260">
        <v>915</v>
      </c>
      <c r="C2979" s="269">
        <f t="shared" si="46"/>
        <v>1525</v>
      </c>
      <c r="D2979" s="75"/>
    </row>
    <row r="2980" spans="1:4" x14ac:dyDescent="0.2">
      <c r="A2980" s="260" t="s">
        <v>3321</v>
      </c>
      <c r="B2980" s="260">
        <v>915</v>
      </c>
      <c r="C2980" s="269">
        <f t="shared" si="46"/>
        <v>1525</v>
      </c>
      <c r="D2980" s="75"/>
    </row>
    <row r="2981" spans="1:4" x14ac:dyDescent="0.2">
      <c r="A2981" s="260" t="s">
        <v>3322</v>
      </c>
      <c r="B2981" s="260">
        <v>842</v>
      </c>
      <c r="C2981" s="269">
        <f t="shared" si="46"/>
        <v>1403.3333333333333</v>
      </c>
      <c r="D2981" s="75"/>
    </row>
    <row r="2982" spans="1:4" x14ac:dyDescent="0.2">
      <c r="A2982" s="260" t="s">
        <v>3323</v>
      </c>
      <c r="B2982" s="260">
        <v>819</v>
      </c>
      <c r="C2982" s="269">
        <f t="shared" si="46"/>
        <v>1365</v>
      </c>
      <c r="D2982" s="75"/>
    </row>
    <row r="2983" spans="1:4" x14ac:dyDescent="0.2">
      <c r="A2983" s="260" t="s">
        <v>3324</v>
      </c>
      <c r="B2983" s="260">
        <v>795</v>
      </c>
      <c r="C2983" s="269">
        <f t="shared" si="46"/>
        <v>1325</v>
      </c>
      <c r="D2983" s="75"/>
    </row>
    <row r="2984" spans="1:4" x14ac:dyDescent="0.2">
      <c r="A2984" s="260" t="s">
        <v>3325</v>
      </c>
      <c r="B2984" s="260">
        <v>790</v>
      </c>
      <c r="C2984" s="269">
        <f t="shared" si="46"/>
        <v>1316.6666666666667</v>
      </c>
      <c r="D2984" s="75"/>
    </row>
    <row r="2985" spans="1:4" x14ac:dyDescent="0.2">
      <c r="A2985" s="260" t="s">
        <v>3326</v>
      </c>
      <c r="B2985" s="260">
        <v>682</v>
      </c>
      <c r="C2985" s="269">
        <f t="shared" si="46"/>
        <v>1136.6666666666667</v>
      </c>
      <c r="D2985" s="75"/>
    </row>
    <row r="2986" spans="1:4" x14ac:dyDescent="0.2">
      <c r="A2986" s="260" t="s">
        <v>3327</v>
      </c>
      <c r="B2986" s="260">
        <v>586</v>
      </c>
      <c r="C2986" s="269">
        <f t="shared" si="46"/>
        <v>976.66666666666663</v>
      </c>
      <c r="D2986" s="75"/>
    </row>
    <row r="2987" spans="1:4" x14ac:dyDescent="0.2">
      <c r="A2987" s="260" t="s">
        <v>3328</v>
      </c>
      <c r="B2987" s="260">
        <v>582</v>
      </c>
      <c r="C2987" s="269">
        <f t="shared" si="46"/>
        <v>970</v>
      </c>
      <c r="D2987" s="75"/>
    </row>
    <row r="2988" spans="1:4" x14ac:dyDescent="0.2">
      <c r="A2988" s="260" t="s">
        <v>3329</v>
      </c>
      <c r="B2988" s="260">
        <v>582</v>
      </c>
      <c r="C2988" s="269">
        <f t="shared" si="46"/>
        <v>970</v>
      </c>
      <c r="D2988" s="75"/>
    </row>
    <row r="2989" spans="1:4" x14ac:dyDescent="0.2">
      <c r="A2989" s="260" t="s">
        <v>3330</v>
      </c>
      <c r="B2989" s="260">
        <v>573</v>
      </c>
      <c r="C2989" s="269">
        <f t="shared" si="46"/>
        <v>955</v>
      </c>
      <c r="D2989" s="75"/>
    </row>
    <row r="2990" spans="1:4" x14ac:dyDescent="0.2">
      <c r="A2990" s="260" t="s">
        <v>3331</v>
      </c>
      <c r="B2990" s="260">
        <v>573</v>
      </c>
      <c r="C2990" s="269">
        <f t="shared" si="46"/>
        <v>955</v>
      </c>
      <c r="D2990" s="75"/>
    </row>
    <row r="2991" spans="1:4" x14ac:dyDescent="0.2">
      <c r="A2991" s="260" t="s">
        <v>527</v>
      </c>
      <c r="B2991" s="260">
        <v>532</v>
      </c>
      <c r="C2991" s="269">
        <f t="shared" si="46"/>
        <v>886.66666666666663</v>
      </c>
      <c r="D2991" s="75"/>
    </row>
    <row r="2992" spans="1:4" x14ac:dyDescent="0.2">
      <c r="A2992" s="260" t="s">
        <v>930</v>
      </c>
      <c r="B2992" s="260">
        <v>532</v>
      </c>
      <c r="C2992" s="269">
        <f t="shared" si="46"/>
        <v>886.66666666666663</v>
      </c>
      <c r="D2992" s="75"/>
    </row>
    <row r="2993" spans="1:4" x14ac:dyDescent="0.2">
      <c r="A2993" s="260" t="s">
        <v>3332</v>
      </c>
      <c r="B2993" s="260">
        <v>526</v>
      </c>
      <c r="C2993" s="269">
        <f t="shared" si="46"/>
        <v>876.66666666666663</v>
      </c>
      <c r="D2993" s="75"/>
    </row>
    <row r="2994" spans="1:4" x14ac:dyDescent="0.2">
      <c r="A2994" s="260" t="s">
        <v>3333</v>
      </c>
      <c r="B2994" s="260">
        <v>517</v>
      </c>
      <c r="C2994" s="269">
        <f t="shared" si="46"/>
        <v>861.66666666666663</v>
      </c>
      <c r="D2994" s="75"/>
    </row>
    <row r="2995" spans="1:4" x14ac:dyDescent="0.2">
      <c r="A2995" s="260" t="s">
        <v>3334</v>
      </c>
      <c r="B2995" s="260">
        <v>452</v>
      </c>
      <c r="C2995" s="269">
        <f t="shared" si="46"/>
        <v>753.33333333333337</v>
      </c>
      <c r="D2995" s="75"/>
    </row>
    <row r="2996" spans="1:4" x14ac:dyDescent="0.2">
      <c r="A2996" s="260" t="s">
        <v>3335</v>
      </c>
      <c r="B2996" s="260">
        <v>393</v>
      </c>
      <c r="C2996" s="269">
        <f t="shared" si="46"/>
        <v>655</v>
      </c>
      <c r="D2996" s="75"/>
    </row>
    <row r="2997" spans="1:4" x14ac:dyDescent="0.2">
      <c r="A2997" s="260" t="s">
        <v>3336</v>
      </c>
      <c r="B2997" s="260">
        <v>392</v>
      </c>
      <c r="C2997" s="269">
        <f t="shared" si="46"/>
        <v>653.33333333333337</v>
      </c>
      <c r="D2997" s="75"/>
    </row>
    <row r="2998" spans="1:4" x14ac:dyDescent="0.2">
      <c r="A2998" s="260" t="s">
        <v>3337</v>
      </c>
      <c r="B2998" s="260">
        <v>388</v>
      </c>
      <c r="C2998" s="269">
        <f t="shared" si="46"/>
        <v>646.66666666666663</v>
      </c>
      <c r="D2998" s="75"/>
    </row>
    <row r="2999" spans="1:4" x14ac:dyDescent="0.2">
      <c r="A2999" s="260" t="s">
        <v>3338</v>
      </c>
      <c r="B2999" s="260">
        <v>368</v>
      </c>
      <c r="C2999" s="269">
        <f t="shared" si="46"/>
        <v>613.33333333333337</v>
      </c>
      <c r="D2999" s="75"/>
    </row>
    <row r="3000" spans="1:4" x14ac:dyDescent="0.2">
      <c r="A3000" s="260" t="s">
        <v>3339</v>
      </c>
      <c r="B3000" s="260">
        <v>368</v>
      </c>
      <c r="C3000" s="269">
        <f t="shared" si="46"/>
        <v>613.33333333333337</v>
      </c>
      <c r="D3000" s="75"/>
    </row>
    <row r="3001" spans="1:4" x14ac:dyDescent="0.2">
      <c r="A3001" s="260" t="s">
        <v>3340</v>
      </c>
      <c r="B3001" s="260">
        <v>365</v>
      </c>
      <c r="C3001" s="269">
        <f t="shared" si="46"/>
        <v>608.33333333333337</v>
      </c>
      <c r="D3001" s="75"/>
    </row>
    <row r="3002" spans="1:4" x14ac:dyDescent="0.2">
      <c r="A3002" s="260" t="s">
        <v>3341</v>
      </c>
      <c r="B3002" s="260">
        <v>353</v>
      </c>
      <c r="C3002" s="269">
        <f t="shared" si="46"/>
        <v>588.33333333333337</v>
      </c>
      <c r="D3002" s="75"/>
    </row>
    <row r="3003" spans="1:4" x14ac:dyDescent="0.2">
      <c r="A3003" s="260" t="s">
        <v>3342</v>
      </c>
      <c r="B3003" s="260">
        <v>352</v>
      </c>
      <c r="C3003" s="269">
        <f t="shared" si="46"/>
        <v>586.66666666666663</v>
      </c>
      <c r="D3003" s="75"/>
    </row>
    <row r="3004" spans="1:4" x14ac:dyDescent="0.2">
      <c r="A3004" s="260" t="s">
        <v>3343</v>
      </c>
      <c r="B3004" s="260">
        <v>352</v>
      </c>
      <c r="C3004" s="269">
        <f t="shared" si="46"/>
        <v>586.66666666666663</v>
      </c>
      <c r="D3004" s="75"/>
    </row>
    <row r="3005" spans="1:4" x14ac:dyDescent="0.2">
      <c r="A3005" s="260" t="s">
        <v>3344</v>
      </c>
      <c r="B3005" s="260">
        <v>350</v>
      </c>
      <c r="C3005" s="269">
        <f t="shared" si="46"/>
        <v>583.33333333333337</v>
      </c>
      <c r="D3005" s="75"/>
    </row>
    <row r="3006" spans="1:4" x14ac:dyDescent="0.2">
      <c r="A3006" s="260" t="s">
        <v>3345</v>
      </c>
      <c r="B3006" s="260">
        <v>348</v>
      </c>
      <c r="C3006" s="269">
        <f t="shared" si="46"/>
        <v>580</v>
      </c>
      <c r="D3006" s="75"/>
    </row>
    <row r="3007" spans="1:4" x14ac:dyDescent="0.2">
      <c r="A3007" s="260" t="s">
        <v>3346</v>
      </c>
      <c r="B3007" s="260">
        <v>341</v>
      </c>
      <c r="C3007" s="269">
        <f t="shared" si="46"/>
        <v>568.33333333333337</v>
      </c>
      <c r="D3007" s="75"/>
    </row>
    <row r="3008" spans="1:4" x14ac:dyDescent="0.2">
      <c r="A3008" s="260" t="s">
        <v>3347</v>
      </c>
      <c r="B3008" s="260">
        <v>332</v>
      </c>
      <c r="C3008" s="269">
        <f t="shared" si="46"/>
        <v>553.33333333333337</v>
      </c>
      <c r="D3008" s="75"/>
    </row>
    <row r="3009" spans="1:4" x14ac:dyDescent="0.2">
      <c r="A3009" s="260" t="s">
        <v>3348</v>
      </c>
      <c r="B3009" s="260">
        <v>330</v>
      </c>
      <c r="C3009" s="269">
        <f t="shared" si="46"/>
        <v>550</v>
      </c>
      <c r="D3009" s="75"/>
    </row>
    <row r="3010" spans="1:4" x14ac:dyDescent="0.2">
      <c r="A3010" s="260" t="s">
        <v>3349</v>
      </c>
      <c r="B3010" s="260">
        <v>325</v>
      </c>
      <c r="C3010" s="269">
        <f t="shared" si="46"/>
        <v>541.66666666666663</v>
      </c>
      <c r="D3010" s="75"/>
    </row>
    <row r="3011" spans="1:4" x14ac:dyDescent="0.2">
      <c r="A3011" s="260" t="s">
        <v>3350</v>
      </c>
      <c r="B3011" s="260">
        <v>322</v>
      </c>
      <c r="C3011" s="269">
        <f t="shared" si="46"/>
        <v>536.66666666666663</v>
      </c>
      <c r="D3011" s="75"/>
    </row>
    <row r="3012" spans="1:4" x14ac:dyDescent="0.2">
      <c r="A3012" s="260" t="s">
        <v>3351</v>
      </c>
      <c r="B3012" s="260">
        <v>313</v>
      </c>
      <c r="C3012" s="269">
        <f t="shared" si="46"/>
        <v>521.66666666666663</v>
      </c>
      <c r="D3012" s="75"/>
    </row>
    <row r="3013" spans="1:4" x14ac:dyDescent="0.2">
      <c r="A3013" s="260" t="s">
        <v>3352</v>
      </c>
      <c r="B3013" s="260">
        <v>312</v>
      </c>
      <c r="C3013" s="269">
        <f t="shared" si="46"/>
        <v>520</v>
      </c>
      <c r="D3013" s="75"/>
    </row>
    <row r="3014" spans="1:4" x14ac:dyDescent="0.2">
      <c r="A3014" s="260" t="s">
        <v>3353</v>
      </c>
      <c r="B3014" s="260">
        <v>311</v>
      </c>
      <c r="C3014" s="269">
        <f t="shared" si="46"/>
        <v>518.33333333333337</v>
      </c>
      <c r="D3014" s="75"/>
    </row>
    <row r="3015" spans="1:4" x14ac:dyDescent="0.2">
      <c r="A3015" s="260" t="s">
        <v>543</v>
      </c>
      <c r="B3015" s="260">
        <v>307</v>
      </c>
      <c r="C3015" s="269">
        <f t="shared" ref="C3015:C3078" si="47">B3015*100/60</f>
        <v>511.66666666666669</v>
      </c>
      <c r="D3015" s="75"/>
    </row>
    <row r="3016" spans="1:4" x14ac:dyDescent="0.2">
      <c r="A3016" s="260" t="s">
        <v>3354</v>
      </c>
      <c r="B3016" s="260">
        <v>305</v>
      </c>
      <c r="C3016" s="269">
        <f t="shared" si="47"/>
        <v>508.33333333333331</v>
      </c>
      <c r="D3016" s="75"/>
    </row>
    <row r="3017" spans="1:4" x14ac:dyDescent="0.2">
      <c r="A3017" s="260" t="s">
        <v>3355</v>
      </c>
      <c r="B3017" s="260">
        <v>288</v>
      </c>
      <c r="C3017" s="269">
        <f t="shared" si="47"/>
        <v>480</v>
      </c>
      <c r="D3017" s="75"/>
    </row>
    <row r="3018" spans="1:4" x14ac:dyDescent="0.2">
      <c r="A3018" s="260" t="s">
        <v>3356</v>
      </c>
      <c r="B3018" s="260">
        <v>275</v>
      </c>
      <c r="C3018" s="269">
        <f t="shared" si="47"/>
        <v>458.33333333333331</v>
      </c>
      <c r="D3018" s="75"/>
    </row>
    <row r="3019" spans="1:4" x14ac:dyDescent="0.2">
      <c r="A3019" s="260" t="s">
        <v>3357</v>
      </c>
      <c r="B3019" s="260">
        <v>271</v>
      </c>
      <c r="C3019" s="269">
        <f t="shared" si="47"/>
        <v>451.66666666666669</v>
      </c>
      <c r="D3019" s="75"/>
    </row>
    <row r="3020" spans="1:4" x14ac:dyDescent="0.2">
      <c r="A3020" s="260" t="s">
        <v>3358</v>
      </c>
      <c r="B3020" s="260">
        <v>271</v>
      </c>
      <c r="C3020" s="269">
        <f t="shared" si="47"/>
        <v>451.66666666666669</v>
      </c>
      <c r="D3020" s="75"/>
    </row>
    <row r="3021" spans="1:4" x14ac:dyDescent="0.2">
      <c r="A3021" s="260" t="s">
        <v>3359</v>
      </c>
      <c r="B3021" s="260">
        <v>271</v>
      </c>
      <c r="C3021" s="269">
        <f t="shared" si="47"/>
        <v>451.66666666666669</v>
      </c>
      <c r="D3021" s="75"/>
    </row>
    <row r="3022" spans="1:4" x14ac:dyDescent="0.2">
      <c r="A3022" s="260" t="s">
        <v>3360</v>
      </c>
      <c r="B3022" s="260">
        <v>256</v>
      </c>
      <c r="C3022" s="269">
        <f t="shared" si="47"/>
        <v>426.66666666666669</v>
      </c>
      <c r="D3022" s="75"/>
    </row>
    <row r="3023" spans="1:4" x14ac:dyDescent="0.2">
      <c r="A3023" s="260" t="s">
        <v>3361</v>
      </c>
      <c r="B3023" s="260">
        <v>221</v>
      </c>
      <c r="C3023" s="269">
        <f t="shared" si="47"/>
        <v>368.33333333333331</v>
      </c>
      <c r="D3023" s="75"/>
    </row>
    <row r="3024" spans="1:4" x14ac:dyDescent="0.2">
      <c r="A3024" s="260" t="s">
        <v>3362</v>
      </c>
      <c r="B3024" s="260">
        <v>221</v>
      </c>
      <c r="C3024" s="269">
        <f t="shared" si="47"/>
        <v>368.33333333333331</v>
      </c>
      <c r="D3024" s="75"/>
    </row>
    <row r="3025" spans="1:4" x14ac:dyDescent="0.2">
      <c r="A3025" s="260" t="s">
        <v>3363</v>
      </c>
      <c r="B3025" s="260">
        <v>221</v>
      </c>
      <c r="C3025" s="269">
        <f t="shared" si="47"/>
        <v>368.33333333333331</v>
      </c>
      <c r="D3025" s="75"/>
    </row>
    <row r="3026" spans="1:4" x14ac:dyDescent="0.2">
      <c r="A3026" s="260" t="s">
        <v>3364</v>
      </c>
      <c r="B3026" s="260">
        <v>209</v>
      </c>
      <c r="C3026" s="269">
        <f t="shared" si="47"/>
        <v>348.33333333333331</v>
      </c>
      <c r="D3026" s="75"/>
    </row>
    <row r="3027" spans="1:4" x14ac:dyDescent="0.2">
      <c r="A3027" s="260" t="s">
        <v>3365</v>
      </c>
      <c r="B3027" s="260">
        <v>209</v>
      </c>
      <c r="C3027" s="269">
        <f t="shared" si="47"/>
        <v>348.33333333333331</v>
      </c>
      <c r="D3027" s="75"/>
    </row>
    <row r="3028" spans="1:4" x14ac:dyDescent="0.2">
      <c r="A3028" s="260" t="s">
        <v>3366</v>
      </c>
      <c r="B3028" s="260">
        <v>209</v>
      </c>
      <c r="C3028" s="269">
        <f t="shared" si="47"/>
        <v>348.33333333333331</v>
      </c>
      <c r="D3028" s="75"/>
    </row>
    <row r="3029" spans="1:4" x14ac:dyDescent="0.2">
      <c r="A3029" s="260" t="s">
        <v>3367</v>
      </c>
      <c r="B3029" s="260">
        <v>207</v>
      </c>
      <c r="C3029" s="269">
        <f t="shared" si="47"/>
        <v>345</v>
      </c>
      <c r="D3029" s="75"/>
    </row>
    <row r="3030" spans="1:4" x14ac:dyDescent="0.2">
      <c r="A3030" s="260" t="s">
        <v>3368</v>
      </c>
      <c r="B3030" s="260">
        <v>206</v>
      </c>
      <c r="C3030" s="269">
        <f t="shared" si="47"/>
        <v>343.33333333333331</v>
      </c>
      <c r="D3030" s="75"/>
    </row>
    <row r="3031" spans="1:4" x14ac:dyDescent="0.2">
      <c r="A3031" s="260" t="s">
        <v>3369</v>
      </c>
      <c r="B3031" s="260">
        <v>205</v>
      </c>
      <c r="C3031" s="269">
        <f t="shared" si="47"/>
        <v>341.66666666666669</v>
      </c>
      <c r="D3031" s="75"/>
    </row>
    <row r="3032" spans="1:4" x14ac:dyDescent="0.2">
      <c r="A3032" s="260" t="s">
        <v>3370</v>
      </c>
      <c r="B3032" s="260">
        <v>200</v>
      </c>
      <c r="C3032" s="269">
        <f t="shared" si="47"/>
        <v>333.33333333333331</v>
      </c>
      <c r="D3032" s="75"/>
    </row>
    <row r="3033" spans="1:4" x14ac:dyDescent="0.2">
      <c r="A3033" s="260" t="s">
        <v>3371</v>
      </c>
      <c r="B3033" s="260">
        <v>200</v>
      </c>
      <c r="C3033" s="269">
        <f t="shared" si="47"/>
        <v>333.33333333333331</v>
      </c>
      <c r="D3033" s="75"/>
    </row>
    <row r="3034" spans="1:4" x14ac:dyDescent="0.2">
      <c r="A3034" s="260" t="s">
        <v>528</v>
      </c>
      <c r="B3034" s="260">
        <v>193</v>
      </c>
      <c r="C3034" s="269">
        <f t="shared" si="47"/>
        <v>321.66666666666669</v>
      </c>
      <c r="D3034" s="75"/>
    </row>
    <row r="3035" spans="1:4" x14ac:dyDescent="0.2">
      <c r="A3035" s="260" t="s">
        <v>529</v>
      </c>
      <c r="B3035" s="260">
        <v>193</v>
      </c>
      <c r="C3035" s="269">
        <f t="shared" si="47"/>
        <v>321.66666666666669</v>
      </c>
      <c r="D3035" s="75"/>
    </row>
    <row r="3036" spans="1:4" x14ac:dyDescent="0.2">
      <c r="A3036" s="260" t="s">
        <v>3372</v>
      </c>
      <c r="B3036" s="260">
        <v>181</v>
      </c>
      <c r="C3036" s="269">
        <f t="shared" si="47"/>
        <v>301.66666666666669</v>
      </c>
      <c r="D3036" s="75"/>
    </row>
    <row r="3037" spans="1:4" x14ac:dyDescent="0.2">
      <c r="A3037" s="260" t="s">
        <v>3373</v>
      </c>
      <c r="B3037" s="260">
        <v>180</v>
      </c>
      <c r="C3037" s="269">
        <f t="shared" si="47"/>
        <v>300</v>
      </c>
      <c r="D3037" s="75"/>
    </row>
    <row r="3038" spans="1:4" x14ac:dyDescent="0.2">
      <c r="A3038" s="260" t="s">
        <v>3374</v>
      </c>
      <c r="B3038" s="260">
        <v>158</v>
      </c>
      <c r="C3038" s="269">
        <f t="shared" si="47"/>
        <v>263.33333333333331</v>
      </c>
      <c r="D3038" s="75"/>
    </row>
    <row r="3039" spans="1:4" x14ac:dyDescent="0.2">
      <c r="A3039" s="260" t="s">
        <v>3375</v>
      </c>
      <c r="B3039" s="260">
        <v>155</v>
      </c>
      <c r="C3039" s="269">
        <f t="shared" si="47"/>
        <v>258.33333333333331</v>
      </c>
      <c r="D3039" s="75"/>
    </row>
    <row r="3040" spans="1:4" x14ac:dyDescent="0.2">
      <c r="A3040" s="260" t="s">
        <v>3376</v>
      </c>
      <c r="B3040" s="260">
        <v>152</v>
      </c>
      <c r="C3040" s="269">
        <f t="shared" si="47"/>
        <v>253.33333333333334</v>
      </c>
      <c r="D3040" s="75"/>
    </row>
    <row r="3041" spans="1:4" x14ac:dyDescent="0.2">
      <c r="A3041" s="260" t="s">
        <v>2193</v>
      </c>
      <c r="B3041" s="260">
        <v>150</v>
      </c>
      <c r="C3041" s="269">
        <f t="shared" si="47"/>
        <v>250</v>
      </c>
      <c r="D3041" s="75"/>
    </row>
    <row r="3042" spans="1:4" x14ac:dyDescent="0.2">
      <c r="A3042" s="260" t="s">
        <v>3377</v>
      </c>
      <c r="B3042" s="260">
        <v>147</v>
      </c>
      <c r="C3042" s="269">
        <f t="shared" si="47"/>
        <v>245</v>
      </c>
      <c r="D3042" s="75"/>
    </row>
    <row r="3043" spans="1:4" x14ac:dyDescent="0.2">
      <c r="A3043" s="260" t="s">
        <v>3378</v>
      </c>
      <c r="B3043" s="260">
        <v>146</v>
      </c>
      <c r="C3043" s="269">
        <f t="shared" si="47"/>
        <v>243.33333333333334</v>
      </c>
      <c r="D3043" s="75"/>
    </row>
    <row r="3044" spans="1:4" x14ac:dyDescent="0.2">
      <c r="A3044" s="260" t="s">
        <v>3379</v>
      </c>
      <c r="B3044" s="260">
        <v>143</v>
      </c>
      <c r="C3044" s="269">
        <f t="shared" si="47"/>
        <v>238.33333333333334</v>
      </c>
      <c r="D3044" s="75"/>
    </row>
    <row r="3045" spans="1:4" x14ac:dyDescent="0.2">
      <c r="A3045" s="260" t="s">
        <v>3380</v>
      </c>
      <c r="B3045" s="260">
        <v>141</v>
      </c>
      <c r="C3045" s="269">
        <f t="shared" si="47"/>
        <v>235</v>
      </c>
      <c r="D3045" s="75"/>
    </row>
    <row r="3046" spans="1:4" x14ac:dyDescent="0.2">
      <c r="A3046" s="260" t="s">
        <v>3381</v>
      </c>
      <c r="B3046" s="260">
        <v>139</v>
      </c>
      <c r="C3046" s="269">
        <f t="shared" si="47"/>
        <v>231.66666666666666</v>
      </c>
      <c r="D3046" s="75"/>
    </row>
    <row r="3047" spans="1:4" x14ac:dyDescent="0.2">
      <c r="A3047" s="260" t="s">
        <v>3382</v>
      </c>
      <c r="B3047" s="260">
        <v>126</v>
      </c>
      <c r="C3047" s="269">
        <f t="shared" si="47"/>
        <v>210</v>
      </c>
      <c r="D3047" s="75"/>
    </row>
    <row r="3048" spans="1:4" x14ac:dyDescent="0.2">
      <c r="A3048" s="260" t="s">
        <v>3383</v>
      </c>
      <c r="B3048" s="260">
        <v>125</v>
      </c>
      <c r="C3048" s="269">
        <f t="shared" si="47"/>
        <v>208.33333333333334</v>
      </c>
      <c r="D3048" s="75"/>
    </row>
    <row r="3049" spans="1:4" x14ac:dyDescent="0.2">
      <c r="A3049" s="260" t="s">
        <v>518</v>
      </c>
      <c r="B3049" s="260">
        <v>125</v>
      </c>
      <c r="C3049" s="269">
        <f t="shared" si="47"/>
        <v>208.33333333333334</v>
      </c>
      <c r="D3049" s="75"/>
    </row>
    <row r="3050" spans="1:4" x14ac:dyDescent="0.2">
      <c r="A3050" s="260" t="s">
        <v>878</v>
      </c>
      <c r="B3050" s="260">
        <v>125</v>
      </c>
      <c r="C3050" s="269">
        <f t="shared" si="47"/>
        <v>208.33333333333334</v>
      </c>
      <c r="D3050" s="75"/>
    </row>
    <row r="3051" spans="1:4" x14ac:dyDescent="0.2">
      <c r="A3051" s="260" t="s">
        <v>3384</v>
      </c>
      <c r="B3051" s="260">
        <v>125</v>
      </c>
      <c r="C3051" s="269">
        <f t="shared" si="47"/>
        <v>208.33333333333334</v>
      </c>
      <c r="D3051" s="75"/>
    </row>
    <row r="3052" spans="1:4" x14ac:dyDescent="0.2">
      <c r="A3052" s="260" t="s">
        <v>3385</v>
      </c>
      <c r="B3052" s="260">
        <v>120</v>
      </c>
      <c r="C3052" s="269">
        <f t="shared" si="47"/>
        <v>200</v>
      </c>
      <c r="D3052" s="75"/>
    </row>
    <row r="3053" spans="1:4" x14ac:dyDescent="0.2">
      <c r="A3053" s="260" t="s">
        <v>2211</v>
      </c>
      <c r="B3053" s="260">
        <v>115</v>
      </c>
      <c r="C3053" s="269">
        <f t="shared" si="47"/>
        <v>191.66666666666666</v>
      </c>
      <c r="D3053" s="75"/>
    </row>
    <row r="3054" spans="1:4" x14ac:dyDescent="0.2">
      <c r="A3054" s="260" t="s">
        <v>3386</v>
      </c>
      <c r="B3054" s="260">
        <v>112</v>
      </c>
      <c r="C3054" s="269">
        <f t="shared" si="47"/>
        <v>186.66666666666666</v>
      </c>
      <c r="D3054" s="75"/>
    </row>
    <row r="3055" spans="1:4" x14ac:dyDescent="0.2">
      <c r="A3055" s="260" t="s">
        <v>3387</v>
      </c>
      <c r="B3055" s="260">
        <v>109</v>
      </c>
      <c r="C3055" s="269">
        <f t="shared" si="47"/>
        <v>181.66666666666666</v>
      </c>
      <c r="D3055" s="75"/>
    </row>
    <row r="3056" spans="1:4" x14ac:dyDescent="0.2">
      <c r="A3056" s="260" t="s">
        <v>538</v>
      </c>
      <c r="B3056" s="260">
        <v>106</v>
      </c>
      <c r="C3056" s="269">
        <f t="shared" si="47"/>
        <v>176.66666666666666</v>
      </c>
      <c r="D3056" s="75"/>
    </row>
    <row r="3057" spans="1:4" x14ac:dyDescent="0.2">
      <c r="A3057" s="260" t="s">
        <v>3388</v>
      </c>
      <c r="B3057" s="260">
        <v>105</v>
      </c>
      <c r="C3057" s="269">
        <f t="shared" si="47"/>
        <v>175</v>
      </c>
      <c r="D3057" s="75"/>
    </row>
    <row r="3058" spans="1:4" x14ac:dyDescent="0.2">
      <c r="A3058" s="260" t="s">
        <v>918</v>
      </c>
      <c r="B3058" s="260">
        <v>105</v>
      </c>
      <c r="C3058" s="269">
        <f t="shared" si="47"/>
        <v>175</v>
      </c>
      <c r="D3058" s="75"/>
    </row>
    <row r="3059" spans="1:4" x14ac:dyDescent="0.2">
      <c r="A3059" s="260" t="s">
        <v>544</v>
      </c>
      <c r="B3059" s="260">
        <v>105</v>
      </c>
      <c r="C3059" s="269">
        <f t="shared" si="47"/>
        <v>175</v>
      </c>
      <c r="D3059" s="75"/>
    </row>
    <row r="3060" spans="1:4" x14ac:dyDescent="0.2">
      <c r="A3060" s="260" t="s">
        <v>3389</v>
      </c>
      <c r="B3060" s="260">
        <v>3216</v>
      </c>
      <c r="C3060" s="269">
        <f t="shared" si="47"/>
        <v>5360</v>
      </c>
      <c r="D3060" s="75"/>
    </row>
    <row r="3061" spans="1:4" x14ac:dyDescent="0.2">
      <c r="A3061" s="260" t="s">
        <v>3390</v>
      </c>
      <c r="B3061" s="260">
        <v>3192</v>
      </c>
      <c r="C3061" s="269">
        <f t="shared" si="47"/>
        <v>5320</v>
      </c>
      <c r="D3061" s="75"/>
    </row>
    <row r="3062" spans="1:4" x14ac:dyDescent="0.2">
      <c r="A3062" s="260" t="s">
        <v>3391</v>
      </c>
      <c r="B3062" s="260">
        <v>3192</v>
      </c>
      <c r="C3062" s="269">
        <f t="shared" si="47"/>
        <v>5320</v>
      </c>
      <c r="D3062" s="75"/>
    </row>
    <row r="3063" spans="1:4" x14ac:dyDescent="0.2">
      <c r="A3063" s="260" t="s">
        <v>3392</v>
      </c>
      <c r="B3063" s="260">
        <v>3162</v>
      </c>
      <c r="C3063" s="269">
        <f t="shared" si="47"/>
        <v>5270</v>
      </c>
      <c r="D3063" s="75"/>
    </row>
    <row r="3064" spans="1:4" x14ac:dyDescent="0.2">
      <c r="A3064" s="260" t="s">
        <v>3393</v>
      </c>
      <c r="B3064" s="260">
        <v>1563</v>
      </c>
      <c r="C3064" s="269">
        <f t="shared" si="47"/>
        <v>2605</v>
      </c>
      <c r="D3064" s="75"/>
    </row>
    <row r="3065" spans="1:4" x14ac:dyDescent="0.2">
      <c r="A3065" s="260" t="s">
        <v>3394</v>
      </c>
      <c r="B3065" s="260">
        <v>761</v>
      </c>
      <c r="C3065" s="269">
        <f t="shared" si="47"/>
        <v>1268.3333333333333</v>
      </c>
      <c r="D3065" s="75"/>
    </row>
    <row r="3066" spans="1:4" x14ac:dyDescent="0.2">
      <c r="A3066" s="260" t="s">
        <v>3395</v>
      </c>
      <c r="B3066" s="260">
        <v>758</v>
      </c>
      <c r="C3066" s="269">
        <f t="shared" si="47"/>
        <v>1263.3333333333333</v>
      </c>
      <c r="D3066" s="75"/>
    </row>
    <row r="3067" spans="1:4" x14ac:dyDescent="0.2">
      <c r="A3067" s="260" t="s">
        <v>3249</v>
      </c>
      <c r="B3067" s="260">
        <v>758</v>
      </c>
      <c r="C3067" s="269">
        <f t="shared" si="47"/>
        <v>1263.3333333333333</v>
      </c>
      <c r="D3067" s="75"/>
    </row>
    <row r="3068" spans="1:4" x14ac:dyDescent="0.2">
      <c r="A3068" s="260" t="s">
        <v>3396</v>
      </c>
      <c r="B3068" s="260">
        <v>692</v>
      </c>
      <c r="C3068" s="269">
        <f t="shared" si="47"/>
        <v>1153.3333333333333</v>
      </c>
      <c r="D3068" s="75"/>
    </row>
    <row r="3069" spans="1:4" x14ac:dyDescent="0.2">
      <c r="A3069" s="260" t="s">
        <v>3397</v>
      </c>
      <c r="B3069" s="260">
        <v>336</v>
      </c>
      <c r="C3069" s="269">
        <f t="shared" si="47"/>
        <v>560</v>
      </c>
      <c r="D3069" s="75"/>
    </row>
    <row r="3070" spans="1:4" x14ac:dyDescent="0.2">
      <c r="A3070" s="260" t="s">
        <v>655</v>
      </c>
      <c r="B3070" s="260">
        <v>283</v>
      </c>
      <c r="C3070" s="269">
        <f t="shared" si="47"/>
        <v>471.66666666666669</v>
      </c>
      <c r="D3070" s="75"/>
    </row>
    <row r="3071" spans="1:4" x14ac:dyDescent="0.2">
      <c r="A3071" s="260" t="s">
        <v>657</v>
      </c>
      <c r="B3071" s="260">
        <v>266</v>
      </c>
      <c r="C3071" s="269">
        <f t="shared" si="47"/>
        <v>443.33333333333331</v>
      </c>
      <c r="D3071" s="75"/>
    </row>
    <row r="3072" spans="1:4" x14ac:dyDescent="0.2">
      <c r="A3072" s="260" t="s">
        <v>654</v>
      </c>
      <c r="B3072" s="260">
        <v>177</v>
      </c>
      <c r="C3072" s="269">
        <f t="shared" si="47"/>
        <v>295</v>
      </c>
      <c r="D3072" s="75"/>
    </row>
    <row r="3073" spans="1:4" x14ac:dyDescent="0.2">
      <c r="A3073" s="260" t="s">
        <v>656</v>
      </c>
      <c r="B3073" s="260">
        <v>177</v>
      </c>
      <c r="C3073" s="269">
        <f t="shared" si="47"/>
        <v>295</v>
      </c>
      <c r="D3073" s="75"/>
    </row>
    <row r="3074" spans="1:4" x14ac:dyDescent="0.2">
      <c r="A3074" s="260" t="s">
        <v>896</v>
      </c>
      <c r="B3074" s="260">
        <v>177</v>
      </c>
      <c r="C3074" s="269">
        <f t="shared" si="47"/>
        <v>295</v>
      </c>
      <c r="D3074" s="75"/>
    </row>
    <row r="3075" spans="1:4" x14ac:dyDescent="0.2">
      <c r="A3075" s="260" t="s">
        <v>2220</v>
      </c>
      <c r="B3075" s="260">
        <v>101</v>
      </c>
      <c r="C3075" s="269">
        <f t="shared" si="47"/>
        <v>168.33333333333334</v>
      </c>
      <c r="D3075" s="75"/>
    </row>
    <row r="3076" spans="1:4" x14ac:dyDescent="0.2">
      <c r="A3076" s="260" t="s">
        <v>3398</v>
      </c>
      <c r="B3076" s="260">
        <v>100</v>
      </c>
      <c r="C3076" s="269">
        <f t="shared" si="47"/>
        <v>166.66666666666666</v>
      </c>
      <c r="D3076" s="75"/>
    </row>
    <row r="3077" spans="1:4" x14ac:dyDescent="0.2">
      <c r="A3077" s="260" t="s">
        <v>3399</v>
      </c>
      <c r="B3077" s="260">
        <v>74</v>
      </c>
      <c r="C3077" s="269">
        <f t="shared" si="47"/>
        <v>123.33333333333333</v>
      </c>
      <c r="D3077" s="75"/>
    </row>
    <row r="3078" spans="1:4" x14ac:dyDescent="0.2">
      <c r="A3078" s="260" t="s">
        <v>3400</v>
      </c>
      <c r="B3078" s="260">
        <v>73</v>
      </c>
      <c r="C3078" s="269">
        <f t="shared" si="47"/>
        <v>121.66666666666667</v>
      </c>
      <c r="D3078" s="75"/>
    </row>
    <row r="3079" spans="1:4" x14ac:dyDescent="0.2">
      <c r="A3079" s="260" t="s">
        <v>903</v>
      </c>
      <c r="B3079" s="260">
        <v>67</v>
      </c>
      <c r="C3079" s="269">
        <f t="shared" ref="C3079:C3082" si="48">B3079*100/60</f>
        <v>111.66666666666667</v>
      </c>
      <c r="D3079" s="75"/>
    </row>
    <row r="3080" spans="1:4" x14ac:dyDescent="0.2">
      <c r="A3080" s="260" t="s">
        <v>1190</v>
      </c>
      <c r="B3080" s="260">
        <v>66</v>
      </c>
      <c r="C3080" s="269">
        <f t="shared" si="48"/>
        <v>110</v>
      </c>
      <c r="D3080" s="75"/>
    </row>
    <row r="3081" spans="1:4" x14ac:dyDescent="0.2">
      <c r="A3081" s="260" t="s">
        <v>905</v>
      </c>
      <c r="B3081" s="260">
        <v>56</v>
      </c>
      <c r="C3081" s="269">
        <f t="shared" si="48"/>
        <v>93.333333333333329</v>
      </c>
      <c r="D3081" s="75"/>
    </row>
    <row r="3082" spans="1:4" x14ac:dyDescent="0.2">
      <c r="A3082" s="260" t="s">
        <v>907</v>
      </c>
      <c r="B3082" s="260">
        <v>56</v>
      </c>
      <c r="C3082" s="269">
        <f t="shared" si="48"/>
        <v>93.333333333333329</v>
      </c>
      <c r="D3082" s="75"/>
    </row>
    <row r="3083" spans="1:4" ht="28" x14ac:dyDescent="0.3">
      <c r="A3083" s="18"/>
      <c r="B3083" s="271" t="s">
        <v>3546</v>
      </c>
      <c r="C3083" s="272">
        <f>SUM(C6:C3082)</f>
        <v>2037028.33333334</v>
      </c>
      <c r="D3083" s="75"/>
    </row>
    <row r="3084" spans="1:4" x14ac:dyDescent="0.2">
      <c r="A3084" s="18"/>
      <c r="D3084" s="75"/>
    </row>
    <row r="3085" spans="1:4" ht="35" x14ac:dyDescent="0.35">
      <c r="A3085" s="262" t="s">
        <v>3547</v>
      </c>
      <c r="B3085" s="265"/>
      <c r="C3085" s="273"/>
      <c r="D3085" s="75"/>
    </row>
    <row r="3086" spans="1:4" x14ac:dyDescent="0.2">
      <c r="A3086" s="268" t="s">
        <v>146</v>
      </c>
      <c r="B3086" s="268" t="s">
        <v>0</v>
      </c>
      <c r="C3086" s="268" t="s">
        <v>3401</v>
      </c>
      <c r="D3086" s="75"/>
    </row>
    <row r="3087" spans="1:4" x14ac:dyDescent="0.2">
      <c r="A3087" s="260" t="s">
        <v>2122</v>
      </c>
      <c r="B3087" s="260">
        <v>315</v>
      </c>
      <c r="C3087" s="269">
        <f>B3087*100/80</f>
        <v>393.75</v>
      </c>
      <c r="D3087" s="75"/>
    </row>
    <row r="3088" spans="1:4" x14ac:dyDescent="0.2">
      <c r="A3088" s="260" t="s">
        <v>2128</v>
      </c>
      <c r="B3088" s="260">
        <v>41</v>
      </c>
      <c r="C3088" s="269">
        <f t="shared" ref="C3088:C3151" si="49">B3088*100/80</f>
        <v>51.25</v>
      </c>
      <c r="D3088" s="75"/>
    </row>
    <row r="3089" spans="1:4" x14ac:dyDescent="0.2">
      <c r="A3089" s="260" t="s">
        <v>2129</v>
      </c>
      <c r="B3089" s="260">
        <v>38</v>
      </c>
      <c r="C3089" s="269">
        <f t="shared" si="49"/>
        <v>47.5</v>
      </c>
      <c r="D3089" s="75"/>
    </row>
    <row r="3090" spans="1:4" x14ac:dyDescent="0.2">
      <c r="A3090" s="260" t="s">
        <v>2130</v>
      </c>
      <c r="B3090" s="260">
        <v>22</v>
      </c>
      <c r="C3090" s="269">
        <f t="shared" si="49"/>
        <v>27.5</v>
      </c>
      <c r="D3090" s="75"/>
    </row>
    <row r="3091" spans="1:4" x14ac:dyDescent="0.2">
      <c r="A3091" s="260" t="s">
        <v>2133</v>
      </c>
      <c r="B3091" s="260">
        <v>11</v>
      </c>
      <c r="C3091" s="269">
        <f t="shared" si="49"/>
        <v>13.75</v>
      </c>
      <c r="D3091" s="75"/>
    </row>
    <row r="3092" spans="1:4" x14ac:dyDescent="0.2">
      <c r="A3092" s="260" t="s">
        <v>2134</v>
      </c>
      <c r="B3092" s="260">
        <v>10</v>
      </c>
      <c r="C3092" s="269">
        <f t="shared" si="49"/>
        <v>12.5</v>
      </c>
      <c r="D3092" s="75"/>
    </row>
    <row r="3093" spans="1:4" x14ac:dyDescent="0.2">
      <c r="A3093" s="260" t="s">
        <v>2135</v>
      </c>
      <c r="B3093" s="260">
        <v>8</v>
      </c>
      <c r="C3093" s="269">
        <f t="shared" si="49"/>
        <v>10</v>
      </c>
      <c r="D3093" s="75"/>
    </row>
    <row r="3094" spans="1:4" x14ac:dyDescent="0.2">
      <c r="A3094" s="260" t="s">
        <v>2136</v>
      </c>
      <c r="B3094" s="260">
        <v>8</v>
      </c>
      <c r="C3094" s="269">
        <f t="shared" si="49"/>
        <v>10</v>
      </c>
      <c r="D3094" s="75"/>
    </row>
    <row r="3095" spans="1:4" x14ac:dyDescent="0.2">
      <c r="A3095" s="260" t="s">
        <v>1226</v>
      </c>
      <c r="B3095" s="260">
        <v>13156</v>
      </c>
      <c r="C3095" s="269">
        <f t="shared" si="49"/>
        <v>16445</v>
      </c>
      <c r="D3095" s="75"/>
    </row>
    <row r="3096" spans="1:4" x14ac:dyDescent="0.2">
      <c r="A3096" s="260" t="s">
        <v>923</v>
      </c>
      <c r="B3096" s="260">
        <v>13115</v>
      </c>
      <c r="C3096" s="269">
        <f t="shared" si="49"/>
        <v>16393.75</v>
      </c>
      <c r="D3096" s="75"/>
    </row>
    <row r="3097" spans="1:4" x14ac:dyDescent="0.2">
      <c r="A3097" s="260" t="s">
        <v>1066</v>
      </c>
      <c r="B3097" s="260">
        <v>12132</v>
      </c>
      <c r="C3097" s="269">
        <f t="shared" si="49"/>
        <v>15165</v>
      </c>
      <c r="D3097" s="75"/>
    </row>
    <row r="3098" spans="1:4" x14ac:dyDescent="0.2">
      <c r="A3098" s="260" t="s">
        <v>879</v>
      </c>
      <c r="B3098" s="260">
        <v>12130</v>
      </c>
      <c r="C3098" s="269">
        <f t="shared" si="49"/>
        <v>15162.5</v>
      </c>
      <c r="D3098" s="75"/>
    </row>
    <row r="3099" spans="1:4" x14ac:dyDescent="0.2">
      <c r="A3099" s="260" t="s">
        <v>1091</v>
      </c>
      <c r="B3099" s="260">
        <v>12108</v>
      </c>
      <c r="C3099" s="269">
        <f t="shared" si="49"/>
        <v>15135</v>
      </c>
      <c r="D3099" s="75"/>
    </row>
    <row r="3100" spans="1:4" x14ac:dyDescent="0.2">
      <c r="A3100" s="260" t="s">
        <v>1233</v>
      </c>
      <c r="B3100" s="260">
        <v>12035</v>
      </c>
      <c r="C3100" s="269">
        <f t="shared" si="49"/>
        <v>15043.75</v>
      </c>
      <c r="D3100" s="75"/>
    </row>
    <row r="3101" spans="1:4" x14ac:dyDescent="0.2">
      <c r="A3101" s="260" t="s">
        <v>1151</v>
      </c>
      <c r="B3101" s="260">
        <v>7046</v>
      </c>
      <c r="C3101" s="269">
        <f t="shared" si="49"/>
        <v>8807.5</v>
      </c>
      <c r="D3101" s="75"/>
    </row>
    <row r="3102" spans="1:4" x14ac:dyDescent="0.2">
      <c r="A3102" s="260" t="s">
        <v>1085</v>
      </c>
      <c r="B3102" s="260">
        <v>6990</v>
      </c>
      <c r="C3102" s="269">
        <f t="shared" si="49"/>
        <v>8737.5</v>
      </c>
      <c r="D3102" s="75"/>
    </row>
    <row r="3103" spans="1:4" x14ac:dyDescent="0.2">
      <c r="A3103" s="260" t="s">
        <v>584</v>
      </c>
      <c r="B3103" s="260">
        <v>6459</v>
      </c>
      <c r="C3103" s="269">
        <f t="shared" si="49"/>
        <v>8073.75</v>
      </c>
      <c r="D3103" s="75"/>
    </row>
    <row r="3104" spans="1:4" x14ac:dyDescent="0.2">
      <c r="A3104" s="260" t="s">
        <v>209</v>
      </c>
      <c r="B3104" s="260">
        <v>6379</v>
      </c>
      <c r="C3104" s="269">
        <f t="shared" si="49"/>
        <v>7973.75</v>
      </c>
      <c r="D3104" s="75"/>
    </row>
    <row r="3105" spans="1:4" x14ac:dyDescent="0.2">
      <c r="A3105" s="260" t="s">
        <v>425</v>
      </c>
      <c r="B3105" s="260">
        <v>6370</v>
      </c>
      <c r="C3105" s="269">
        <f t="shared" si="49"/>
        <v>7962.5</v>
      </c>
      <c r="D3105" s="75"/>
    </row>
    <row r="3106" spans="1:4" x14ac:dyDescent="0.2">
      <c r="A3106" s="260" t="s">
        <v>268</v>
      </c>
      <c r="B3106" s="260">
        <v>5639</v>
      </c>
      <c r="C3106" s="269">
        <f t="shared" si="49"/>
        <v>7048.75</v>
      </c>
      <c r="D3106" s="75"/>
    </row>
    <row r="3107" spans="1:4" x14ac:dyDescent="0.2">
      <c r="A3107" s="260" t="s">
        <v>537</v>
      </c>
      <c r="B3107" s="260">
        <v>5451</v>
      </c>
      <c r="C3107" s="269">
        <f t="shared" si="49"/>
        <v>6813.75</v>
      </c>
      <c r="D3107" s="75"/>
    </row>
    <row r="3108" spans="1:4" x14ac:dyDescent="0.2">
      <c r="A3108" s="260" t="s">
        <v>363</v>
      </c>
      <c r="B3108" s="260">
        <v>4963</v>
      </c>
      <c r="C3108" s="269">
        <f t="shared" si="49"/>
        <v>6203.75</v>
      </c>
      <c r="D3108" s="75"/>
    </row>
    <row r="3109" spans="1:4" x14ac:dyDescent="0.2">
      <c r="A3109" s="260" t="s">
        <v>445</v>
      </c>
      <c r="B3109" s="260">
        <v>4963</v>
      </c>
      <c r="C3109" s="269">
        <f t="shared" si="49"/>
        <v>6203.75</v>
      </c>
      <c r="D3109" s="75"/>
    </row>
    <row r="3110" spans="1:4" x14ac:dyDescent="0.2">
      <c r="A3110" s="260" t="s">
        <v>722</v>
      </c>
      <c r="B3110" s="260">
        <v>4886</v>
      </c>
      <c r="C3110" s="269">
        <f t="shared" si="49"/>
        <v>6107.5</v>
      </c>
      <c r="D3110" s="75"/>
    </row>
    <row r="3111" spans="1:4" x14ac:dyDescent="0.2">
      <c r="A3111" s="260" t="s">
        <v>207</v>
      </c>
      <c r="B3111" s="260">
        <v>4816</v>
      </c>
      <c r="C3111" s="269">
        <f t="shared" si="49"/>
        <v>6020</v>
      </c>
      <c r="D3111" s="75"/>
    </row>
    <row r="3112" spans="1:4" x14ac:dyDescent="0.2">
      <c r="A3112" s="260" t="s">
        <v>889</v>
      </c>
      <c r="B3112" s="260">
        <v>3741</v>
      </c>
      <c r="C3112" s="269">
        <f t="shared" si="49"/>
        <v>4676.25</v>
      </c>
      <c r="D3112" s="75"/>
    </row>
    <row r="3113" spans="1:4" x14ac:dyDescent="0.2">
      <c r="A3113" s="260" t="s">
        <v>1099</v>
      </c>
      <c r="B3113" s="260">
        <v>3740</v>
      </c>
      <c r="C3113" s="269">
        <f t="shared" si="49"/>
        <v>4675</v>
      </c>
      <c r="D3113" s="75"/>
    </row>
    <row r="3114" spans="1:4" x14ac:dyDescent="0.2">
      <c r="A3114" s="260" t="s">
        <v>588</v>
      </c>
      <c r="B3114" s="260">
        <v>3555</v>
      </c>
      <c r="C3114" s="269">
        <f t="shared" si="49"/>
        <v>4443.75</v>
      </c>
      <c r="D3114" s="75"/>
    </row>
    <row r="3115" spans="1:4" x14ac:dyDescent="0.2">
      <c r="A3115" s="260" t="s">
        <v>274</v>
      </c>
      <c r="B3115" s="260">
        <v>2084</v>
      </c>
      <c r="C3115" s="269">
        <f t="shared" si="49"/>
        <v>2605</v>
      </c>
      <c r="D3115" s="75"/>
    </row>
    <row r="3116" spans="1:4" x14ac:dyDescent="0.2">
      <c r="A3116" s="260" t="s">
        <v>424</v>
      </c>
      <c r="B3116" s="260">
        <v>2045</v>
      </c>
      <c r="C3116" s="269">
        <f t="shared" si="49"/>
        <v>2556.25</v>
      </c>
      <c r="D3116" s="75"/>
    </row>
    <row r="3117" spans="1:4" x14ac:dyDescent="0.2">
      <c r="A3117" s="260" t="s">
        <v>1070</v>
      </c>
      <c r="B3117" s="260">
        <v>1890</v>
      </c>
      <c r="C3117" s="269">
        <f t="shared" si="49"/>
        <v>2362.5</v>
      </c>
      <c r="D3117" s="75"/>
    </row>
    <row r="3118" spans="1:4" x14ac:dyDescent="0.2">
      <c r="A3118" s="260" t="s">
        <v>1198</v>
      </c>
      <c r="B3118" s="260">
        <v>1890</v>
      </c>
      <c r="C3118" s="269">
        <f t="shared" si="49"/>
        <v>2362.5</v>
      </c>
      <c r="D3118" s="75"/>
    </row>
    <row r="3119" spans="1:4" x14ac:dyDescent="0.2">
      <c r="A3119" s="260" t="s">
        <v>891</v>
      </c>
      <c r="B3119" s="260">
        <v>1890</v>
      </c>
      <c r="C3119" s="269">
        <f t="shared" si="49"/>
        <v>2362.5</v>
      </c>
      <c r="D3119" s="75"/>
    </row>
    <row r="3120" spans="1:4" x14ac:dyDescent="0.2">
      <c r="A3120" s="260" t="s">
        <v>978</v>
      </c>
      <c r="B3120" s="260">
        <v>1705</v>
      </c>
      <c r="C3120" s="269">
        <f t="shared" si="49"/>
        <v>2131.25</v>
      </c>
      <c r="D3120" s="75"/>
    </row>
    <row r="3121" spans="1:4" x14ac:dyDescent="0.2">
      <c r="A3121" s="260" t="s">
        <v>433</v>
      </c>
      <c r="B3121" s="260">
        <v>1377</v>
      </c>
      <c r="C3121" s="269">
        <f t="shared" si="49"/>
        <v>1721.25</v>
      </c>
      <c r="D3121" s="75"/>
    </row>
    <row r="3122" spans="1:4" x14ac:dyDescent="0.2">
      <c r="A3122" s="260" t="s">
        <v>890</v>
      </c>
      <c r="B3122" s="260">
        <v>1319</v>
      </c>
      <c r="C3122" s="269">
        <f t="shared" si="49"/>
        <v>1648.75</v>
      </c>
      <c r="D3122" s="75"/>
    </row>
    <row r="3123" spans="1:4" x14ac:dyDescent="0.2">
      <c r="A3123" s="260" t="s">
        <v>1225</v>
      </c>
      <c r="B3123" s="260">
        <v>1192</v>
      </c>
      <c r="C3123" s="269">
        <f t="shared" si="49"/>
        <v>1490</v>
      </c>
      <c r="D3123" s="75"/>
    </row>
    <row r="3124" spans="1:4" x14ac:dyDescent="0.2">
      <c r="A3124" s="260" t="s">
        <v>880</v>
      </c>
      <c r="B3124" s="260">
        <v>1183</v>
      </c>
      <c r="C3124" s="269">
        <f t="shared" si="49"/>
        <v>1478.75</v>
      </c>
      <c r="D3124" s="75"/>
    </row>
    <row r="3125" spans="1:4" x14ac:dyDescent="0.2">
      <c r="A3125" s="260" t="s">
        <v>924</v>
      </c>
      <c r="B3125" s="260">
        <v>1159</v>
      </c>
      <c r="C3125" s="269">
        <f t="shared" si="49"/>
        <v>1448.75</v>
      </c>
      <c r="D3125" s="75"/>
    </row>
    <row r="3126" spans="1:4" x14ac:dyDescent="0.2">
      <c r="A3126" s="260" t="s">
        <v>419</v>
      </c>
      <c r="B3126" s="260">
        <v>1110</v>
      </c>
      <c r="C3126" s="269">
        <f t="shared" si="49"/>
        <v>1387.5</v>
      </c>
      <c r="D3126" s="75"/>
    </row>
    <row r="3127" spans="1:4" x14ac:dyDescent="0.2">
      <c r="A3127" s="260" t="s">
        <v>749</v>
      </c>
      <c r="B3127" s="260">
        <v>1110</v>
      </c>
      <c r="C3127" s="269">
        <f t="shared" si="49"/>
        <v>1387.5</v>
      </c>
      <c r="D3127" s="75"/>
    </row>
    <row r="3128" spans="1:4" x14ac:dyDescent="0.2">
      <c r="A3128" s="260" t="s">
        <v>886</v>
      </c>
      <c r="B3128" s="260">
        <v>1103</v>
      </c>
      <c r="C3128" s="269">
        <f t="shared" si="49"/>
        <v>1378.75</v>
      </c>
      <c r="D3128" s="75"/>
    </row>
    <row r="3129" spans="1:4" x14ac:dyDescent="0.2">
      <c r="A3129" s="260" t="s">
        <v>1125</v>
      </c>
      <c r="B3129" s="260">
        <v>1075</v>
      </c>
      <c r="C3129" s="269">
        <f t="shared" si="49"/>
        <v>1343.75</v>
      </c>
      <c r="D3129" s="75"/>
    </row>
    <row r="3130" spans="1:4" x14ac:dyDescent="0.2">
      <c r="A3130" s="260" t="s">
        <v>1096</v>
      </c>
      <c r="B3130" s="260">
        <v>1005</v>
      </c>
      <c r="C3130" s="269">
        <f t="shared" si="49"/>
        <v>1256.25</v>
      </c>
      <c r="D3130" s="75"/>
    </row>
    <row r="3131" spans="1:4" x14ac:dyDescent="0.2">
      <c r="A3131" s="260" t="s">
        <v>892</v>
      </c>
      <c r="B3131" s="260">
        <v>884</v>
      </c>
      <c r="C3131" s="269">
        <f t="shared" si="49"/>
        <v>1105</v>
      </c>
      <c r="D3131" s="75"/>
    </row>
    <row r="3132" spans="1:4" x14ac:dyDescent="0.2">
      <c r="A3132" s="260" t="s">
        <v>614</v>
      </c>
      <c r="B3132" s="260">
        <v>856</v>
      </c>
      <c r="C3132" s="269">
        <f t="shared" si="49"/>
        <v>1070</v>
      </c>
      <c r="D3132" s="75"/>
    </row>
    <row r="3133" spans="1:4" x14ac:dyDescent="0.2">
      <c r="A3133" s="260" t="s">
        <v>405</v>
      </c>
      <c r="B3133" s="260">
        <v>852</v>
      </c>
      <c r="C3133" s="269">
        <f t="shared" si="49"/>
        <v>1065</v>
      </c>
      <c r="D3133" s="75"/>
    </row>
    <row r="3134" spans="1:4" x14ac:dyDescent="0.2">
      <c r="A3134" s="260" t="s">
        <v>1221</v>
      </c>
      <c r="B3134" s="260">
        <v>847</v>
      </c>
      <c r="C3134" s="269">
        <f t="shared" si="49"/>
        <v>1058.75</v>
      </c>
      <c r="D3134" s="75"/>
    </row>
    <row r="3135" spans="1:4" x14ac:dyDescent="0.2">
      <c r="A3135" s="260" t="s">
        <v>1069</v>
      </c>
      <c r="B3135" s="260">
        <v>767</v>
      </c>
      <c r="C3135" s="269">
        <f t="shared" si="49"/>
        <v>958.75</v>
      </c>
      <c r="D3135" s="75"/>
    </row>
    <row r="3136" spans="1:4" x14ac:dyDescent="0.2">
      <c r="A3136" s="260" t="s">
        <v>1133</v>
      </c>
      <c r="B3136" s="260">
        <v>767</v>
      </c>
      <c r="C3136" s="269">
        <f t="shared" si="49"/>
        <v>958.75</v>
      </c>
      <c r="D3136" s="75"/>
    </row>
    <row r="3137" spans="1:4" x14ac:dyDescent="0.2">
      <c r="A3137" s="260" t="s">
        <v>885</v>
      </c>
      <c r="B3137" s="260">
        <v>728</v>
      </c>
      <c r="C3137" s="269">
        <f t="shared" si="49"/>
        <v>910</v>
      </c>
      <c r="D3137" s="75"/>
    </row>
    <row r="3138" spans="1:4" x14ac:dyDescent="0.2">
      <c r="A3138" s="260" t="s">
        <v>435</v>
      </c>
      <c r="B3138" s="260">
        <v>728</v>
      </c>
      <c r="C3138" s="269">
        <f t="shared" si="49"/>
        <v>910</v>
      </c>
      <c r="D3138" s="75"/>
    </row>
    <row r="3139" spans="1:4" x14ac:dyDescent="0.2">
      <c r="A3139" s="260" t="s">
        <v>333</v>
      </c>
      <c r="B3139" s="260">
        <v>728</v>
      </c>
      <c r="C3139" s="269">
        <f t="shared" si="49"/>
        <v>910</v>
      </c>
      <c r="D3139" s="75"/>
    </row>
    <row r="3140" spans="1:4" x14ac:dyDescent="0.2">
      <c r="A3140" s="260" t="s">
        <v>887</v>
      </c>
      <c r="B3140" s="260">
        <v>728</v>
      </c>
      <c r="C3140" s="269">
        <f t="shared" si="49"/>
        <v>910</v>
      </c>
      <c r="D3140" s="75"/>
    </row>
    <row r="3141" spans="1:4" x14ac:dyDescent="0.2">
      <c r="A3141" s="260" t="s">
        <v>354</v>
      </c>
      <c r="B3141" s="260">
        <v>723</v>
      </c>
      <c r="C3141" s="269">
        <f t="shared" si="49"/>
        <v>903.75</v>
      </c>
      <c r="D3141" s="75"/>
    </row>
    <row r="3142" spans="1:4" x14ac:dyDescent="0.2">
      <c r="A3142" s="260" t="s">
        <v>1229</v>
      </c>
      <c r="B3142" s="260">
        <v>719</v>
      </c>
      <c r="C3142" s="269">
        <f t="shared" si="49"/>
        <v>898.75</v>
      </c>
      <c r="D3142" s="75"/>
    </row>
    <row r="3143" spans="1:4" x14ac:dyDescent="0.2">
      <c r="A3143" s="260" t="s">
        <v>900</v>
      </c>
      <c r="B3143" s="260">
        <v>709</v>
      </c>
      <c r="C3143" s="269">
        <f t="shared" si="49"/>
        <v>886.25</v>
      </c>
      <c r="D3143" s="75"/>
    </row>
    <row r="3144" spans="1:4" x14ac:dyDescent="0.2">
      <c r="A3144" s="260" t="s">
        <v>422</v>
      </c>
      <c r="B3144" s="260">
        <v>697</v>
      </c>
      <c r="C3144" s="269">
        <f t="shared" si="49"/>
        <v>871.25</v>
      </c>
      <c r="D3144" s="75"/>
    </row>
    <row r="3145" spans="1:4" x14ac:dyDescent="0.2">
      <c r="A3145" s="260" t="s">
        <v>225</v>
      </c>
      <c r="B3145" s="260">
        <v>696</v>
      </c>
      <c r="C3145" s="269">
        <f t="shared" si="49"/>
        <v>870</v>
      </c>
      <c r="D3145" s="75"/>
    </row>
    <row r="3146" spans="1:4" x14ac:dyDescent="0.2">
      <c r="A3146" s="260" t="s">
        <v>459</v>
      </c>
      <c r="B3146" s="260">
        <v>678</v>
      </c>
      <c r="C3146" s="269">
        <f t="shared" si="49"/>
        <v>847.5</v>
      </c>
      <c r="D3146" s="75"/>
    </row>
    <row r="3147" spans="1:4" x14ac:dyDescent="0.2">
      <c r="A3147" s="260" t="s">
        <v>500</v>
      </c>
      <c r="B3147" s="260">
        <v>656</v>
      </c>
      <c r="C3147" s="269">
        <f t="shared" si="49"/>
        <v>820</v>
      </c>
      <c r="D3147" s="75"/>
    </row>
    <row r="3148" spans="1:4" x14ac:dyDescent="0.2">
      <c r="A3148" s="260" t="s">
        <v>599</v>
      </c>
      <c r="B3148" s="260">
        <v>656</v>
      </c>
      <c r="C3148" s="269">
        <f t="shared" si="49"/>
        <v>820</v>
      </c>
      <c r="D3148" s="75"/>
    </row>
    <row r="3149" spans="1:4" x14ac:dyDescent="0.2">
      <c r="A3149" s="260" t="s">
        <v>573</v>
      </c>
      <c r="B3149" s="260">
        <v>656</v>
      </c>
      <c r="C3149" s="269">
        <f t="shared" si="49"/>
        <v>820</v>
      </c>
      <c r="D3149" s="75"/>
    </row>
    <row r="3150" spans="1:4" x14ac:dyDescent="0.2">
      <c r="A3150" s="260" t="s">
        <v>249</v>
      </c>
      <c r="B3150" s="260">
        <v>656</v>
      </c>
      <c r="C3150" s="269">
        <f t="shared" si="49"/>
        <v>820</v>
      </c>
      <c r="D3150" s="75"/>
    </row>
    <row r="3151" spans="1:4" x14ac:dyDescent="0.2">
      <c r="A3151" s="260" t="s">
        <v>793</v>
      </c>
      <c r="B3151" s="260">
        <v>656</v>
      </c>
      <c r="C3151" s="269">
        <f t="shared" si="49"/>
        <v>820</v>
      </c>
      <c r="D3151" s="75"/>
    </row>
    <row r="3152" spans="1:4" x14ac:dyDescent="0.2">
      <c r="A3152" s="260" t="s">
        <v>881</v>
      </c>
      <c r="B3152" s="260">
        <v>576</v>
      </c>
      <c r="C3152" s="269">
        <f t="shared" ref="C3152:C3215" si="50">B3152*100/80</f>
        <v>720</v>
      </c>
      <c r="D3152" s="75"/>
    </row>
    <row r="3153" spans="1:4" x14ac:dyDescent="0.2">
      <c r="A3153" s="260" t="s">
        <v>1110</v>
      </c>
      <c r="B3153" s="260">
        <v>576</v>
      </c>
      <c r="C3153" s="269">
        <f t="shared" si="50"/>
        <v>720</v>
      </c>
      <c r="D3153" s="75"/>
    </row>
    <row r="3154" spans="1:4" x14ac:dyDescent="0.2">
      <c r="A3154" s="260" t="s">
        <v>1101</v>
      </c>
      <c r="B3154" s="260">
        <v>526</v>
      </c>
      <c r="C3154" s="269">
        <f t="shared" si="50"/>
        <v>657.5</v>
      </c>
      <c r="D3154" s="75"/>
    </row>
    <row r="3155" spans="1:4" x14ac:dyDescent="0.2">
      <c r="A3155" s="260" t="s">
        <v>1171</v>
      </c>
      <c r="B3155" s="260">
        <v>514</v>
      </c>
      <c r="C3155" s="269">
        <f t="shared" si="50"/>
        <v>642.5</v>
      </c>
      <c r="D3155" s="75"/>
    </row>
    <row r="3156" spans="1:4" x14ac:dyDescent="0.2">
      <c r="A3156" s="260" t="s">
        <v>298</v>
      </c>
      <c r="B3156" s="260">
        <v>512</v>
      </c>
      <c r="C3156" s="269">
        <f t="shared" si="50"/>
        <v>640</v>
      </c>
      <c r="D3156" s="75"/>
    </row>
    <row r="3157" spans="1:4" x14ac:dyDescent="0.2">
      <c r="A3157" s="260" t="s">
        <v>579</v>
      </c>
      <c r="B3157" s="260">
        <v>512</v>
      </c>
      <c r="C3157" s="269">
        <f t="shared" si="50"/>
        <v>640</v>
      </c>
      <c r="D3157" s="75"/>
    </row>
    <row r="3158" spans="1:4" x14ac:dyDescent="0.2">
      <c r="A3158" s="260" t="s">
        <v>936</v>
      </c>
      <c r="B3158" s="260">
        <v>369</v>
      </c>
      <c r="C3158" s="269">
        <f t="shared" si="50"/>
        <v>461.25</v>
      </c>
      <c r="D3158" s="75"/>
    </row>
    <row r="3159" spans="1:4" x14ac:dyDescent="0.2">
      <c r="A3159" s="260" t="s">
        <v>414</v>
      </c>
      <c r="B3159" s="260">
        <v>367</v>
      </c>
      <c r="C3159" s="269">
        <f t="shared" si="50"/>
        <v>458.75</v>
      </c>
      <c r="D3159" s="75"/>
    </row>
    <row r="3160" spans="1:4" x14ac:dyDescent="0.2">
      <c r="A3160" s="260" t="s">
        <v>420</v>
      </c>
      <c r="B3160" s="260">
        <v>357</v>
      </c>
      <c r="C3160" s="269">
        <f t="shared" si="50"/>
        <v>446.25</v>
      </c>
      <c r="D3160" s="75"/>
    </row>
    <row r="3161" spans="1:4" x14ac:dyDescent="0.2">
      <c r="A3161" s="260" t="s">
        <v>228</v>
      </c>
      <c r="B3161" s="260">
        <v>357</v>
      </c>
      <c r="C3161" s="269">
        <f t="shared" si="50"/>
        <v>446.25</v>
      </c>
      <c r="D3161" s="75"/>
    </row>
    <row r="3162" spans="1:4" x14ac:dyDescent="0.2">
      <c r="A3162" s="260" t="s">
        <v>287</v>
      </c>
      <c r="B3162" s="260">
        <v>357</v>
      </c>
      <c r="C3162" s="269">
        <f t="shared" si="50"/>
        <v>446.25</v>
      </c>
      <c r="D3162" s="75"/>
    </row>
    <row r="3163" spans="1:4" x14ac:dyDescent="0.2">
      <c r="A3163" s="260" t="s">
        <v>939</v>
      </c>
      <c r="B3163" s="260">
        <v>349</v>
      </c>
      <c r="C3163" s="269">
        <f t="shared" si="50"/>
        <v>436.25</v>
      </c>
      <c r="D3163" s="75"/>
    </row>
    <row r="3164" spans="1:4" x14ac:dyDescent="0.2">
      <c r="A3164" s="260" t="s">
        <v>625</v>
      </c>
      <c r="B3164" s="260">
        <v>347</v>
      </c>
      <c r="C3164" s="269">
        <f t="shared" si="50"/>
        <v>433.75</v>
      </c>
      <c r="D3164" s="75"/>
    </row>
    <row r="3165" spans="1:4" x14ac:dyDescent="0.2">
      <c r="A3165" s="260" t="s">
        <v>840</v>
      </c>
      <c r="B3165" s="260">
        <v>347</v>
      </c>
      <c r="C3165" s="269">
        <f t="shared" si="50"/>
        <v>433.75</v>
      </c>
      <c r="D3165" s="75"/>
    </row>
    <row r="3166" spans="1:4" x14ac:dyDescent="0.2">
      <c r="A3166" s="260" t="s">
        <v>922</v>
      </c>
      <c r="B3166" s="260">
        <v>342</v>
      </c>
      <c r="C3166" s="269">
        <f t="shared" si="50"/>
        <v>427.5</v>
      </c>
      <c r="D3166" s="75"/>
    </row>
    <row r="3167" spans="1:4" x14ac:dyDescent="0.2">
      <c r="A3167" s="260" t="s">
        <v>341</v>
      </c>
      <c r="B3167" s="260">
        <v>340</v>
      </c>
      <c r="C3167" s="269">
        <f t="shared" si="50"/>
        <v>425</v>
      </c>
      <c r="D3167" s="75"/>
    </row>
    <row r="3168" spans="1:4" x14ac:dyDescent="0.2">
      <c r="A3168" s="260" t="s">
        <v>440</v>
      </c>
      <c r="B3168" s="260">
        <v>340</v>
      </c>
      <c r="C3168" s="269">
        <f t="shared" si="50"/>
        <v>425</v>
      </c>
      <c r="D3168" s="75"/>
    </row>
    <row r="3169" spans="1:4" x14ac:dyDescent="0.2">
      <c r="A3169" s="260" t="s">
        <v>884</v>
      </c>
      <c r="B3169" s="260">
        <v>316</v>
      </c>
      <c r="C3169" s="269">
        <f t="shared" si="50"/>
        <v>395</v>
      </c>
      <c r="D3169" s="75"/>
    </row>
    <row r="3170" spans="1:4" x14ac:dyDescent="0.2">
      <c r="A3170" s="260" t="s">
        <v>1075</v>
      </c>
      <c r="B3170" s="260">
        <v>289</v>
      </c>
      <c r="C3170" s="269">
        <f t="shared" si="50"/>
        <v>361.25</v>
      </c>
      <c r="D3170" s="75"/>
    </row>
    <row r="3171" spans="1:4" x14ac:dyDescent="0.2">
      <c r="A3171" s="260" t="s">
        <v>1083</v>
      </c>
      <c r="B3171" s="260">
        <v>282</v>
      </c>
      <c r="C3171" s="269">
        <f t="shared" si="50"/>
        <v>352.5</v>
      </c>
      <c r="D3171" s="75"/>
    </row>
    <row r="3172" spans="1:4" x14ac:dyDescent="0.2">
      <c r="A3172" s="260" t="s">
        <v>1211</v>
      </c>
      <c r="B3172" s="260">
        <v>267</v>
      </c>
      <c r="C3172" s="269">
        <f t="shared" si="50"/>
        <v>333.75</v>
      </c>
      <c r="D3172" s="75"/>
    </row>
    <row r="3173" spans="1:4" x14ac:dyDescent="0.2">
      <c r="A3173" s="260" t="s">
        <v>316</v>
      </c>
      <c r="B3173" s="260">
        <v>263</v>
      </c>
      <c r="C3173" s="269">
        <f t="shared" si="50"/>
        <v>328.75</v>
      </c>
      <c r="D3173" s="75"/>
    </row>
    <row r="3174" spans="1:4" x14ac:dyDescent="0.2">
      <c r="A3174" s="260" t="s">
        <v>556</v>
      </c>
      <c r="B3174" s="260">
        <v>263</v>
      </c>
      <c r="C3174" s="269">
        <f t="shared" si="50"/>
        <v>328.75</v>
      </c>
      <c r="D3174" s="75"/>
    </row>
    <row r="3175" spans="1:4" x14ac:dyDescent="0.2">
      <c r="A3175" s="260" t="s">
        <v>322</v>
      </c>
      <c r="B3175" s="260">
        <v>259</v>
      </c>
      <c r="C3175" s="269">
        <f t="shared" si="50"/>
        <v>323.75</v>
      </c>
      <c r="D3175" s="75"/>
    </row>
    <row r="3176" spans="1:4" x14ac:dyDescent="0.2">
      <c r="A3176" s="260" t="s">
        <v>403</v>
      </c>
      <c r="B3176" s="260">
        <v>254</v>
      </c>
      <c r="C3176" s="269">
        <f t="shared" si="50"/>
        <v>317.5</v>
      </c>
      <c r="D3176" s="75"/>
    </row>
    <row r="3177" spans="1:4" x14ac:dyDescent="0.2">
      <c r="A3177" s="260" t="s">
        <v>310</v>
      </c>
      <c r="B3177" s="260">
        <v>254</v>
      </c>
      <c r="C3177" s="269">
        <f t="shared" si="50"/>
        <v>317.5</v>
      </c>
      <c r="D3177" s="75"/>
    </row>
    <row r="3178" spans="1:4" x14ac:dyDescent="0.2">
      <c r="A3178" s="260" t="s">
        <v>1092</v>
      </c>
      <c r="B3178" s="260">
        <v>254</v>
      </c>
      <c r="C3178" s="269">
        <f t="shared" si="50"/>
        <v>317.5</v>
      </c>
      <c r="D3178" s="75"/>
    </row>
    <row r="3179" spans="1:4" x14ac:dyDescent="0.2">
      <c r="A3179" s="260" t="s">
        <v>1102</v>
      </c>
      <c r="B3179" s="260">
        <v>254</v>
      </c>
      <c r="C3179" s="269">
        <f t="shared" si="50"/>
        <v>317.5</v>
      </c>
      <c r="D3179" s="75"/>
    </row>
    <row r="3180" spans="1:4" x14ac:dyDescent="0.2">
      <c r="A3180" s="260" t="s">
        <v>717</v>
      </c>
      <c r="B3180" s="260">
        <v>253</v>
      </c>
      <c r="C3180" s="269">
        <f t="shared" si="50"/>
        <v>316.25</v>
      </c>
      <c r="D3180" s="75"/>
    </row>
    <row r="3181" spans="1:4" x14ac:dyDescent="0.2">
      <c r="A3181" s="260" t="s">
        <v>476</v>
      </c>
      <c r="B3181" s="260">
        <v>253</v>
      </c>
      <c r="C3181" s="269">
        <f t="shared" si="50"/>
        <v>316.25</v>
      </c>
      <c r="D3181" s="75"/>
    </row>
    <row r="3182" spans="1:4" x14ac:dyDescent="0.2">
      <c r="A3182" s="260" t="s">
        <v>565</v>
      </c>
      <c r="B3182" s="260">
        <v>253</v>
      </c>
      <c r="C3182" s="269">
        <f t="shared" si="50"/>
        <v>316.25</v>
      </c>
      <c r="D3182" s="75"/>
    </row>
    <row r="3183" spans="1:4" x14ac:dyDescent="0.2">
      <c r="A3183" s="260" t="s">
        <v>351</v>
      </c>
      <c r="B3183" s="260">
        <v>252</v>
      </c>
      <c r="C3183" s="269">
        <f t="shared" si="50"/>
        <v>315</v>
      </c>
      <c r="D3183" s="75"/>
    </row>
    <row r="3184" spans="1:4" x14ac:dyDescent="0.2">
      <c r="A3184" s="260" t="s">
        <v>1138</v>
      </c>
      <c r="B3184" s="260">
        <v>248</v>
      </c>
      <c r="C3184" s="269">
        <f t="shared" si="50"/>
        <v>310</v>
      </c>
      <c r="D3184" s="75"/>
    </row>
    <row r="3185" spans="1:4" x14ac:dyDescent="0.2">
      <c r="A3185" s="260" t="s">
        <v>1217</v>
      </c>
      <c r="B3185" s="260">
        <v>247</v>
      </c>
      <c r="C3185" s="269">
        <f t="shared" si="50"/>
        <v>308.75</v>
      </c>
      <c r="D3185" s="75"/>
    </row>
    <row r="3186" spans="1:4" x14ac:dyDescent="0.2">
      <c r="A3186" s="260" t="s">
        <v>622</v>
      </c>
      <c r="B3186" s="260">
        <v>237</v>
      </c>
      <c r="C3186" s="269">
        <f t="shared" si="50"/>
        <v>296.25</v>
      </c>
      <c r="D3186" s="75"/>
    </row>
    <row r="3187" spans="1:4" x14ac:dyDescent="0.2">
      <c r="A3187" s="260" t="s">
        <v>432</v>
      </c>
      <c r="B3187" s="260">
        <v>231</v>
      </c>
      <c r="C3187" s="269">
        <f t="shared" si="50"/>
        <v>288.75</v>
      </c>
      <c r="D3187" s="75"/>
    </row>
    <row r="3188" spans="1:4" x14ac:dyDescent="0.2">
      <c r="A3188" s="260" t="s">
        <v>296</v>
      </c>
      <c r="B3188" s="260">
        <v>230</v>
      </c>
      <c r="C3188" s="269">
        <f t="shared" si="50"/>
        <v>287.5</v>
      </c>
      <c r="D3188" s="75"/>
    </row>
    <row r="3189" spans="1:4" x14ac:dyDescent="0.2">
      <c r="A3189" s="260" t="s">
        <v>370</v>
      </c>
      <c r="B3189" s="260">
        <v>230</v>
      </c>
      <c r="C3189" s="269">
        <f t="shared" si="50"/>
        <v>287.5</v>
      </c>
      <c r="D3189" s="75"/>
    </row>
    <row r="3190" spans="1:4" x14ac:dyDescent="0.2">
      <c r="A3190" s="260" t="s">
        <v>281</v>
      </c>
      <c r="B3190" s="260">
        <v>227</v>
      </c>
      <c r="C3190" s="269">
        <f t="shared" si="50"/>
        <v>283.75</v>
      </c>
      <c r="D3190" s="75"/>
    </row>
    <row r="3191" spans="1:4" x14ac:dyDescent="0.2">
      <c r="A3191" s="260" t="s">
        <v>558</v>
      </c>
      <c r="B3191" s="260">
        <v>223</v>
      </c>
      <c r="C3191" s="269">
        <f t="shared" si="50"/>
        <v>278.75</v>
      </c>
      <c r="D3191" s="75"/>
    </row>
    <row r="3192" spans="1:4" x14ac:dyDescent="0.2">
      <c r="A3192" s="260" t="s">
        <v>311</v>
      </c>
      <c r="B3192" s="260">
        <v>222</v>
      </c>
      <c r="C3192" s="269">
        <f t="shared" si="50"/>
        <v>277.5</v>
      </c>
      <c r="D3192" s="75"/>
    </row>
    <row r="3193" spans="1:4" x14ac:dyDescent="0.2">
      <c r="A3193" s="260" t="s">
        <v>958</v>
      </c>
      <c r="B3193" s="260">
        <v>219</v>
      </c>
      <c r="C3193" s="269">
        <f t="shared" si="50"/>
        <v>273.75</v>
      </c>
      <c r="D3193" s="75"/>
    </row>
    <row r="3194" spans="1:4" x14ac:dyDescent="0.2">
      <c r="A3194" s="260" t="s">
        <v>1202</v>
      </c>
      <c r="B3194" s="260">
        <v>213</v>
      </c>
      <c r="C3194" s="269">
        <f t="shared" si="50"/>
        <v>266.25</v>
      </c>
      <c r="D3194" s="75"/>
    </row>
    <row r="3195" spans="1:4" x14ac:dyDescent="0.2">
      <c r="A3195" s="260" t="s">
        <v>1080</v>
      </c>
      <c r="B3195" s="260">
        <v>212</v>
      </c>
      <c r="C3195" s="269">
        <f t="shared" si="50"/>
        <v>265</v>
      </c>
      <c r="D3195" s="75"/>
    </row>
    <row r="3196" spans="1:4" x14ac:dyDescent="0.2">
      <c r="A3196" s="260" t="s">
        <v>909</v>
      </c>
      <c r="B3196" s="260">
        <v>209</v>
      </c>
      <c r="C3196" s="269">
        <f t="shared" si="50"/>
        <v>261.25</v>
      </c>
      <c r="D3196" s="75"/>
    </row>
    <row r="3197" spans="1:4" x14ac:dyDescent="0.2">
      <c r="A3197" s="260" t="s">
        <v>798</v>
      </c>
      <c r="B3197" s="260">
        <v>194</v>
      </c>
      <c r="C3197" s="269">
        <f t="shared" si="50"/>
        <v>242.5</v>
      </c>
      <c r="D3197" s="75"/>
    </row>
    <row r="3198" spans="1:4" x14ac:dyDescent="0.2">
      <c r="A3198" s="260" t="s">
        <v>551</v>
      </c>
      <c r="B3198" s="260">
        <v>193</v>
      </c>
      <c r="C3198" s="269">
        <f t="shared" si="50"/>
        <v>241.25</v>
      </c>
      <c r="D3198" s="75"/>
    </row>
    <row r="3199" spans="1:4" x14ac:dyDescent="0.2">
      <c r="A3199" s="260" t="s">
        <v>315</v>
      </c>
      <c r="B3199" s="260">
        <v>192</v>
      </c>
      <c r="C3199" s="269">
        <f t="shared" si="50"/>
        <v>240</v>
      </c>
      <c r="D3199" s="75"/>
    </row>
    <row r="3200" spans="1:4" x14ac:dyDescent="0.2">
      <c r="A3200" s="260" t="s">
        <v>876</v>
      </c>
      <c r="B3200" s="260">
        <v>185</v>
      </c>
      <c r="C3200" s="269">
        <f t="shared" si="50"/>
        <v>231.25</v>
      </c>
      <c r="D3200" s="75"/>
    </row>
    <row r="3201" spans="1:4" x14ac:dyDescent="0.2">
      <c r="A3201" s="260" t="s">
        <v>461</v>
      </c>
      <c r="B3201" s="260">
        <v>184</v>
      </c>
      <c r="C3201" s="269">
        <f t="shared" si="50"/>
        <v>230</v>
      </c>
      <c r="D3201" s="75"/>
    </row>
    <row r="3202" spans="1:4" x14ac:dyDescent="0.2">
      <c r="A3202" s="260" t="s">
        <v>517</v>
      </c>
      <c r="B3202" s="260">
        <v>182</v>
      </c>
      <c r="C3202" s="269">
        <f t="shared" si="50"/>
        <v>227.5</v>
      </c>
      <c r="D3202" s="75"/>
    </row>
    <row r="3203" spans="1:4" x14ac:dyDescent="0.2">
      <c r="A3203" s="260" t="s">
        <v>436</v>
      </c>
      <c r="B3203" s="260">
        <v>182</v>
      </c>
      <c r="C3203" s="269">
        <f t="shared" si="50"/>
        <v>227.5</v>
      </c>
      <c r="D3203" s="75"/>
    </row>
    <row r="3204" spans="1:4" x14ac:dyDescent="0.2">
      <c r="A3204" s="260" t="s">
        <v>576</v>
      </c>
      <c r="B3204" s="260">
        <v>181</v>
      </c>
      <c r="C3204" s="269">
        <f t="shared" si="50"/>
        <v>226.25</v>
      </c>
      <c r="D3204" s="75"/>
    </row>
    <row r="3205" spans="1:4" x14ac:dyDescent="0.2">
      <c r="A3205" s="260" t="s">
        <v>1215</v>
      </c>
      <c r="B3205" s="260">
        <v>180</v>
      </c>
      <c r="C3205" s="269">
        <f t="shared" si="50"/>
        <v>225</v>
      </c>
      <c r="D3205" s="75"/>
    </row>
    <row r="3206" spans="1:4" x14ac:dyDescent="0.2">
      <c r="A3206" s="260" t="s">
        <v>1116</v>
      </c>
      <c r="B3206" s="260">
        <v>178</v>
      </c>
      <c r="C3206" s="269">
        <f t="shared" si="50"/>
        <v>222.5</v>
      </c>
      <c r="D3206" s="75"/>
    </row>
    <row r="3207" spans="1:4" x14ac:dyDescent="0.2">
      <c r="A3207" s="260" t="s">
        <v>1139</v>
      </c>
      <c r="B3207" s="260">
        <v>178</v>
      </c>
      <c r="C3207" s="269">
        <f t="shared" si="50"/>
        <v>222.5</v>
      </c>
      <c r="D3207" s="75"/>
    </row>
    <row r="3208" spans="1:4" x14ac:dyDescent="0.2">
      <c r="A3208" s="260" t="s">
        <v>1078</v>
      </c>
      <c r="B3208" s="260">
        <v>170</v>
      </c>
      <c r="C3208" s="269">
        <f t="shared" si="50"/>
        <v>212.5</v>
      </c>
      <c r="D3208" s="75"/>
    </row>
    <row r="3209" spans="1:4" x14ac:dyDescent="0.2">
      <c r="A3209" s="260" t="s">
        <v>1103</v>
      </c>
      <c r="B3209" s="260">
        <v>170</v>
      </c>
      <c r="C3209" s="269">
        <f t="shared" si="50"/>
        <v>212.5</v>
      </c>
      <c r="D3209" s="75"/>
    </row>
    <row r="3210" spans="1:4" x14ac:dyDescent="0.2">
      <c r="A3210" s="260" t="s">
        <v>1188</v>
      </c>
      <c r="B3210" s="260">
        <v>170</v>
      </c>
      <c r="C3210" s="269">
        <f t="shared" si="50"/>
        <v>212.5</v>
      </c>
      <c r="D3210" s="75"/>
    </row>
    <row r="3211" spans="1:4" x14ac:dyDescent="0.2">
      <c r="A3211" s="260" t="s">
        <v>1071</v>
      </c>
      <c r="B3211" s="260">
        <v>169</v>
      </c>
      <c r="C3211" s="269">
        <f t="shared" si="50"/>
        <v>211.25</v>
      </c>
      <c r="D3211" s="75"/>
    </row>
    <row r="3212" spans="1:4" x14ac:dyDescent="0.2">
      <c r="A3212" s="260" t="s">
        <v>1216</v>
      </c>
      <c r="B3212" s="260">
        <v>169</v>
      </c>
      <c r="C3212" s="269">
        <f t="shared" si="50"/>
        <v>211.25</v>
      </c>
      <c r="D3212" s="75"/>
    </row>
    <row r="3213" spans="1:4" x14ac:dyDescent="0.2">
      <c r="A3213" s="260" t="s">
        <v>511</v>
      </c>
      <c r="B3213" s="260">
        <v>166</v>
      </c>
      <c r="C3213" s="269">
        <f t="shared" si="50"/>
        <v>207.5</v>
      </c>
      <c r="D3213" s="75"/>
    </row>
    <row r="3214" spans="1:4" x14ac:dyDescent="0.2">
      <c r="A3214" s="260" t="s">
        <v>711</v>
      </c>
      <c r="B3214" s="260">
        <v>166</v>
      </c>
      <c r="C3214" s="269">
        <f t="shared" si="50"/>
        <v>207.5</v>
      </c>
      <c r="D3214" s="75"/>
    </row>
    <row r="3215" spans="1:4" x14ac:dyDescent="0.2">
      <c r="A3215" s="260" t="s">
        <v>443</v>
      </c>
      <c r="B3215" s="260">
        <v>162</v>
      </c>
      <c r="C3215" s="269">
        <f t="shared" si="50"/>
        <v>202.5</v>
      </c>
      <c r="D3215" s="75"/>
    </row>
    <row r="3216" spans="1:4" x14ac:dyDescent="0.2">
      <c r="A3216" s="260" t="s">
        <v>1227</v>
      </c>
      <c r="B3216" s="260">
        <v>160</v>
      </c>
      <c r="C3216" s="269">
        <f t="shared" ref="C3216:C3279" si="51">B3216*100/80</f>
        <v>200</v>
      </c>
      <c r="D3216" s="75"/>
    </row>
    <row r="3217" spans="1:4" x14ac:dyDescent="0.2">
      <c r="A3217" s="260" t="s">
        <v>617</v>
      </c>
      <c r="B3217" s="260">
        <v>154</v>
      </c>
      <c r="C3217" s="269">
        <f t="shared" si="51"/>
        <v>192.5</v>
      </c>
      <c r="D3217" s="75"/>
    </row>
    <row r="3218" spans="1:4" x14ac:dyDescent="0.2">
      <c r="A3218" s="260" t="s">
        <v>629</v>
      </c>
      <c r="B3218" s="260">
        <v>154</v>
      </c>
      <c r="C3218" s="269">
        <f t="shared" si="51"/>
        <v>192.5</v>
      </c>
      <c r="D3218" s="75"/>
    </row>
    <row r="3219" spans="1:4" x14ac:dyDescent="0.2">
      <c r="A3219" s="260" t="s">
        <v>820</v>
      </c>
      <c r="B3219" s="260">
        <v>153</v>
      </c>
      <c r="C3219" s="269">
        <f t="shared" si="51"/>
        <v>191.25</v>
      </c>
      <c r="D3219" s="75"/>
    </row>
    <row r="3220" spans="1:4" x14ac:dyDescent="0.2">
      <c r="A3220" s="260" t="s">
        <v>412</v>
      </c>
      <c r="B3220" s="260">
        <v>149</v>
      </c>
      <c r="C3220" s="269">
        <f t="shared" si="51"/>
        <v>186.25</v>
      </c>
      <c r="D3220" s="75"/>
    </row>
    <row r="3221" spans="1:4" x14ac:dyDescent="0.2">
      <c r="A3221" s="260" t="s">
        <v>862</v>
      </c>
      <c r="B3221" s="260">
        <v>147</v>
      </c>
      <c r="C3221" s="269">
        <f t="shared" si="51"/>
        <v>183.75</v>
      </c>
      <c r="D3221" s="75"/>
    </row>
    <row r="3222" spans="1:4" x14ac:dyDescent="0.2">
      <c r="A3222" s="260" t="s">
        <v>371</v>
      </c>
      <c r="B3222" s="260">
        <v>146</v>
      </c>
      <c r="C3222" s="269">
        <f t="shared" si="51"/>
        <v>182.5</v>
      </c>
      <c r="D3222" s="75"/>
    </row>
    <row r="3223" spans="1:4" x14ac:dyDescent="0.2">
      <c r="A3223" s="260" t="s">
        <v>818</v>
      </c>
      <c r="B3223" s="260">
        <v>145</v>
      </c>
      <c r="C3223" s="269">
        <f t="shared" si="51"/>
        <v>181.25</v>
      </c>
      <c r="D3223" s="75"/>
    </row>
    <row r="3224" spans="1:4" x14ac:dyDescent="0.2">
      <c r="A3224" s="260" t="s">
        <v>1121</v>
      </c>
      <c r="B3224" s="260">
        <v>144</v>
      </c>
      <c r="C3224" s="269">
        <f t="shared" si="51"/>
        <v>180</v>
      </c>
      <c r="D3224" s="75"/>
    </row>
    <row r="3225" spans="1:4" x14ac:dyDescent="0.2">
      <c r="A3225" s="260" t="s">
        <v>662</v>
      </c>
      <c r="B3225" s="260">
        <v>144</v>
      </c>
      <c r="C3225" s="269">
        <f t="shared" si="51"/>
        <v>180</v>
      </c>
      <c r="D3225" s="75"/>
    </row>
    <row r="3226" spans="1:4" x14ac:dyDescent="0.2">
      <c r="A3226" s="260" t="s">
        <v>925</v>
      </c>
      <c r="B3226" s="260">
        <v>143</v>
      </c>
      <c r="C3226" s="269">
        <f t="shared" si="51"/>
        <v>178.75</v>
      </c>
      <c r="D3226" s="75"/>
    </row>
    <row r="3227" spans="1:4" x14ac:dyDescent="0.2">
      <c r="A3227" s="260" t="s">
        <v>1194</v>
      </c>
      <c r="B3227" s="260">
        <v>138</v>
      </c>
      <c r="C3227" s="269">
        <f t="shared" si="51"/>
        <v>172.5</v>
      </c>
      <c r="D3227" s="75"/>
    </row>
    <row r="3228" spans="1:4" x14ac:dyDescent="0.2">
      <c r="A3228" s="260" t="s">
        <v>926</v>
      </c>
      <c r="B3228" s="260">
        <v>137</v>
      </c>
      <c r="C3228" s="269">
        <f t="shared" si="51"/>
        <v>171.25</v>
      </c>
      <c r="D3228" s="75"/>
    </row>
    <row r="3229" spans="1:4" x14ac:dyDescent="0.2">
      <c r="A3229" s="260" t="s">
        <v>861</v>
      </c>
      <c r="B3229" s="260">
        <v>134</v>
      </c>
      <c r="C3229" s="269">
        <f t="shared" si="51"/>
        <v>167.5</v>
      </c>
      <c r="D3229" s="75"/>
    </row>
    <row r="3230" spans="1:4" x14ac:dyDescent="0.2">
      <c r="A3230" s="260" t="s">
        <v>1239</v>
      </c>
      <c r="B3230" s="260">
        <v>133</v>
      </c>
      <c r="C3230" s="269">
        <f t="shared" si="51"/>
        <v>166.25</v>
      </c>
      <c r="D3230" s="75"/>
    </row>
    <row r="3231" spans="1:4" x14ac:dyDescent="0.2">
      <c r="A3231" s="260" t="s">
        <v>997</v>
      </c>
      <c r="B3231" s="260">
        <v>132</v>
      </c>
      <c r="C3231" s="269">
        <f t="shared" si="51"/>
        <v>165</v>
      </c>
      <c r="D3231" s="75"/>
    </row>
    <row r="3232" spans="1:4" x14ac:dyDescent="0.2">
      <c r="A3232" s="260" t="s">
        <v>888</v>
      </c>
      <c r="B3232" s="260">
        <v>132</v>
      </c>
      <c r="C3232" s="269">
        <f t="shared" si="51"/>
        <v>165</v>
      </c>
      <c r="D3232" s="75"/>
    </row>
    <row r="3233" spans="1:4" x14ac:dyDescent="0.2">
      <c r="A3233" s="260" t="s">
        <v>912</v>
      </c>
      <c r="B3233" s="260">
        <v>132</v>
      </c>
      <c r="C3233" s="269">
        <f t="shared" si="51"/>
        <v>165</v>
      </c>
      <c r="D3233" s="75"/>
    </row>
    <row r="3234" spans="1:4" x14ac:dyDescent="0.2">
      <c r="A3234" s="260" t="s">
        <v>1177</v>
      </c>
      <c r="B3234" s="260">
        <v>132</v>
      </c>
      <c r="C3234" s="269">
        <f t="shared" si="51"/>
        <v>165</v>
      </c>
      <c r="D3234" s="75"/>
    </row>
    <row r="3235" spans="1:4" x14ac:dyDescent="0.2">
      <c r="A3235" s="260" t="s">
        <v>546</v>
      </c>
      <c r="B3235" s="260">
        <v>126</v>
      </c>
      <c r="C3235" s="269">
        <f t="shared" si="51"/>
        <v>157.5</v>
      </c>
      <c r="D3235" s="75"/>
    </row>
    <row r="3236" spans="1:4" x14ac:dyDescent="0.2">
      <c r="A3236" s="260" t="s">
        <v>1180</v>
      </c>
      <c r="B3236" s="260">
        <v>126</v>
      </c>
      <c r="C3236" s="269">
        <f t="shared" si="51"/>
        <v>157.5</v>
      </c>
      <c r="D3236" s="75"/>
    </row>
    <row r="3237" spans="1:4" x14ac:dyDescent="0.2">
      <c r="A3237" s="260" t="s">
        <v>756</v>
      </c>
      <c r="B3237" s="260">
        <v>126</v>
      </c>
      <c r="C3237" s="269">
        <f t="shared" si="51"/>
        <v>157.5</v>
      </c>
      <c r="D3237" s="75"/>
    </row>
    <row r="3238" spans="1:4" x14ac:dyDescent="0.2">
      <c r="A3238" s="260" t="s">
        <v>920</v>
      </c>
      <c r="B3238" s="260">
        <v>122</v>
      </c>
      <c r="C3238" s="269">
        <f t="shared" si="51"/>
        <v>152.5</v>
      </c>
      <c r="D3238" s="75"/>
    </row>
    <row r="3239" spans="1:4" x14ac:dyDescent="0.2">
      <c r="A3239" s="260" t="s">
        <v>374</v>
      </c>
      <c r="B3239" s="260">
        <v>119</v>
      </c>
      <c r="C3239" s="269">
        <f t="shared" si="51"/>
        <v>148.75</v>
      </c>
      <c r="D3239" s="75"/>
    </row>
    <row r="3240" spans="1:4" x14ac:dyDescent="0.2">
      <c r="A3240" s="260" t="s">
        <v>329</v>
      </c>
      <c r="B3240" s="260">
        <v>119</v>
      </c>
      <c r="C3240" s="269">
        <f t="shared" si="51"/>
        <v>148.75</v>
      </c>
      <c r="D3240" s="75"/>
    </row>
    <row r="3241" spans="1:4" x14ac:dyDescent="0.2">
      <c r="A3241" s="260" t="s">
        <v>1137</v>
      </c>
      <c r="B3241" s="260">
        <v>117</v>
      </c>
      <c r="C3241" s="269">
        <f t="shared" si="51"/>
        <v>146.25</v>
      </c>
      <c r="D3241" s="75"/>
    </row>
    <row r="3242" spans="1:4" x14ac:dyDescent="0.2">
      <c r="A3242" s="260" t="s">
        <v>1199</v>
      </c>
      <c r="B3242" s="260">
        <v>117</v>
      </c>
      <c r="C3242" s="269">
        <f t="shared" si="51"/>
        <v>146.25</v>
      </c>
      <c r="D3242" s="75"/>
    </row>
    <row r="3243" spans="1:4" x14ac:dyDescent="0.2">
      <c r="A3243" s="260" t="s">
        <v>276</v>
      </c>
      <c r="B3243" s="260">
        <v>117</v>
      </c>
      <c r="C3243" s="269">
        <f t="shared" si="51"/>
        <v>146.25</v>
      </c>
      <c r="D3243" s="75"/>
    </row>
    <row r="3244" spans="1:4" x14ac:dyDescent="0.2">
      <c r="A3244" s="260" t="s">
        <v>1060</v>
      </c>
      <c r="B3244" s="260">
        <v>116</v>
      </c>
      <c r="C3244" s="269">
        <f t="shared" si="51"/>
        <v>145</v>
      </c>
      <c r="D3244" s="75"/>
    </row>
    <row r="3245" spans="1:4" x14ac:dyDescent="0.2">
      <c r="A3245" s="260" t="s">
        <v>913</v>
      </c>
      <c r="B3245" s="260">
        <v>116</v>
      </c>
      <c r="C3245" s="269">
        <f t="shared" si="51"/>
        <v>145</v>
      </c>
      <c r="D3245" s="75"/>
    </row>
    <row r="3246" spans="1:4" x14ac:dyDescent="0.2">
      <c r="A3246" s="260" t="s">
        <v>980</v>
      </c>
      <c r="B3246" s="260">
        <v>116</v>
      </c>
      <c r="C3246" s="269">
        <f t="shared" si="51"/>
        <v>145</v>
      </c>
      <c r="D3246" s="75"/>
    </row>
    <row r="3247" spans="1:4" x14ac:dyDescent="0.2">
      <c r="A3247" s="260" t="s">
        <v>349</v>
      </c>
      <c r="B3247" s="260">
        <v>112</v>
      </c>
      <c r="C3247" s="269">
        <f t="shared" si="51"/>
        <v>140</v>
      </c>
      <c r="D3247" s="75"/>
    </row>
    <row r="3248" spans="1:4" x14ac:dyDescent="0.2">
      <c r="A3248" s="260" t="s">
        <v>610</v>
      </c>
      <c r="B3248" s="260">
        <v>112</v>
      </c>
      <c r="C3248" s="269">
        <f t="shared" si="51"/>
        <v>140</v>
      </c>
      <c r="D3248" s="75"/>
    </row>
    <row r="3249" spans="1:4" x14ac:dyDescent="0.2">
      <c r="A3249" s="260" t="s">
        <v>438</v>
      </c>
      <c r="B3249" s="260">
        <v>110</v>
      </c>
      <c r="C3249" s="269">
        <f t="shared" si="51"/>
        <v>137.5</v>
      </c>
      <c r="D3249" s="75"/>
    </row>
    <row r="3250" spans="1:4" x14ac:dyDescent="0.2">
      <c r="A3250" s="260" t="s">
        <v>1087</v>
      </c>
      <c r="B3250" s="260">
        <v>109</v>
      </c>
      <c r="C3250" s="269">
        <f t="shared" si="51"/>
        <v>136.25</v>
      </c>
      <c r="D3250" s="75"/>
    </row>
    <row r="3251" spans="1:4" x14ac:dyDescent="0.2">
      <c r="A3251" s="260" t="s">
        <v>569</v>
      </c>
      <c r="B3251" s="260">
        <v>106</v>
      </c>
      <c r="C3251" s="269">
        <f t="shared" si="51"/>
        <v>132.5</v>
      </c>
      <c r="D3251" s="75"/>
    </row>
    <row r="3252" spans="1:4" x14ac:dyDescent="0.2">
      <c r="A3252" s="260" t="s">
        <v>355</v>
      </c>
      <c r="B3252" s="260">
        <v>106</v>
      </c>
      <c r="C3252" s="269">
        <f t="shared" si="51"/>
        <v>132.5</v>
      </c>
      <c r="D3252" s="75"/>
    </row>
    <row r="3253" spans="1:4" x14ac:dyDescent="0.2">
      <c r="A3253" s="260" t="s">
        <v>229</v>
      </c>
      <c r="B3253" s="260">
        <v>106</v>
      </c>
      <c r="C3253" s="269">
        <f t="shared" si="51"/>
        <v>132.5</v>
      </c>
      <c r="D3253" s="75"/>
    </row>
    <row r="3254" spans="1:4" x14ac:dyDescent="0.2">
      <c r="A3254" s="260" t="s">
        <v>1068</v>
      </c>
      <c r="B3254" s="260">
        <v>105</v>
      </c>
      <c r="C3254" s="269">
        <f t="shared" si="51"/>
        <v>131.25</v>
      </c>
      <c r="D3254" s="75"/>
    </row>
    <row r="3255" spans="1:4" x14ac:dyDescent="0.2">
      <c r="A3255" s="260" t="s">
        <v>1118</v>
      </c>
      <c r="B3255" s="260">
        <v>104</v>
      </c>
      <c r="C3255" s="269">
        <f t="shared" si="51"/>
        <v>130</v>
      </c>
      <c r="D3255" s="75"/>
    </row>
    <row r="3256" spans="1:4" x14ac:dyDescent="0.2">
      <c r="A3256" s="260" t="s">
        <v>882</v>
      </c>
      <c r="B3256" s="260">
        <v>101</v>
      </c>
      <c r="C3256" s="269">
        <f t="shared" si="51"/>
        <v>126.25</v>
      </c>
      <c r="D3256" s="75"/>
    </row>
    <row r="3257" spans="1:4" x14ac:dyDescent="0.2">
      <c r="A3257" s="260" t="s">
        <v>893</v>
      </c>
      <c r="B3257" s="260">
        <v>101</v>
      </c>
      <c r="C3257" s="269">
        <f t="shared" si="51"/>
        <v>126.25</v>
      </c>
      <c r="D3257" s="75"/>
    </row>
    <row r="3258" spans="1:4" x14ac:dyDescent="0.2">
      <c r="A3258" s="260" t="s">
        <v>282</v>
      </c>
      <c r="B3258" s="260">
        <v>100</v>
      </c>
      <c r="C3258" s="269">
        <f t="shared" si="51"/>
        <v>125</v>
      </c>
      <c r="D3258" s="75"/>
    </row>
    <row r="3259" spans="1:4" x14ac:dyDescent="0.2">
      <c r="A3259" s="260" t="s">
        <v>649</v>
      </c>
      <c r="B3259" s="260">
        <v>99</v>
      </c>
      <c r="C3259" s="269">
        <f t="shared" si="51"/>
        <v>123.75</v>
      </c>
      <c r="D3259" s="75"/>
    </row>
    <row r="3260" spans="1:4" x14ac:dyDescent="0.2">
      <c r="A3260" s="260" t="s">
        <v>1161</v>
      </c>
      <c r="B3260" s="260">
        <v>99</v>
      </c>
      <c r="C3260" s="269">
        <f t="shared" si="51"/>
        <v>123.75</v>
      </c>
      <c r="D3260" s="75"/>
    </row>
    <row r="3261" spans="1:4" x14ac:dyDescent="0.2">
      <c r="A3261" s="260" t="s">
        <v>986</v>
      </c>
      <c r="B3261" s="260">
        <v>96</v>
      </c>
      <c r="C3261" s="269">
        <f t="shared" si="51"/>
        <v>120</v>
      </c>
      <c r="D3261" s="75"/>
    </row>
    <row r="3262" spans="1:4" x14ac:dyDescent="0.2">
      <c r="A3262" s="260" t="s">
        <v>521</v>
      </c>
      <c r="B3262" s="260">
        <v>95</v>
      </c>
      <c r="C3262" s="269">
        <f t="shared" si="51"/>
        <v>118.75</v>
      </c>
      <c r="D3262" s="75"/>
    </row>
    <row r="3263" spans="1:4" x14ac:dyDescent="0.2">
      <c r="A3263" s="260" t="s">
        <v>553</v>
      </c>
      <c r="B3263" s="260">
        <v>91</v>
      </c>
      <c r="C3263" s="269">
        <f t="shared" si="51"/>
        <v>113.75</v>
      </c>
      <c r="D3263" s="75"/>
    </row>
    <row r="3264" spans="1:4" x14ac:dyDescent="0.2">
      <c r="A3264" s="260" t="s">
        <v>1090</v>
      </c>
      <c r="B3264" s="260">
        <v>88</v>
      </c>
      <c r="C3264" s="269">
        <f t="shared" si="51"/>
        <v>110</v>
      </c>
      <c r="D3264" s="75"/>
    </row>
    <row r="3265" spans="1:4" x14ac:dyDescent="0.2">
      <c r="A3265" s="260" t="s">
        <v>1098</v>
      </c>
      <c r="B3265" s="260">
        <v>88</v>
      </c>
      <c r="C3265" s="269">
        <f t="shared" si="51"/>
        <v>110</v>
      </c>
      <c r="D3265" s="75"/>
    </row>
    <row r="3266" spans="1:4" x14ac:dyDescent="0.2">
      <c r="A3266" s="260" t="s">
        <v>1224</v>
      </c>
      <c r="B3266" s="260">
        <v>88</v>
      </c>
      <c r="C3266" s="269">
        <f t="shared" si="51"/>
        <v>110</v>
      </c>
      <c r="D3266" s="75"/>
    </row>
    <row r="3267" spans="1:4" x14ac:dyDescent="0.2">
      <c r="A3267" s="260" t="s">
        <v>962</v>
      </c>
      <c r="B3267" s="260">
        <v>87</v>
      </c>
      <c r="C3267" s="269">
        <f t="shared" si="51"/>
        <v>108.75</v>
      </c>
      <c r="D3267" s="75"/>
    </row>
    <row r="3268" spans="1:4" x14ac:dyDescent="0.2">
      <c r="A3268" s="260" t="s">
        <v>1160</v>
      </c>
      <c r="B3268" s="260">
        <v>87</v>
      </c>
      <c r="C3268" s="269">
        <f t="shared" si="51"/>
        <v>108.75</v>
      </c>
      <c r="D3268" s="75"/>
    </row>
    <row r="3269" spans="1:4" x14ac:dyDescent="0.2">
      <c r="A3269" s="260" t="s">
        <v>364</v>
      </c>
      <c r="B3269" s="260">
        <v>86</v>
      </c>
      <c r="C3269" s="269">
        <f t="shared" si="51"/>
        <v>107.5</v>
      </c>
      <c r="D3269" s="75"/>
    </row>
    <row r="3270" spans="1:4" x14ac:dyDescent="0.2">
      <c r="A3270" s="260" t="s">
        <v>493</v>
      </c>
      <c r="B3270" s="260">
        <v>85</v>
      </c>
      <c r="C3270" s="269">
        <f t="shared" si="51"/>
        <v>106.25</v>
      </c>
      <c r="D3270" s="75"/>
    </row>
    <row r="3271" spans="1:4" x14ac:dyDescent="0.2">
      <c r="A3271" s="260" t="s">
        <v>399</v>
      </c>
      <c r="B3271" s="260">
        <v>85</v>
      </c>
      <c r="C3271" s="269">
        <f t="shared" si="51"/>
        <v>106.25</v>
      </c>
      <c r="D3271" s="75"/>
    </row>
    <row r="3272" spans="1:4" x14ac:dyDescent="0.2">
      <c r="A3272" s="260" t="s">
        <v>523</v>
      </c>
      <c r="B3272" s="260">
        <v>81</v>
      </c>
      <c r="C3272" s="269">
        <f t="shared" si="51"/>
        <v>101.25</v>
      </c>
      <c r="D3272" s="75"/>
    </row>
    <row r="3273" spans="1:4" x14ac:dyDescent="0.2">
      <c r="A3273" s="260" t="s">
        <v>1122</v>
      </c>
      <c r="B3273" s="260">
        <v>81</v>
      </c>
      <c r="C3273" s="269">
        <f t="shared" si="51"/>
        <v>101.25</v>
      </c>
      <c r="D3273" s="75"/>
    </row>
    <row r="3274" spans="1:4" x14ac:dyDescent="0.2">
      <c r="A3274" s="260" t="s">
        <v>928</v>
      </c>
      <c r="B3274" s="260">
        <v>80</v>
      </c>
      <c r="C3274" s="269">
        <f t="shared" si="51"/>
        <v>100</v>
      </c>
      <c r="D3274" s="75"/>
    </row>
    <row r="3275" spans="1:4" x14ac:dyDescent="0.2">
      <c r="A3275" s="260" t="s">
        <v>451</v>
      </c>
      <c r="B3275" s="260">
        <v>78</v>
      </c>
      <c r="C3275" s="269">
        <f t="shared" si="51"/>
        <v>97.5</v>
      </c>
      <c r="D3275" s="75"/>
    </row>
    <row r="3276" spans="1:4" x14ac:dyDescent="0.2">
      <c r="A3276" s="260" t="s">
        <v>1089</v>
      </c>
      <c r="B3276" s="260">
        <v>78</v>
      </c>
      <c r="C3276" s="269">
        <f t="shared" si="51"/>
        <v>97.5</v>
      </c>
      <c r="D3276" s="75"/>
    </row>
    <row r="3277" spans="1:4" x14ac:dyDescent="0.2">
      <c r="A3277" s="260" t="s">
        <v>976</v>
      </c>
      <c r="B3277" s="260">
        <v>78</v>
      </c>
      <c r="C3277" s="269">
        <f t="shared" si="51"/>
        <v>97.5</v>
      </c>
      <c r="D3277" s="75"/>
    </row>
    <row r="3278" spans="1:4" x14ac:dyDescent="0.2">
      <c r="A3278" s="260" t="s">
        <v>1073</v>
      </c>
      <c r="B3278" s="260">
        <v>77</v>
      </c>
      <c r="C3278" s="269">
        <f t="shared" si="51"/>
        <v>96.25</v>
      </c>
      <c r="D3278" s="75"/>
    </row>
    <row r="3279" spans="1:4" x14ac:dyDescent="0.2">
      <c r="A3279" s="260" t="s">
        <v>1097</v>
      </c>
      <c r="B3279" s="260">
        <v>76</v>
      </c>
      <c r="C3279" s="269">
        <f t="shared" si="51"/>
        <v>95</v>
      </c>
      <c r="D3279" s="75"/>
    </row>
    <row r="3280" spans="1:4" x14ac:dyDescent="0.2">
      <c r="A3280" s="260" t="s">
        <v>1141</v>
      </c>
      <c r="B3280" s="260">
        <v>76</v>
      </c>
      <c r="C3280" s="269">
        <f t="shared" ref="C3280:C3343" si="52">B3280*100/80</f>
        <v>95</v>
      </c>
      <c r="D3280" s="75"/>
    </row>
    <row r="3281" spans="1:4" x14ac:dyDescent="0.2">
      <c r="A3281" s="260" t="s">
        <v>1223</v>
      </c>
      <c r="B3281" s="260">
        <v>73</v>
      </c>
      <c r="C3281" s="269">
        <f t="shared" si="52"/>
        <v>91.25</v>
      </c>
      <c r="D3281" s="75"/>
    </row>
    <row r="3282" spans="1:4" x14ac:dyDescent="0.2">
      <c r="A3282" s="260" t="s">
        <v>931</v>
      </c>
      <c r="B3282" s="260">
        <v>72</v>
      </c>
      <c r="C3282" s="269">
        <f t="shared" si="52"/>
        <v>90</v>
      </c>
      <c r="D3282" s="75"/>
    </row>
    <row r="3283" spans="1:4" x14ac:dyDescent="0.2">
      <c r="A3283" s="260" t="s">
        <v>289</v>
      </c>
      <c r="B3283" s="260">
        <v>72</v>
      </c>
      <c r="C3283" s="269">
        <f t="shared" si="52"/>
        <v>90</v>
      </c>
      <c r="D3283" s="75"/>
    </row>
    <row r="3284" spans="1:4" x14ac:dyDescent="0.2">
      <c r="A3284" s="260" t="s">
        <v>1113</v>
      </c>
      <c r="B3284" s="260">
        <v>71</v>
      </c>
      <c r="C3284" s="269">
        <f t="shared" si="52"/>
        <v>88.75</v>
      </c>
      <c r="D3284" s="75"/>
    </row>
    <row r="3285" spans="1:4" x14ac:dyDescent="0.2">
      <c r="A3285" s="260" t="s">
        <v>541</v>
      </c>
      <c r="B3285" s="260">
        <v>68</v>
      </c>
      <c r="C3285" s="269">
        <f t="shared" si="52"/>
        <v>85</v>
      </c>
      <c r="D3285" s="75"/>
    </row>
    <row r="3286" spans="1:4" x14ac:dyDescent="0.2">
      <c r="A3286" s="260" t="s">
        <v>903</v>
      </c>
      <c r="B3286" s="260">
        <v>67</v>
      </c>
      <c r="C3286" s="269">
        <f t="shared" si="52"/>
        <v>83.75</v>
      </c>
      <c r="D3286" s="75"/>
    </row>
    <row r="3287" spans="1:4" x14ac:dyDescent="0.2">
      <c r="A3287" s="260" t="s">
        <v>1190</v>
      </c>
      <c r="B3287" s="260">
        <v>66</v>
      </c>
      <c r="C3287" s="269">
        <f t="shared" si="52"/>
        <v>82.5</v>
      </c>
      <c r="D3287" s="75"/>
    </row>
    <row r="3288" spans="1:4" x14ac:dyDescent="0.2">
      <c r="A3288" s="260" t="s">
        <v>797</v>
      </c>
      <c r="B3288" s="260">
        <v>65</v>
      </c>
      <c r="C3288" s="269">
        <f t="shared" si="52"/>
        <v>81.25</v>
      </c>
      <c r="D3288" s="75"/>
    </row>
    <row r="3289" spans="1:4" x14ac:dyDescent="0.2">
      <c r="A3289" s="260" t="s">
        <v>1209</v>
      </c>
      <c r="B3289" s="260">
        <v>65</v>
      </c>
      <c r="C3289" s="269">
        <f t="shared" si="52"/>
        <v>81.25</v>
      </c>
      <c r="D3289" s="75"/>
    </row>
    <row r="3290" spans="1:4" x14ac:dyDescent="0.2">
      <c r="A3290" s="260" t="s">
        <v>1059</v>
      </c>
      <c r="B3290" s="260">
        <v>64</v>
      </c>
      <c r="C3290" s="269">
        <f t="shared" si="52"/>
        <v>80</v>
      </c>
      <c r="D3290" s="75"/>
    </row>
    <row r="3291" spans="1:4" x14ac:dyDescent="0.2">
      <c r="A3291" s="260" t="s">
        <v>1105</v>
      </c>
      <c r="B3291" s="260">
        <v>64</v>
      </c>
      <c r="C3291" s="269">
        <f t="shared" si="52"/>
        <v>80</v>
      </c>
      <c r="D3291" s="75"/>
    </row>
    <row r="3292" spans="1:4" x14ac:dyDescent="0.2">
      <c r="A3292" s="260" t="s">
        <v>447</v>
      </c>
      <c r="B3292" s="260">
        <v>64</v>
      </c>
      <c r="C3292" s="269">
        <f t="shared" si="52"/>
        <v>80</v>
      </c>
      <c r="D3292" s="75"/>
    </row>
    <row r="3293" spans="1:4" x14ac:dyDescent="0.2">
      <c r="A3293" s="260" t="s">
        <v>1197</v>
      </c>
      <c r="B3293" s="260">
        <v>62</v>
      </c>
      <c r="C3293" s="269">
        <f t="shared" si="52"/>
        <v>77.5</v>
      </c>
      <c r="D3293" s="75"/>
    </row>
    <row r="3294" spans="1:4" x14ac:dyDescent="0.2">
      <c r="A3294" s="260" t="s">
        <v>519</v>
      </c>
      <c r="B3294" s="260">
        <v>61</v>
      </c>
      <c r="C3294" s="269">
        <f t="shared" si="52"/>
        <v>76.25</v>
      </c>
      <c r="D3294" s="75"/>
    </row>
    <row r="3295" spans="1:4" x14ac:dyDescent="0.2">
      <c r="A3295" s="260" t="s">
        <v>1235</v>
      </c>
      <c r="B3295" s="260">
        <v>61</v>
      </c>
      <c r="C3295" s="269">
        <f t="shared" si="52"/>
        <v>76.25</v>
      </c>
      <c r="D3295" s="75"/>
    </row>
    <row r="3296" spans="1:4" x14ac:dyDescent="0.2">
      <c r="A3296" s="260" t="s">
        <v>1189</v>
      </c>
      <c r="B3296" s="260">
        <v>60</v>
      </c>
      <c r="C3296" s="269">
        <f t="shared" si="52"/>
        <v>75</v>
      </c>
      <c r="D3296" s="75"/>
    </row>
    <row r="3297" spans="1:4" x14ac:dyDescent="0.2">
      <c r="A3297" s="260" t="s">
        <v>1238</v>
      </c>
      <c r="B3297" s="260">
        <v>59</v>
      </c>
      <c r="C3297" s="269">
        <f t="shared" si="52"/>
        <v>73.75</v>
      </c>
      <c r="D3297" s="75"/>
    </row>
    <row r="3298" spans="1:4" x14ac:dyDescent="0.2">
      <c r="A3298" s="260" t="s">
        <v>646</v>
      </c>
      <c r="B3298" s="260">
        <v>59</v>
      </c>
      <c r="C3298" s="269">
        <f t="shared" si="52"/>
        <v>73.75</v>
      </c>
      <c r="D3298" s="75"/>
    </row>
    <row r="3299" spans="1:4" x14ac:dyDescent="0.2">
      <c r="A3299" s="260" t="s">
        <v>1063</v>
      </c>
      <c r="B3299" s="260">
        <v>58</v>
      </c>
      <c r="C3299" s="269">
        <f t="shared" si="52"/>
        <v>72.5</v>
      </c>
      <c r="D3299" s="75"/>
    </row>
    <row r="3300" spans="1:4" x14ac:dyDescent="0.2">
      <c r="A3300" s="260" t="s">
        <v>1004</v>
      </c>
      <c r="B3300" s="260">
        <v>58</v>
      </c>
      <c r="C3300" s="269">
        <f t="shared" si="52"/>
        <v>72.5</v>
      </c>
      <c r="D3300" s="75"/>
    </row>
    <row r="3301" spans="1:4" x14ac:dyDescent="0.2">
      <c r="A3301" s="260" t="s">
        <v>1109</v>
      </c>
      <c r="B3301" s="260">
        <v>58</v>
      </c>
      <c r="C3301" s="269">
        <f t="shared" si="52"/>
        <v>72.5</v>
      </c>
      <c r="D3301" s="75"/>
    </row>
    <row r="3302" spans="1:4" x14ac:dyDescent="0.2">
      <c r="A3302" s="260" t="s">
        <v>954</v>
      </c>
      <c r="B3302" s="260">
        <v>58</v>
      </c>
      <c r="C3302" s="269">
        <f t="shared" si="52"/>
        <v>72.5</v>
      </c>
      <c r="D3302" s="75"/>
    </row>
    <row r="3303" spans="1:4" x14ac:dyDescent="0.2">
      <c r="A3303" s="260" t="s">
        <v>1219</v>
      </c>
      <c r="B3303" s="260">
        <v>57</v>
      </c>
      <c r="C3303" s="269">
        <f t="shared" si="52"/>
        <v>71.25</v>
      </c>
      <c r="D3303" s="75"/>
    </row>
    <row r="3304" spans="1:4" x14ac:dyDescent="0.2">
      <c r="A3304" s="260" t="s">
        <v>1143</v>
      </c>
      <c r="B3304" s="260">
        <v>56</v>
      </c>
      <c r="C3304" s="269">
        <f t="shared" si="52"/>
        <v>70</v>
      </c>
      <c r="D3304" s="75"/>
    </row>
    <row r="3305" spans="1:4" x14ac:dyDescent="0.2">
      <c r="A3305" s="260" t="s">
        <v>754</v>
      </c>
      <c r="B3305" s="260">
        <v>55</v>
      </c>
      <c r="C3305" s="269">
        <f t="shared" si="52"/>
        <v>68.75</v>
      </c>
      <c r="D3305" s="75"/>
    </row>
    <row r="3306" spans="1:4" x14ac:dyDescent="0.2">
      <c r="A3306" s="260" t="s">
        <v>1212</v>
      </c>
      <c r="B3306" s="260">
        <v>54</v>
      </c>
      <c r="C3306" s="269">
        <f t="shared" si="52"/>
        <v>67.5</v>
      </c>
      <c r="D3306" s="75"/>
    </row>
    <row r="3307" spans="1:4" x14ac:dyDescent="0.2">
      <c r="A3307" s="260" t="s">
        <v>484</v>
      </c>
      <c r="B3307" s="260">
        <v>53</v>
      </c>
      <c r="C3307" s="269">
        <f t="shared" si="52"/>
        <v>66.25</v>
      </c>
      <c r="D3307" s="75"/>
    </row>
    <row r="3308" spans="1:4" x14ac:dyDescent="0.2">
      <c r="A3308" s="260" t="s">
        <v>1104</v>
      </c>
      <c r="B3308" s="260">
        <v>52</v>
      </c>
      <c r="C3308" s="269">
        <f t="shared" si="52"/>
        <v>65</v>
      </c>
      <c r="D3308" s="75"/>
    </row>
    <row r="3309" spans="1:4" x14ac:dyDescent="0.2">
      <c r="A3309" s="260" t="s">
        <v>607</v>
      </c>
      <c r="B3309" s="260">
        <v>51</v>
      </c>
      <c r="C3309" s="269">
        <f t="shared" si="52"/>
        <v>63.75</v>
      </c>
      <c r="D3309" s="75"/>
    </row>
    <row r="3310" spans="1:4" x14ac:dyDescent="0.2">
      <c r="A3310" s="260" t="s">
        <v>613</v>
      </c>
      <c r="B3310" s="260">
        <v>51</v>
      </c>
      <c r="C3310" s="269">
        <f t="shared" si="52"/>
        <v>63.75</v>
      </c>
      <c r="D3310" s="75"/>
    </row>
    <row r="3311" spans="1:4" x14ac:dyDescent="0.2">
      <c r="A3311" s="260" t="s">
        <v>458</v>
      </c>
      <c r="B3311" s="260">
        <v>50</v>
      </c>
      <c r="C3311" s="269">
        <f t="shared" si="52"/>
        <v>62.5</v>
      </c>
      <c r="D3311" s="75"/>
    </row>
    <row r="3312" spans="1:4" x14ac:dyDescent="0.2">
      <c r="A3312" s="260" t="s">
        <v>512</v>
      </c>
      <c r="B3312" s="260">
        <v>48</v>
      </c>
      <c r="C3312" s="269">
        <f t="shared" si="52"/>
        <v>60</v>
      </c>
      <c r="D3312" s="75"/>
    </row>
    <row r="3313" spans="1:4" x14ac:dyDescent="0.2">
      <c r="A3313" s="260" t="s">
        <v>1115</v>
      </c>
      <c r="B3313" s="260">
        <v>48</v>
      </c>
      <c r="C3313" s="269">
        <f t="shared" si="52"/>
        <v>60</v>
      </c>
      <c r="D3313" s="75"/>
    </row>
    <row r="3314" spans="1:4" x14ac:dyDescent="0.2">
      <c r="A3314" s="260" t="s">
        <v>910</v>
      </c>
      <c r="B3314" s="260">
        <v>47</v>
      </c>
      <c r="C3314" s="269">
        <f t="shared" si="52"/>
        <v>58.75</v>
      </c>
      <c r="D3314" s="75"/>
    </row>
    <row r="3315" spans="1:4" x14ac:dyDescent="0.2">
      <c r="A3315" s="260" t="s">
        <v>1072</v>
      </c>
      <c r="B3315" s="260">
        <v>47</v>
      </c>
      <c r="C3315" s="269">
        <f t="shared" si="52"/>
        <v>58.75</v>
      </c>
      <c r="D3315" s="75"/>
    </row>
    <row r="3316" spans="1:4" x14ac:dyDescent="0.2">
      <c r="A3316" s="260" t="s">
        <v>605</v>
      </c>
      <c r="B3316" s="260">
        <v>47</v>
      </c>
      <c r="C3316" s="269">
        <f t="shared" si="52"/>
        <v>58.75</v>
      </c>
      <c r="D3316" s="75"/>
    </row>
    <row r="3317" spans="1:4" x14ac:dyDescent="0.2">
      <c r="A3317" s="260" t="s">
        <v>1184</v>
      </c>
      <c r="B3317" s="260">
        <v>47</v>
      </c>
      <c r="C3317" s="269">
        <f t="shared" si="52"/>
        <v>58.75</v>
      </c>
      <c r="D3317" s="75"/>
    </row>
    <row r="3318" spans="1:4" x14ac:dyDescent="0.2">
      <c r="A3318" s="260" t="s">
        <v>773</v>
      </c>
      <c r="B3318" s="260">
        <v>46</v>
      </c>
      <c r="C3318" s="269">
        <f t="shared" si="52"/>
        <v>57.5</v>
      </c>
      <c r="D3318" s="75"/>
    </row>
    <row r="3319" spans="1:4" x14ac:dyDescent="0.2">
      <c r="A3319" s="260" t="s">
        <v>921</v>
      </c>
      <c r="B3319" s="260">
        <v>46</v>
      </c>
      <c r="C3319" s="269">
        <f t="shared" si="52"/>
        <v>57.5</v>
      </c>
      <c r="D3319" s="75"/>
    </row>
    <row r="3320" spans="1:4" x14ac:dyDescent="0.2">
      <c r="A3320" s="260" t="s">
        <v>783</v>
      </c>
      <c r="B3320" s="260">
        <v>46</v>
      </c>
      <c r="C3320" s="269">
        <f t="shared" si="52"/>
        <v>57.5</v>
      </c>
      <c r="D3320" s="75"/>
    </row>
    <row r="3321" spans="1:4" x14ac:dyDescent="0.2">
      <c r="A3321" s="260" t="s">
        <v>1062</v>
      </c>
      <c r="B3321" s="260">
        <v>44</v>
      </c>
      <c r="C3321" s="269">
        <f t="shared" si="52"/>
        <v>55</v>
      </c>
      <c r="D3321" s="75"/>
    </row>
    <row r="3322" spans="1:4" x14ac:dyDescent="0.2">
      <c r="A3322" s="260" t="s">
        <v>974</v>
      </c>
      <c r="B3322" s="260">
        <v>44</v>
      </c>
      <c r="C3322" s="269">
        <f t="shared" si="52"/>
        <v>55</v>
      </c>
      <c r="D3322" s="75"/>
    </row>
    <row r="3323" spans="1:4" x14ac:dyDescent="0.2">
      <c r="A3323" s="260" t="s">
        <v>941</v>
      </c>
      <c r="B3323" s="260">
        <v>44</v>
      </c>
      <c r="C3323" s="269">
        <f t="shared" si="52"/>
        <v>55</v>
      </c>
      <c r="D3323" s="75"/>
    </row>
    <row r="3324" spans="1:4" x14ac:dyDescent="0.2">
      <c r="A3324" s="260" t="s">
        <v>1162</v>
      </c>
      <c r="B3324" s="260">
        <v>44</v>
      </c>
      <c r="C3324" s="269">
        <f t="shared" si="52"/>
        <v>55</v>
      </c>
      <c r="D3324" s="75"/>
    </row>
    <row r="3325" spans="1:4" x14ac:dyDescent="0.2">
      <c r="A3325" s="260" t="s">
        <v>948</v>
      </c>
      <c r="B3325" s="260">
        <v>43</v>
      </c>
      <c r="C3325" s="269">
        <f t="shared" si="52"/>
        <v>53.75</v>
      </c>
      <c r="D3325" s="75"/>
    </row>
    <row r="3326" spans="1:4" x14ac:dyDescent="0.2">
      <c r="A3326" s="260" t="s">
        <v>1100</v>
      </c>
      <c r="B3326" s="260">
        <v>43</v>
      </c>
      <c r="C3326" s="269">
        <f t="shared" si="52"/>
        <v>53.75</v>
      </c>
      <c r="D3326" s="75"/>
    </row>
    <row r="3327" spans="1:4" x14ac:dyDescent="0.2">
      <c r="A3327" s="260" t="s">
        <v>409</v>
      </c>
      <c r="B3327" s="260">
        <v>43</v>
      </c>
      <c r="C3327" s="269">
        <f t="shared" si="52"/>
        <v>53.75</v>
      </c>
      <c r="D3327" s="75"/>
    </row>
    <row r="3328" spans="1:4" x14ac:dyDescent="0.2">
      <c r="A3328" s="260" t="s">
        <v>1163</v>
      </c>
      <c r="B3328" s="260">
        <v>42</v>
      </c>
      <c r="C3328" s="269">
        <f t="shared" si="52"/>
        <v>52.5</v>
      </c>
      <c r="D3328" s="75"/>
    </row>
    <row r="3329" spans="1:4" x14ac:dyDescent="0.2">
      <c r="A3329" s="260" t="s">
        <v>1022</v>
      </c>
      <c r="B3329" s="260">
        <v>40</v>
      </c>
      <c r="C3329" s="269">
        <f t="shared" si="52"/>
        <v>50</v>
      </c>
      <c r="D3329" s="75"/>
    </row>
    <row r="3330" spans="1:4" x14ac:dyDescent="0.2">
      <c r="A3330" s="260" t="s">
        <v>1024</v>
      </c>
      <c r="B3330" s="260">
        <v>40</v>
      </c>
      <c r="C3330" s="269">
        <f t="shared" si="52"/>
        <v>50</v>
      </c>
      <c r="D3330" s="75"/>
    </row>
    <row r="3331" spans="1:4" x14ac:dyDescent="0.2">
      <c r="A3331" s="260" t="s">
        <v>1205</v>
      </c>
      <c r="B3331" s="260">
        <v>40</v>
      </c>
      <c r="C3331" s="269">
        <f t="shared" si="52"/>
        <v>50</v>
      </c>
      <c r="D3331" s="75"/>
    </row>
    <row r="3332" spans="1:4" x14ac:dyDescent="0.2">
      <c r="A3332" s="260" t="s">
        <v>636</v>
      </c>
      <c r="B3332" s="260">
        <v>39</v>
      </c>
      <c r="C3332" s="269">
        <f t="shared" si="52"/>
        <v>48.75</v>
      </c>
      <c r="D3332" s="75"/>
    </row>
    <row r="3333" spans="1:4" x14ac:dyDescent="0.2">
      <c r="A3333" s="260" t="s">
        <v>969</v>
      </c>
      <c r="B3333" s="260">
        <v>39</v>
      </c>
      <c r="C3333" s="269">
        <f t="shared" si="52"/>
        <v>48.75</v>
      </c>
      <c r="D3333" s="75"/>
    </row>
    <row r="3334" spans="1:4" x14ac:dyDescent="0.2">
      <c r="A3334" s="260" t="s">
        <v>781</v>
      </c>
      <c r="B3334" s="260">
        <v>39</v>
      </c>
      <c r="C3334" s="269">
        <f t="shared" si="52"/>
        <v>48.75</v>
      </c>
      <c r="D3334" s="75"/>
    </row>
    <row r="3335" spans="1:4" x14ac:dyDescent="0.2">
      <c r="A3335" s="260" t="s">
        <v>995</v>
      </c>
      <c r="B3335" s="260">
        <v>37</v>
      </c>
      <c r="C3335" s="269">
        <f t="shared" si="52"/>
        <v>46.25</v>
      </c>
      <c r="D3335" s="75"/>
    </row>
    <row r="3336" spans="1:4" x14ac:dyDescent="0.2">
      <c r="A3336" s="260" t="s">
        <v>474</v>
      </c>
      <c r="B3336" s="260">
        <v>36</v>
      </c>
      <c r="C3336" s="269">
        <f t="shared" si="52"/>
        <v>45</v>
      </c>
      <c r="D3336" s="75"/>
    </row>
    <row r="3337" spans="1:4" x14ac:dyDescent="0.2">
      <c r="A3337" s="260" t="s">
        <v>530</v>
      </c>
      <c r="B3337" s="260">
        <v>36</v>
      </c>
      <c r="C3337" s="269">
        <f t="shared" si="52"/>
        <v>45</v>
      </c>
      <c r="D3337" s="75"/>
    </row>
    <row r="3338" spans="1:4" x14ac:dyDescent="0.2">
      <c r="A3338" s="260" t="s">
        <v>1064</v>
      </c>
      <c r="B3338" s="260">
        <v>35</v>
      </c>
      <c r="C3338" s="269">
        <f t="shared" si="52"/>
        <v>43.75</v>
      </c>
      <c r="D3338" s="75"/>
    </row>
    <row r="3339" spans="1:4" x14ac:dyDescent="0.2">
      <c r="A3339" s="260" t="s">
        <v>620</v>
      </c>
      <c r="B3339" s="260">
        <v>35</v>
      </c>
      <c r="C3339" s="269">
        <f t="shared" si="52"/>
        <v>43.75</v>
      </c>
      <c r="D3339" s="75"/>
    </row>
    <row r="3340" spans="1:4" x14ac:dyDescent="0.2">
      <c r="A3340" s="260" t="s">
        <v>564</v>
      </c>
      <c r="B3340" s="260">
        <v>35</v>
      </c>
      <c r="C3340" s="269">
        <f t="shared" si="52"/>
        <v>43.75</v>
      </c>
      <c r="D3340" s="75"/>
    </row>
    <row r="3341" spans="1:4" x14ac:dyDescent="0.2">
      <c r="A3341" s="260" t="s">
        <v>1173</v>
      </c>
      <c r="B3341" s="260">
        <v>35</v>
      </c>
      <c r="C3341" s="269">
        <f t="shared" si="52"/>
        <v>43.75</v>
      </c>
      <c r="D3341" s="75"/>
    </row>
    <row r="3342" spans="1:4" x14ac:dyDescent="0.2">
      <c r="A3342" s="260" t="s">
        <v>1095</v>
      </c>
      <c r="B3342" s="260">
        <v>34</v>
      </c>
      <c r="C3342" s="269">
        <f t="shared" si="52"/>
        <v>42.5</v>
      </c>
      <c r="D3342" s="75"/>
    </row>
    <row r="3343" spans="1:4" x14ac:dyDescent="0.2">
      <c r="A3343" s="260" t="s">
        <v>975</v>
      </c>
      <c r="B3343" s="260">
        <v>34</v>
      </c>
      <c r="C3343" s="269">
        <f t="shared" si="52"/>
        <v>42.5</v>
      </c>
      <c r="D3343" s="75"/>
    </row>
    <row r="3344" spans="1:4" x14ac:dyDescent="0.2">
      <c r="A3344" s="260" t="s">
        <v>1187</v>
      </c>
      <c r="B3344" s="260">
        <v>34</v>
      </c>
      <c r="C3344" s="269">
        <f t="shared" ref="C3344:C3407" si="53">B3344*100/80</f>
        <v>42.5</v>
      </c>
      <c r="D3344" s="75"/>
    </row>
    <row r="3345" spans="1:4" x14ac:dyDescent="0.2">
      <c r="A3345" s="260" t="s">
        <v>1065</v>
      </c>
      <c r="B3345" s="260">
        <v>34</v>
      </c>
      <c r="C3345" s="269">
        <f t="shared" si="53"/>
        <v>42.5</v>
      </c>
      <c r="D3345" s="75"/>
    </row>
    <row r="3346" spans="1:4" x14ac:dyDescent="0.2">
      <c r="A3346" s="260" t="s">
        <v>1193</v>
      </c>
      <c r="B3346" s="260">
        <v>33</v>
      </c>
      <c r="C3346" s="269">
        <f t="shared" si="53"/>
        <v>41.25</v>
      </c>
      <c r="D3346" s="75"/>
    </row>
    <row r="3347" spans="1:4" x14ac:dyDescent="0.2">
      <c r="A3347" s="260" t="s">
        <v>1231</v>
      </c>
      <c r="B3347" s="260">
        <v>33</v>
      </c>
      <c r="C3347" s="269">
        <f t="shared" si="53"/>
        <v>41.25</v>
      </c>
      <c r="D3347" s="75"/>
    </row>
    <row r="3348" spans="1:4" x14ac:dyDescent="0.2">
      <c r="A3348" s="260" t="s">
        <v>596</v>
      </c>
      <c r="B3348" s="260">
        <v>32</v>
      </c>
      <c r="C3348" s="269">
        <f t="shared" si="53"/>
        <v>40</v>
      </c>
      <c r="D3348" s="75"/>
    </row>
    <row r="3349" spans="1:4" x14ac:dyDescent="0.2">
      <c r="A3349" s="260" t="s">
        <v>1157</v>
      </c>
      <c r="B3349" s="260">
        <v>32</v>
      </c>
      <c r="C3349" s="269">
        <f t="shared" si="53"/>
        <v>40</v>
      </c>
      <c r="D3349" s="75"/>
    </row>
    <row r="3350" spans="1:4" x14ac:dyDescent="0.2">
      <c r="A3350" s="260" t="s">
        <v>1002</v>
      </c>
      <c r="B3350" s="260">
        <v>32</v>
      </c>
      <c r="C3350" s="269">
        <f t="shared" si="53"/>
        <v>40</v>
      </c>
      <c r="D3350" s="75"/>
    </row>
    <row r="3351" spans="1:4" x14ac:dyDescent="0.2">
      <c r="A3351" s="260" t="s">
        <v>1167</v>
      </c>
      <c r="B3351" s="260">
        <v>31</v>
      </c>
      <c r="C3351" s="269">
        <f t="shared" si="53"/>
        <v>38.75</v>
      </c>
      <c r="D3351" s="75"/>
    </row>
    <row r="3352" spans="1:4" x14ac:dyDescent="0.2">
      <c r="A3352" s="260" t="s">
        <v>804</v>
      </c>
      <c r="B3352" s="260">
        <v>31</v>
      </c>
      <c r="C3352" s="269">
        <f t="shared" si="53"/>
        <v>38.75</v>
      </c>
      <c r="D3352" s="75"/>
    </row>
    <row r="3353" spans="1:4" x14ac:dyDescent="0.2">
      <c r="A3353" s="260" t="s">
        <v>431</v>
      </c>
      <c r="B3353" s="260">
        <v>30</v>
      </c>
      <c r="C3353" s="269">
        <f t="shared" si="53"/>
        <v>37.5</v>
      </c>
      <c r="D3353" s="75"/>
    </row>
    <row r="3354" spans="1:4" x14ac:dyDescent="0.2">
      <c r="A3354" s="260" t="s">
        <v>1220</v>
      </c>
      <c r="B3354" s="260">
        <v>30</v>
      </c>
      <c r="C3354" s="269">
        <f t="shared" si="53"/>
        <v>37.5</v>
      </c>
      <c r="D3354" s="75"/>
    </row>
    <row r="3355" spans="1:4" x14ac:dyDescent="0.2">
      <c r="A3355" s="260" t="s">
        <v>1200</v>
      </c>
      <c r="B3355" s="260">
        <v>29</v>
      </c>
      <c r="C3355" s="269">
        <f t="shared" si="53"/>
        <v>36.25</v>
      </c>
      <c r="D3355" s="75"/>
    </row>
    <row r="3356" spans="1:4" x14ac:dyDescent="0.2">
      <c r="A3356" s="260" t="s">
        <v>733</v>
      </c>
      <c r="B3356" s="260">
        <v>29</v>
      </c>
      <c r="C3356" s="269">
        <f t="shared" si="53"/>
        <v>36.25</v>
      </c>
      <c r="D3356" s="75"/>
    </row>
    <row r="3357" spans="1:4" x14ac:dyDescent="0.2">
      <c r="A3357" s="260" t="s">
        <v>582</v>
      </c>
      <c r="B3357" s="260">
        <v>28</v>
      </c>
      <c r="C3357" s="269">
        <f t="shared" si="53"/>
        <v>35</v>
      </c>
      <c r="D3357" s="75"/>
    </row>
    <row r="3358" spans="1:4" x14ac:dyDescent="0.2">
      <c r="A3358" s="260" t="s">
        <v>796</v>
      </c>
      <c r="B3358" s="260">
        <v>28</v>
      </c>
      <c r="C3358" s="269">
        <f t="shared" si="53"/>
        <v>35</v>
      </c>
      <c r="D3358" s="75"/>
    </row>
    <row r="3359" spans="1:4" x14ac:dyDescent="0.2">
      <c r="A3359" s="260" t="s">
        <v>472</v>
      </c>
      <c r="B3359" s="260">
        <v>28</v>
      </c>
      <c r="C3359" s="269">
        <f t="shared" si="53"/>
        <v>35</v>
      </c>
      <c r="D3359" s="75"/>
    </row>
    <row r="3360" spans="1:4" x14ac:dyDescent="0.2">
      <c r="A3360" s="260" t="s">
        <v>491</v>
      </c>
      <c r="B3360" s="260">
        <v>28</v>
      </c>
      <c r="C3360" s="269">
        <f t="shared" si="53"/>
        <v>35</v>
      </c>
      <c r="D3360" s="75"/>
    </row>
    <row r="3361" spans="1:4" x14ac:dyDescent="0.2">
      <c r="A3361" s="260" t="s">
        <v>915</v>
      </c>
      <c r="B3361" s="260">
        <v>27</v>
      </c>
      <c r="C3361" s="269">
        <f t="shared" si="53"/>
        <v>33.75</v>
      </c>
      <c r="D3361" s="75"/>
    </row>
    <row r="3362" spans="1:4" x14ac:dyDescent="0.2">
      <c r="A3362" s="260" t="s">
        <v>1108</v>
      </c>
      <c r="B3362" s="260">
        <v>27</v>
      </c>
      <c r="C3362" s="269">
        <f t="shared" si="53"/>
        <v>33.75</v>
      </c>
      <c r="D3362" s="75"/>
    </row>
    <row r="3363" spans="1:4" x14ac:dyDescent="0.2">
      <c r="A3363" s="260" t="s">
        <v>1142</v>
      </c>
      <c r="B3363" s="260">
        <v>27</v>
      </c>
      <c r="C3363" s="269">
        <f t="shared" si="53"/>
        <v>33.75</v>
      </c>
      <c r="D3363" s="75"/>
    </row>
    <row r="3364" spans="1:4" x14ac:dyDescent="0.2">
      <c r="A3364" s="260" t="s">
        <v>731</v>
      </c>
      <c r="B3364" s="260">
        <v>27</v>
      </c>
      <c r="C3364" s="269">
        <f t="shared" si="53"/>
        <v>33.75</v>
      </c>
      <c r="D3364" s="75"/>
    </row>
    <row r="3365" spans="1:4" x14ac:dyDescent="0.2">
      <c r="A3365" s="260" t="s">
        <v>1206</v>
      </c>
      <c r="B3365" s="260">
        <v>27</v>
      </c>
      <c r="C3365" s="269">
        <f t="shared" si="53"/>
        <v>33.75</v>
      </c>
      <c r="D3365" s="75"/>
    </row>
    <row r="3366" spans="1:4" x14ac:dyDescent="0.2">
      <c r="A3366" s="260" t="s">
        <v>1076</v>
      </c>
      <c r="B3366" s="260">
        <v>26</v>
      </c>
      <c r="C3366" s="269">
        <f t="shared" si="53"/>
        <v>32.5</v>
      </c>
      <c r="D3366" s="75"/>
    </row>
    <row r="3367" spans="1:4" x14ac:dyDescent="0.2">
      <c r="A3367" s="260" t="s">
        <v>600</v>
      </c>
      <c r="B3367" s="260">
        <v>26</v>
      </c>
      <c r="C3367" s="269">
        <f t="shared" si="53"/>
        <v>32.5</v>
      </c>
      <c r="D3367" s="75"/>
    </row>
    <row r="3368" spans="1:4" x14ac:dyDescent="0.2">
      <c r="A3368" s="260" t="s">
        <v>1170</v>
      </c>
      <c r="B3368" s="260">
        <v>26</v>
      </c>
      <c r="C3368" s="269">
        <f t="shared" si="53"/>
        <v>32.5</v>
      </c>
      <c r="D3368" s="75"/>
    </row>
    <row r="3369" spans="1:4" x14ac:dyDescent="0.2">
      <c r="A3369" s="260" t="s">
        <v>1134</v>
      </c>
      <c r="B3369" s="260">
        <v>26</v>
      </c>
      <c r="C3369" s="269">
        <f t="shared" si="53"/>
        <v>32.5</v>
      </c>
      <c r="D3369" s="75"/>
    </row>
    <row r="3370" spans="1:4" x14ac:dyDescent="0.2">
      <c r="A3370" s="260" t="s">
        <v>1166</v>
      </c>
      <c r="B3370" s="260">
        <v>26</v>
      </c>
      <c r="C3370" s="269">
        <f t="shared" si="53"/>
        <v>32.5</v>
      </c>
      <c r="D3370" s="75"/>
    </row>
    <row r="3371" spans="1:4" x14ac:dyDescent="0.2">
      <c r="A3371" s="260" t="s">
        <v>1183</v>
      </c>
      <c r="B3371" s="260">
        <v>26</v>
      </c>
      <c r="C3371" s="269">
        <f t="shared" si="53"/>
        <v>32.5</v>
      </c>
      <c r="D3371" s="75"/>
    </row>
    <row r="3372" spans="1:4" x14ac:dyDescent="0.2">
      <c r="A3372" s="260" t="s">
        <v>1236</v>
      </c>
      <c r="B3372" s="260">
        <v>26</v>
      </c>
      <c r="C3372" s="269">
        <f t="shared" si="53"/>
        <v>32.5</v>
      </c>
      <c r="D3372" s="75"/>
    </row>
    <row r="3373" spans="1:4" x14ac:dyDescent="0.2">
      <c r="A3373" s="260" t="s">
        <v>1058</v>
      </c>
      <c r="B3373" s="260">
        <v>26</v>
      </c>
      <c r="C3373" s="269">
        <f t="shared" si="53"/>
        <v>32.5</v>
      </c>
      <c r="D3373" s="75"/>
    </row>
    <row r="3374" spans="1:4" x14ac:dyDescent="0.2">
      <c r="A3374" s="260" t="s">
        <v>522</v>
      </c>
      <c r="B3374" s="260">
        <v>24</v>
      </c>
      <c r="C3374" s="269">
        <f t="shared" si="53"/>
        <v>30</v>
      </c>
      <c r="D3374" s="75"/>
    </row>
    <row r="3375" spans="1:4" x14ac:dyDescent="0.2">
      <c r="A3375" s="260" t="s">
        <v>1150</v>
      </c>
      <c r="B3375" s="260">
        <v>24</v>
      </c>
      <c r="C3375" s="269">
        <f t="shared" si="53"/>
        <v>30</v>
      </c>
      <c r="D3375" s="75"/>
    </row>
    <row r="3376" spans="1:4" x14ac:dyDescent="0.2">
      <c r="A3376" s="260" t="s">
        <v>1191</v>
      </c>
      <c r="B3376" s="260">
        <v>24</v>
      </c>
      <c r="C3376" s="269">
        <f t="shared" si="53"/>
        <v>30</v>
      </c>
      <c r="D3376" s="75"/>
    </row>
    <row r="3377" spans="1:4" x14ac:dyDescent="0.2">
      <c r="A3377" s="260" t="s">
        <v>1061</v>
      </c>
      <c r="B3377" s="260">
        <v>23</v>
      </c>
      <c r="C3377" s="269">
        <f t="shared" si="53"/>
        <v>28.75</v>
      </c>
      <c r="D3377" s="75"/>
    </row>
    <row r="3378" spans="1:4" x14ac:dyDescent="0.2">
      <c r="A3378" s="260" t="s">
        <v>381</v>
      </c>
      <c r="B3378" s="260">
        <v>23</v>
      </c>
      <c r="C3378" s="269">
        <f t="shared" si="53"/>
        <v>28.75</v>
      </c>
      <c r="D3378" s="75"/>
    </row>
    <row r="3379" spans="1:4" x14ac:dyDescent="0.2">
      <c r="A3379" s="260" t="s">
        <v>514</v>
      </c>
      <c r="B3379" s="260">
        <v>22</v>
      </c>
      <c r="C3379" s="269">
        <f t="shared" si="53"/>
        <v>27.5</v>
      </c>
      <c r="D3379" s="75"/>
    </row>
    <row r="3380" spans="1:4" x14ac:dyDescent="0.2">
      <c r="A3380" s="260" t="s">
        <v>763</v>
      </c>
      <c r="B3380" s="260">
        <v>22</v>
      </c>
      <c r="C3380" s="269">
        <f t="shared" si="53"/>
        <v>27.5</v>
      </c>
      <c r="D3380" s="75"/>
    </row>
    <row r="3381" spans="1:4" x14ac:dyDescent="0.2">
      <c r="A3381" s="260" t="s">
        <v>1074</v>
      </c>
      <c r="B3381" s="260">
        <v>21</v>
      </c>
      <c r="C3381" s="269">
        <f t="shared" si="53"/>
        <v>26.25</v>
      </c>
      <c r="D3381" s="75"/>
    </row>
    <row r="3382" spans="1:4" x14ac:dyDescent="0.2">
      <c r="A3382" s="260" t="s">
        <v>1111</v>
      </c>
      <c r="B3382" s="260">
        <v>21</v>
      </c>
      <c r="C3382" s="269">
        <f t="shared" si="53"/>
        <v>26.25</v>
      </c>
      <c r="D3382" s="75"/>
    </row>
    <row r="3383" spans="1:4" x14ac:dyDescent="0.2">
      <c r="A3383" s="260" t="s">
        <v>1117</v>
      </c>
      <c r="B3383" s="260">
        <v>21</v>
      </c>
      <c r="C3383" s="269">
        <f t="shared" si="53"/>
        <v>26.25</v>
      </c>
      <c r="D3383" s="75"/>
    </row>
    <row r="3384" spans="1:4" x14ac:dyDescent="0.2">
      <c r="A3384" s="260" t="s">
        <v>1107</v>
      </c>
      <c r="B3384" s="260">
        <v>21</v>
      </c>
      <c r="C3384" s="269">
        <f t="shared" si="53"/>
        <v>26.25</v>
      </c>
      <c r="D3384" s="75"/>
    </row>
    <row r="3385" spans="1:4" x14ac:dyDescent="0.2">
      <c r="A3385" s="260" t="s">
        <v>589</v>
      </c>
      <c r="B3385" s="260">
        <v>21</v>
      </c>
      <c r="C3385" s="269">
        <f t="shared" si="53"/>
        <v>26.25</v>
      </c>
      <c r="D3385" s="75"/>
    </row>
    <row r="3386" spans="1:4" x14ac:dyDescent="0.2">
      <c r="A3386" s="260" t="s">
        <v>1169</v>
      </c>
      <c r="B3386" s="260">
        <v>21</v>
      </c>
      <c r="C3386" s="269">
        <f t="shared" si="53"/>
        <v>26.25</v>
      </c>
      <c r="D3386" s="75"/>
    </row>
    <row r="3387" spans="1:4" x14ac:dyDescent="0.2">
      <c r="A3387" s="260" t="s">
        <v>398</v>
      </c>
      <c r="B3387" s="260">
        <v>21</v>
      </c>
      <c r="C3387" s="269">
        <f t="shared" si="53"/>
        <v>26.25</v>
      </c>
      <c r="D3387" s="75"/>
    </row>
    <row r="3388" spans="1:4" x14ac:dyDescent="0.2">
      <c r="A3388" s="260" t="s">
        <v>1210</v>
      </c>
      <c r="B3388" s="260">
        <v>21</v>
      </c>
      <c r="C3388" s="269">
        <f t="shared" si="53"/>
        <v>26.25</v>
      </c>
      <c r="D3388" s="75"/>
    </row>
    <row r="3389" spans="1:4" x14ac:dyDescent="0.2">
      <c r="A3389" s="260" t="s">
        <v>988</v>
      </c>
      <c r="B3389" s="260">
        <v>21</v>
      </c>
      <c r="C3389" s="269">
        <f t="shared" si="53"/>
        <v>26.25</v>
      </c>
      <c r="D3389" s="75"/>
    </row>
    <row r="3390" spans="1:4" x14ac:dyDescent="0.2">
      <c r="A3390" s="260" t="s">
        <v>509</v>
      </c>
      <c r="B3390" s="260">
        <v>20</v>
      </c>
      <c r="C3390" s="269">
        <f t="shared" si="53"/>
        <v>25</v>
      </c>
      <c r="D3390" s="75"/>
    </row>
    <row r="3391" spans="1:4" x14ac:dyDescent="0.2">
      <c r="A3391" s="260" t="s">
        <v>1077</v>
      </c>
      <c r="B3391" s="260">
        <v>20</v>
      </c>
      <c r="C3391" s="269">
        <f t="shared" si="53"/>
        <v>25</v>
      </c>
      <c r="D3391" s="75"/>
    </row>
    <row r="3392" spans="1:4" x14ac:dyDescent="0.2">
      <c r="A3392" s="260" t="s">
        <v>1088</v>
      </c>
      <c r="B3392" s="260">
        <v>19</v>
      </c>
      <c r="C3392" s="269">
        <f t="shared" si="53"/>
        <v>23.75</v>
      </c>
      <c r="D3392" s="75"/>
    </row>
    <row r="3393" spans="1:4" x14ac:dyDescent="0.2">
      <c r="A3393" s="260" t="s">
        <v>1120</v>
      </c>
      <c r="B3393" s="260">
        <v>19</v>
      </c>
      <c r="C3393" s="269">
        <f t="shared" si="53"/>
        <v>23.75</v>
      </c>
      <c r="D3393" s="75"/>
    </row>
    <row r="3394" spans="1:4" x14ac:dyDescent="0.2">
      <c r="A3394" s="260" t="s">
        <v>1185</v>
      </c>
      <c r="B3394" s="260">
        <v>19</v>
      </c>
      <c r="C3394" s="269">
        <f t="shared" si="53"/>
        <v>23.75</v>
      </c>
      <c r="D3394" s="75"/>
    </row>
    <row r="3395" spans="1:4" x14ac:dyDescent="0.2">
      <c r="A3395" s="260" t="s">
        <v>795</v>
      </c>
      <c r="B3395" s="260">
        <v>19</v>
      </c>
      <c r="C3395" s="269">
        <f t="shared" si="53"/>
        <v>23.75</v>
      </c>
      <c r="D3395" s="75"/>
    </row>
    <row r="3396" spans="1:4" x14ac:dyDescent="0.2">
      <c r="A3396" s="260" t="s">
        <v>992</v>
      </c>
      <c r="B3396" s="260">
        <v>18</v>
      </c>
      <c r="C3396" s="269">
        <f t="shared" si="53"/>
        <v>22.5</v>
      </c>
      <c r="D3396" s="75"/>
    </row>
    <row r="3397" spans="1:4" x14ac:dyDescent="0.2">
      <c r="A3397" s="260" t="s">
        <v>552</v>
      </c>
      <c r="B3397" s="260">
        <v>18</v>
      </c>
      <c r="C3397" s="269">
        <f t="shared" si="53"/>
        <v>22.5</v>
      </c>
      <c r="D3397" s="75"/>
    </row>
    <row r="3398" spans="1:4" x14ac:dyDescent="0.2">
      <c r="A3398" s="260" t="s">
        <v>648</v>
      </c>
      <c r="B3398" s="260">
        <v>18</v>
      </c>
      <c r="C3398" s="269">
        <f t="shared" si="53"/>
        <v>22.5</v>
      </c>
      <c r="D3398" s="75"/>
    </row>
    <row r="3399" spans="1:4" x14ac:dyDescent="0.2">
      <c r="A3399" s="260" t="s">
        <v>640</v>
      </c>
      <c r="B3399" s="260">
        <v>18</v>
      </c>
      <c r="C3399" s="269">
        <f t="shared" si="53"/>
        <v>22.5</v>
      </c>
      <c r="D3399" s="75"/>
    </row>
    <row r="3400" spans="1:4" x14ac:dyDescent="0.2">
      <c r="A3400" s="260" t="s">
        <v>856</v>
      </c>
      <c r="B3400" s="260">
        <v>18</v>
      </c>
      <c r="C3400" s="269">
        <f t="shared" si="53"/>
        <v>22.5</v>
      </c>
      <c r="D3400" s="75"/>
    </row>
    <row r="3401" spans="1:4" x14ac:dyDescent="0.2">
      <c r="A3401" s="260" t="s">
        <v>1093</v>
      </c>
      <c r="B3401" s="260">
        <v>17</v>
      </c>
      <c r="C3401" s="269">
        <f t="shared" si="53"/>
        <v>21.25</v>
      </c>
      <c r="D3401" s="75"/>
    </row>
    <row r="3402" spans="1:4" x14ac:dyDescent="0.2">
      <c r="A3402" s="260" t="s">
        <v>1082</v>
      </c>
      <c r="B3402" s="260">
        <v>17</v>
      </c>
      <c r="C3402" s="269">
        <f t="shared" si="53"/>
        <v>21.25</v>
      </c>
      <c r="D3402" s="75"/>
    </row>
    <row r="3403" spans="1:4" x14ac:dyDescent="0.2">
      <c r="A3403" s="260" t="s">
        <v>1067</v>
      </c>
      <c r="B3403" s="260">
        <v>16</v>
      </c>
      <c r="C3403" s="269">
        <f t="shared" si="53"/>
        <v>20</v>
      </c>
      <c r="D3403" s="75"/>
    </row>
    <row r="3404" spans="1:4" x14ac:dyDescent="0.2">
      <c r="A3404" s="260" t="s">
        <v>1019</v>
      </c>
      <c r="B3404" s="260">
        <v>16</v>
      </c>
      <c r="C3404" s="269">
        <f t="shared" si="53"/>
        <v>20</v>
      </c>
      <c r="D3404" s="75"/>
    </row>
    <row r="3405" spans="1:4" x14ac:dyDescent="0.2">
      <c r="A3405" s="260" t="s">
        <v>499</v>
      </c>
      <c r="B3405" s="260">
        <v>16</v>
      </c>
      <c r="C3405" s="269">
        <f t="shared" si="53"/>
        <v>20</v>
      </c>
      <c r="D3405" s="75"/>
    </row>
    <row r="3406" spans="1:4" x14ac:dyDescent="0.2">
      <c r="A3406" s="260" t="s">
        <v>1079</v>
      </c>
      <c r="B3406" s="260">
        <v>16</v>
      </c>
      <c r="C3406" s="269">
        <f t="shared" si="53"/>
        <v>20</v>
      </c>
      <c r="D3406" s="75"/>
    </row>
    <row r="3407" spans="1:4" x14ac:dyDescent="0.2">
      <c r="A3407" s="260" t="s">
        <v>1172</v>
      </c>
      <c r="B3407" s="260">
        <v>16</v>
      </c>
      <c r="C3407" s="269">
        <f t="shared" si="53"/>
        <v>20</v>
      </c>
      <c r="D3407" s="75"/>
    </row>
    <row r="3408" spans="1:4" x14ac:dyDescent="0.2">
      <c r="A3408" s="260" t="s">
        <v>1017</v>
      </c>
      <c r="B3408" s="260">
        <v>16</v>
      </c>
      <c r="C3408" s="269">
        <f t="shared" ref="C3408:C3471" si="54">B3408*100/80</f>
        <v>20</v>
      </c>
      <c r="D3408" s="75"/>
    </row>
    <row r="3409" spans="1:4" x14ac:dyDescent="0.2">
      <c r="A3409" s="260" t="s">
        <v>1192</v>
      </c>
      <c r="B3409" s="260">
        <v>16</v>
      </c>
      <c r="C3409" s="269">
        <f t="shared" si="54"/>
        <v>20</v>
      </c>
      <c r="D3409" s="75"/>
    </row>
    <row r="3410" spans="1:4" x14ac:dyDescent="0.2">
      <c r="A3410" s="260" t="s">
        <v>1055</v>
      </c>
      <c r="B3410" s="260">
        <v>16</v>
      </c>
      <c r="C3410" s="269">
        <f t="shared" si="54"/>
        <v>20</v>
      </c>
      <c r="D3410" s="75"/>
    </row>
    <row r="3411" spans="1:4" x14ac:dyDescent="0.2">
      <c r="A3411" s="260" t="s">
        <v>1114</v>
      </c>
      <c r="B3411" s="260">
        <v>15</v>
      </c>
      <c r="C3411" s="269">
        <f t="shared" si="54"/>
        <v>18.75</v>
      </c>
      <c r="D3411" s="75"/>
    </row>
    <row r="3412" spans="1:4" x14ac:dyDescent="0.2">
      <c r="A3412" s="260" t="s">
        <v>1153</v>
      </c>
      <c r="B3412" s="260">
        <v>15</v>
      </c>
      <c r="C3412" s="269">
        <f t="shared" si="54"/>
        <v>18.75</v>
      </c>
      <c r="D3412" s="75"/>
    </row>
    <row r="3413" spans="1:4" x14ac:dyDescent="0.2">
      <c r="A3413" s="260" t="s">
        <v>1230</v>
      </c>
      <c r="B3413" s="260">
        <v>15</v>
      </c>
      <c r="C3413" s="269">
        <f t="shared" si="54"/>
        <v>18.75</v>
      </c>
      <c r="D3413" s="75"/>
    </row>
    <row r="3414" spans="1:4" x14ac:dyDescent="0.2">
      <c r="A3414" s="260" t="s">
        <v>430</v>
      </c>
      <c r="B3414" s="260">
        <v>14</v>
      </c>
      <c r="C3414" s="269">
        <f t="shared" si="54"/>
        <v>17.5</v>
      </c>
      <c r="D3414" s="75"/>
    </row>
    <row r="3415" spans="1:4" x14ac:dyDescent="0.2">
      <c r="A3415" s="260" t="s">
        <v>469</v>
      </c>
      <c r="B3415" s="260">
        <v>14</v>
      </c>
      <c r="C3415" s="269">
        <f t="shared" si="54"/>
        <v>17.5</v>
      </c>
      <c r="D3415" s="75"/>
    </row>
    <row r="3416" spans="1:4" x14ac:dyDescent="0.2">
      <c r="A3416" s="260" t="s">
        <v>1127</v>
      </c>
      <c r="B3416" s="260">
        <v>14</v>
      </c>
      <c r="C3416" s="269">
        <f t="shared" si="54"/>
        <v>17.5</v>
      </c>
      <c r="D3416" s="75"/>
    </row>
    <row r="3417" spans="1:4" x14ac:dyDescent="0.2">
      <c r="A3417" s="260" t="s">
        <v>1145</v>
      </c>
      <c r="B3417" s="260">
        <v>14</v>
      </c>
      <c r="C3417" s="269">
        <f t="shared" si="54"/>
        <v>17.5</v>
      </c>
      <c r="D3417" s="75"/>
    </row>
    <row r="3418" spans="1:4" x14ac:dyDescent="0.2">
      <c r="A3418" s="260" t="s">
        <v>1147</v>
      </c>
      <c r="B3418" s="260">
        <v>14</v>
      </c>
      <c r="C3418" s="269">
        <f t="shared" si="54"/>
        <v>17.5</v>
      </c>
      <c r="D3418" s="75"/>
    </row>
    <row r="3419" spans="1:4" x14ac:dyDescent="0.2">
      <c r="A3419" s="260" t="s">
        <v>672</v>
      </c>
      <c r="B3419" s="260">
        <v>14</v>
      </c>
      <c r="C3419" s="269">
        <f t="shared" si="54"/>
        <v>17.5</v>
      </c>
      <c r="D3419" s="75"/>
    </row>
    <row r="3420" spans="1:4" x14ac:dyDescent="0.2">
      <c r="A3420" s="260" t="s">
        <v>762</v>
      </c>
      <c r="B3420" s="260">
        <v>14</v>
      </c>
      <c r="C3420" s="269">
        <f t="shared" si="54"/>
        <v>17.5</v>
      </c>
      <c r="D3420" s="75"/>
    </row>
    <row r="3421" spans="1:4" x14ac:dyDescent="0.2">
      <c r="A3421" s="260" t="s">
        <v>1186</v>
      </c>
      <c r="B3421" s="260">
        <v>13</v>
      </c>
      <c r="C3421" s="269">
        <f t="shared" si="54"/>
        <v>16.25</v>
      </c>
      <c r="D3421" s="75"/>
    </row>
    <row r="3422" spans="1:4" x14ac:dyDescent="0.2">
      <c r="A3422" s="260" t="s">
        <v>498</v>
      </c>
      <c r="B3422" s="260">
        <v>13</v>
      </c>
      <c r="C3422" s="269">
        <f t="shared" si="54"/>
        <v>16.25</v>
      </c>
      <c r="D3422" s="75"/>
    </row>
    <row r="3423" spans="1:4" x14ac:dyDescent="0.2">
      <c r="A3423" s="260" t="s">
        <v>513</v>
      </c>
      <c r="B3423" s="260">
        <v>12</v>
      </c>
      <c r="C3423" s="269">
        <f t="shared" si="54"/>
        <v>15</v>
      </c>
      <c r="D3423" s="75"/>
    </row>
    <row r="3424" spans="1:4" x14ac:dyDescent="0.2">
      <c r="A3424" s="260" t="s">
        <v>1112</v>
      </c>
      <c r="B3424" s="260">
        <v>12</v>
      </c>
      <c r="C3424" s="269">
        <f t="shared" si="54"/>
        <v>15</v>
      </c>
      <c r="D3424" s="75"/>
    </row>
    <row r="3425" spans="1:4" x14ac:dyDescent="0.2">
      <c r="A3425" s="260" t="s">
        <v>1081</v>
      </c>
      <c r="B3425" s="260">
        <v>12</v>
      </c>
      <c r="C3425" s="269">
        <f t="shared" si="54"/>
        <v>15</v>
      </c>
      <c r="D3425" s="75"/>
    </row>
    <row r="3426" spans="1:4" x14ac:dyDescent="0.2">
      <c r="A3426" s="260" t="s">
        <v>1126</v>
      </c>
      <c r="B3426" s="260">
        <v>12</v>
      </c>
      <c r="C3426" s="269">
        <f t="shared" si="54"/>
        <v>15</v>
      </c>
      <c r="D3426" s="75"/>
    </row>
    <row r="3427" spans="1:4" x14ac:dyDescent="0.2">
      <c r="A3427" s="260" t="s">
        <v>1001</v>
      </c>
      <c r="B3427" s="260">
        <v>12</v>
      </c>
      <c r="C3427" s="269">
        <f t="shared" si="54"/>
        <v>15</v>
      </c>
      <c r="D3427" s="75"/>
    </row>
    <row r="3428" spans="1:4" x14ac:dyDescent="0.2">
      <c r="A3428" s="260" t="s">
        <v>985</v>
      </c>
      <c r="B3428" s="260">
        <v>11</v>
      </c>
      <c r="C3428" s="269">
        <f t="shared" si="54"/>
        <v>13.75</v>
      </c>
      <c r="D3428" s="75"/>
    </row>
    <row r="3429" spans="1:4" x14ac:dyDescent="0.2">
      <c r="A3429" s="260" t="s">
        <v>1237</v>
      </c>
      <c r="B3429" s="260">
        <v>11</v>
      </c>
      <c r="C3429" s="269">
        <f t="shared" si="54"/>
        <v>13.75</v>
      </c>
      <c r="D3429" s="75"/>
    </row>
    <row r="3430" spans="1:4" x14ac:dyDescent="0.2">
      <c r="A3430" s="260" t="s">
        <v>1123</v>
      </c>
      <c r="B3430" s="260">
        <v>11</v>
      </c>
      <c r="C3430" s="269">
        <f t="shared" si="54"/>
        <v>13.75</v>
      </c>
      <c r="D3430" s="75"/>
    </row>
    <row r="3431" spans="1:4" x14ac:dyDescent="0.2">
      <c r="A3431" s="260" t="s">
        <v>1106</v>
      </c>
      <c r="B3431" s="260">
        <v>11</v>
      </c>
      <c r="C3431" s="269">
        <f t="shared" si="54"/>
        <v>13.75</v>
      </c>
      <c r="D3431" s="75"/>
    </row>
    <row r="3432" spans="1:4" x14ac:dyDescent="0.2">
      <c r="A3432" s="260" t="s">
        <v>863</v>
      </c>
      <c r="B3432" s="260">
        <v>10</v>
      </c>
      <c r="C3432" s="269">
        <f t="shared" si="54"/>
        <v>12.5</v>
      </c>
      <c r="D3432" s="75"/>
    </row>
    <row r="3433" spans="1:4" x14ac:dyDescent="0.2">
      <c r="A3433" s="260" t="s">
        <v>1086</v>
      </c>
      <c r="B3433" s="260">
        <v>10</v>
      </c>
      <c r="C3433" s="269">
        <f t="shared" si="54"/>
        <v>12.5</v>
      </c>
      <c r="D3433" s="75"/>
    </row>
    <row r="3434" spans="1:4" x14ac:dyDescent="0.2">
      <c r="A3434" s="260" t="s">
        <v>845</v>
      </c>
      <c r="B3434" s="260">
        <v>10</v>
      </c>
      <c r="C3434" s="269">
        <f t="shared" si="54"/>
        <v>12.5</v>
      </c>
      <c r="D3434" s="75"/>
    </row>
    <row r="3435" spans="1:4" x14ac:dyDescent="0.2">
      <c r="A3435" s="260" t="s">
        <v>1174</v>
      </c>
      <c r="B3435" s="260">
        <v>10</v>
      </c>
      <c r="C3435" s="269">
        <f t="shared" si="54"/>
        <v>12.5</v>
      </c>
      <c r="D3435" s="75"/>
    </row>
    <row r="3436" spans="1:4" x14ac:dyDescent="0.2">
      <c r="A3436" s="260" t="s">
        <v>1176</v>
      </c>
      <c r="B3436" s="260">
        <v>10</v>
      </c>
      <c r="C3436" s="269">
        <f t="shared" si="54"/>
        <v>12.5</v>
      </c>
      <c r="D3436" s="75"/>
    </row>
    <row r="3437" spans="1:4" x14ac:dyDescent="0.2">
      <c r="A3437" s="260" t="s">
        <v>1319</v>
      </c>
      <c r="B3437" s="260">
        <v>2585</v>
      </c>
      <c r="C3437" s="269">
        <f t="shared" si="54"/>
        <v>3231.25</v>
      </c>
      <c r="D3437" s="75"/>
    </row>
    <row r="3438" spans="1:4" x14ac:dyDescent="0.2">
      <c r="A3438" s="260" t="s">
        <v>1338</v>
      </c>
      <c r="B3438" s="260">
        <v>642</v>
      </c>
      <c r="C3438" s="269">
        <f t="shared" si="54"/>
        <v>802.5</v>
      </c>
      <c r="D3438" s="75"/>
    </row>
    <row r="3439" spans="1:4" x14ac:dyDescent="0.2">
      <c r="A3439" s="260" t="s">
        <v>1438</v>
      </c>
      <c r="B3439" s="260">
        <v>467</v>
      </c>
      <c r="C3439" s="269">
        <f t="shared" si="54"/>
        <v>583.75</v>
      </c>
      <c r="D3439" s="75"/>
    </row>
    <row r="3440" spans="1:4" x14ac:dyDescent="0.2">
      <c r="A3440" s="260" t="s">
        <v>1414</v>
      </c>
      <c r="B3440" s="260">
        <v>451</v>
      </c>
      <c r="C3440" s="269">
        <f t="shared" si="54"/>
        <v>563.75</v>
      </c>
      <c r="D3440" s="75"/>
    </row>
    <row r="3441" spans="1:4" x14ac:dyDescent="0.2">
      <c r="A3441" s="260" t="s">
        <v>1349</v>
      </c>
      <c r="B3441" s="260">
        <v>438</v>
      </c>
      <c r="C3441" s="269">
        <f t="shared" si="54"/>
        <v>547.5</v>
      </c>
      <c r="D3441" s="75"/>
    </row>
    <row r="3442" spans="1:4" x14ac:dyDescent="0.2">
      <c r="A3442" s="260" t="s">
        <v>1384</v>
      </c>
      <c r="B3442" s="260">
        <v>436</v>
      </c>
      <c r="C3442" s="269">
        <f t="shared" si="54"/>
        <v>545</v>
      </c>
      <c r="D3442" s="75"/>
    </row>
    <row r="3443" spans="1:4" x14ac:dyDescent="0.2">
      <c r="A3443" s="260" t="s">
        <v>1424</v>
      </c>
      <c r="B3443" s="260">
        <v>413</v>
      </c>
      <c r="C3443" s="269">
        <f t="shared" si="54"/>
        <v>516.25</v>
      </c>
      <c r="D3443" s="75"/>
    </row>
    <row r="3444" spans="1:4" x14ac:dyDescent="0.2">
      <c r="A3444" s="260" t="s">
        <v>1351</v>
      </c>
      <c r="B3444" s="260">
        <v>412</v>
      </c>
      <c r="C3444" s="269">
        <f t="shared" si="54"/>
        <v>515</v>
      </c>
      <c r="D3444" s="75"/>
    </row>
    <row r="3445" spans="1:4" x14ac:dyDescent="0.2">
      <c r="A3445" s="260" t="s">
        <v>1341</v>
      </c>
      <c r="B3445" s="260">
        <v>384</v>
      </c>
      <c r="C3445" s="269">
        <f t="shared" si="54"/>
        <v>480</v>
      </c>
      <c r="D3445" s="75"/>
    </row>
    <row r="3446" spans="1:4" x14ac:dyDescent="0.2">
      <c r="A3446" s="260" t="s">
        <v>1339</v>
      </c>
      <c r="B3446" s="260">
        <v>380</v>
      </c>
      <c r="C3446" s="269">
        <f t="shared" si="54"/>
        <v>475</v>
      </c>
      <c r="D3446" s="75"/>
    </row>
    <row r="3447" spans="1:4" x14ac:dyDescent="0.2">
      <c r="A3447" s="260" t="s">
        <v>1332</v>
      </c>
      <c r="B3447" s="260">
        <v>379</v>
      </c>
      <c r="C3447" s="269">
        <f t="shared" si="54"/>
        <v>473.75</v>
      </c>
      <c r="D3447" s="75"/>
    </row>
    <row r="3448" spans="1:4" x14ac:dyDescent="0.2">
      <c r="A3448" s="260" t="s">
        <v>1407</v>
      </c>
      <c r="B3448" s="260">
        <v>364</v>
      </c>
      <c r="C3448" s="269">
        <f t="shared" si="54"/>
        <v>455</v>
      </c>
      <c r="D3448" s="75"/>
    </row>
    <row r="3449" spans="1:4" x14ac:dyDescent="0.2">
      <c r="A3449" s="260" t="s">
        <v>1449</v>
      </c>
      <c r="B3449" s="260">
        <v>311</v>
      </c>
      <c r="C3449" s="269">
        <f t="shared" si="54"/>
        <v>388.75</v>
      </c>
      <c r="D3449" s="75"/>
    </row>
    <row r="3450" spans="1:4" x14ac:dyDescent="0.2">
      <c r="A3450" s="260" t="s">
        <v>1334</v>
      </c>
      <c r="B3450" s="260">
        <v>225</v>
      </c>
      <c r="C3450" s="269">
        <f t="shared" si="54"/>
        <v>281.25</v>
      </c>
      <c r="D3450" s="75"/>
    </row>
    <row r="3451" spans="1:4" x14ac:dyDescent="0.2">
      <c r="A3451" s="260" t="s">
        <v>1347</v>
      </c>
      <c r="B3451" s="260">
        <v>218</v>
      </c>
      <c r="C3451" s="269">
        <f t="shared" si="54"/>
        <v>272.5</v>
      </c>
      <c r="D3451" s="75"/>
    </row>
    <row r="3452" spans="1:4" x14ac:dyDescent="0.2">
      <c r="A3452" s="260" t="s">
        <v>1409</v>
      </c>
      <c r="B3452" s="260">
        <v>218</v>
      </c>
      <c r="C3452" s="269">
        <f t="shared" si="54"/>
        <v>272.5</v>
      </c>
      <c r="D3452" s="75"/>
    </row>
    <row r="3453" spans="1:4" x14ac:dyDescent="0.2">
      <c r="A3453" s="260" t="s">
        <v>1435</v>
      </c>
      <c r="B3453" s="260">
        <v>218</v>
      </c>
      <c r="C3453" s="269">
        <f t="shared" si="54"/>
        <v>272.5</v>
      </c>
      <c r="D3453" s="75"/>
    </row>
    <row r="3454" spans="1:4" x14ac:dyDescent="0.2">
      <c r="A3454" s="260" t="s">
        <v>1330</v>
      </c>
      <c r="B3454" s="260">
        <v>217</v>
      </c>
      <c r="C3454" s="269">
        <f t="shared" si="54"/>
        <v>271.25</v>
      </c>
      <c r="D3454" s="75"/>
    </row>
    <row r="3455" spans="1:4" x14ac:dyDescent="0.2">
      <c r="A3455" s="260" t="s">
        <v>1346</v>
      </c>
      <c r="B3455" s="260">
        <v>217</v>
      </c>
      <c r="C3455" s="269">
        <f t="shared" si="54"/>
        <v>271.25</v>
      </c>
      <c r="D3455" s="75"/>
    </row>
    <row r="3456" spans="1:4" x14ac:dyDescent="0.2">
      <c r="A3456" s="260" t="s">
        <v>1420</v>
      </c>
      <c r="B3456" s="260">
        <v>213</v>
      </c>
      <c r="C3456" s="269">
        <f t="shared" si="54"/>
        <v>266.25</v>
      </c>
      <c r="D3456" s="75"/>
    </row>
    <row r="3457" spans="1:4" x14ac:dyDescent="0.2">
      <c r="A3457" s="260" t="s">
        <v>1383</v>
      </c>
      <c r="B3457" s="260">
        <v>190</v>
      </c>
      <c r="C3457" s="269">
        <f t="shared" si="54"/>
        <v>237.5</v>
      </c>
      <c r="D3457" s="75"/>
    </row>
    <row r="3458" spans="1:4" x14ac:dyDescent="0.2">
      <c r="A3458" s="260" t="s">
        <v>1394</v>
      </c>
      <c r="B3458" s="260">
        <v>178</v>
      </c>
      <c r="C3458" s="269">
        <f t="shared" si="54"/>
        <v>222.5</v>
      </c>
      <c r="D3458" s="75"/>
    </row>
    <row r="3459" spans="1:4" x14ac:dyDescent="0.2">
      <c r="A3459" s="260" t="s">
        <v>1345</v>
      </c>
      <c r="B3459" s="260">
        <v>171</v>
      </c>
      <c r="C3459" s="269">
        <f t="shared" si="54"/>
        <v>213.75</v>
      </c>
      <c r="D3459" s="75"/>
    </row>
    <row r="3460" spans="1:4" x14ac:dyDescent="0.2">
      <c r="A3460" s="260" t="s">
        <v>1425</v>
      </c>
      <c r="B3460" s="260">
        <v>165</v>
      </c>
      <c r="C3460" s="269">
        <f t="shared" si="54"/>
        <v>206.25</v>
      </c>
      <c r="D3460" s="75"/>
    </row>
    <row r="3461" spans="1:4" x14ac:dyDescent="0.2">
      <c r="A3461" s="260" t="s">
        <v>1391</v>
      </c>
      <c r="B3461" s="260">
        <v>151</v>
      </c>
      <c r="C3461" s="269">
        <f t="shared" si="54"/>
        <v>188.75</v>
      </c>
      <c r="D3461" s="75"/>
    </row>
    <row r="3462" spans="1:4" x14ac:dyDescent="0.2">
      <c r="A3462" s="260" t="s">
        <v>1365</v>
      </c>
      <c r="B3462" s="260">
        <v>149</v>
      </c>
      <c r="C3462" s="269">
        <f t="shared" si="54"/>
        <v>186.25</v>
      </c>
      <c r="D3462" s="75"/>
    </row>
    <row r="3463" spans="1:4" x14ac:dyDescent="0.2">
      <c r="A3463" s="260" t="s">
        <v>1367</v>
      </c>
      <c r="B3463" s="260">
        <v>123</v>
      </c>
      <c r="C3463" s="269">
        <f t="shared" si="54"/>
        <v>153.75</v>
      </c>
      <c r="D3463" s="75"/>
    </row>
    <row r="3464" spans="1:4" x14ac:dyDescent="0.2">
      <c r="A3464" s="260" t="s">
        <v>1408</v>
      </c>
      <c r="B3464" s="260">
        <v>116</v>
      </c>
      <c r="C3464" s="269">
        <f t="shared" si="54"/>
        <v>145</v>
      </c>
      <c r="D3464" s="75"/>
    </row>
    <row r="3465" spans="1:4" x14ac:dyDescent="0.2">
      <c r="A3465" s="260" t="s">
        <v>1322</v>
      </c>
      <c r="B3465" s="260">
        <v>114</v>
      </c>
      <c r="C3465" s="269">
        <f t="shared" si="54"/>
        <v>142.5</v>
      </c>
      <c r="D3465" s="75"/>
    </row>
    <row r="3466" spans="1:4" x14ac:dyDescent="0.2">
      <c r="A3466" s="260" t="s">
        <v>1357</v>
      </c>
      <c r="B3466" s="260">
        <v>110</v>
      </c>
      <c r="C3466" s="269">
        <f t="shared" si="54"/>
        <v>137.5</v>
      </c>
      <c r="D3466" s="75"/>
    </row>
    <row r="3467" spans="1:4" x14ac:dyDescent="0.2">
      <c r="A3467" s="260" t="s">
        <v>1390</v>
      </c>
      <c r="B3467" s="260">
        <v>106</v>
      </c>
      <c r="C3467" s="269">
        <f t="shared" si="54"/>
        <v>132.5</v>
      </c>
      <c r="D3467" s="75"/>
    </row>
    <row r="3468" spans="1:4" x14ac:dyDescent="0.2">
      <c r="A3468" s="260" t="s">
        <v>1370</v>
      </c>
      <c r="B3468" s="260">
        <v>96</v>
      </c>
      <c r="C3468" s="269">
        <f t="shared" si="54"/>
        <v>120</v>
      </c>
      <c r="D3468" s="75"/>
    </row>
    <row r="3469" spans="1:4" x14ac:dyDescent="0.2">
      <c r="A3469" s="260" t="s">
        <v>1419</v>
      </c>
      <c r="B3469" s="260">
        <v>94</v>
      </c>
      <c r="C3469" s="269">
        <f t="shared" si="54"/>
        <v>117.5</v>
      </c>
      <c r="D3469" s="75"/>
    </row>
    <row r="3470" spans="1:4" x14ac:dyDescent="0.2">
      <c r="A3470" s="260" t="s">
        <v>1333</v>
      </c>
      <c r="B3470" s="260">
        <v>91</v>
      </c>
      <c r="C3470" s="269">
        <f t="shared" si="54"/>
        <v>113.75</v>
      </c>
      <c r="D3470" s="75"/>
    </row>
    <row r="3471" spans="1:4" x14ac:dyDescent="0.2">
      <c r="A3471" s="260" t="s">
        <v>1337</v>
      </c>
      <c r="B3471" s="260">
        <v>85</v>
      </c>
      <c r="C3471" s="269">
        <f t="shared" si="54"/>
        <v>106.25</v>
      </c>
      <c r="D3471" s="75"/>
    </row>
    <row r="3472" spans="1:4" x14ac:dyDescent="0.2">
      <c r="A3472" s="260" t="s">
        <v>1402</v>
      </c>
      <c r="B3472" s="260">
        <v>71</v>
      </c>
      <c r="C3472" s="269">
        <f t="shared" ref="C3472:C3535" si="55">B3472*100/80</f>
        <v>88.75</v>
      </c>
      <c r="D3472" s="75"/>
    </row>
    <row r="3473" spans="1:4" x14ac:dyDescent="0.2">
      <c r="A3473" s="260" t="s">
        <v>1335</v>
      </c>
      <c r="B3473" s="260">
        <v>70</v>
      </c>
      <c r="C3473" s="269">
        <f t="shared" si="55"/>
        <v>87.5</v>
      </c>
      <c r="D3473" s="75"/>
    </row>
    <row r="3474" spans="1:4" x14ac:dyDescent="0.2">
      <c r="A3474" s="260" t="s">
        <v>1405</v>
      </c>
      <c r="B3474" s="260">
        <v>70</v>
      </c>
      <c r="C3474" s="269">
        <f t="shared" si="55"/>
        <v>87.5</v>
      </c>
      <c r="D3474" s="75"/>
    </row>
    <row r="3475" spans="1:4" x14ac:dyDescent="0.2">
      <c r="A3475" s="260" t="s">
        <v>1448</v>
      </c>
      <c r="B3475" s="260">
        <v>70</v>
      </c>
      <c r="C3475" s="269">
        <f t="shared" si="55"/>
        <v>87.5</v>
      </c>
      <c r="D3475" s="75"/>
    </row>
    <row r="3476" spans="1:4" x14ac:dyDescent="0.2">
      <c r="A3476" s="260" t="s">
        <v>1340</v>
      </c>
      <c r="B3476" s="260">
        <v>59</v>
      </c>
      <c r="C3476" s="269">
        <f t="shared" si="55"/>
        <v>73.75</v>
      </c>
      <c r="D3476" s="75"/>
    </row>
    <row r="3477" spans="1:4" x14ac:dyDescent="0.2">
      <c r="A3477" s="260" t="s">
        <v>1404</v>
      </c>
      <c r="B3477" s="260">
        <v>59</v>
      </c>
      <c r="C3477" s="269">
        <f t="shared" si="55"/>
        <v>73.75</v>
      </c>
      <c r="D3477" s="75"/>
    </row>
    <row r="3478" spans="1:4" x14ac:dyDescent="0.2">
      <c r="A3478" s="260" t="s">
        <v>1447</v>
      </c>
      <c r="B3478" s="260">
        <v>55</v>
      </c>
      <c r="C3478" s="269">
        <f t="shared" si="55"/>
        <v>68.75</v>
      </c>
      <c r="D3478" s="75"/>
    </row>
    <row r="3479" spans="1:4" x14ac:dyDescent="0.2">
      <c r="A3479" s="260" t="s">
        <v>1376</v>
      </c>
      <c r="B3479" s="260">
        <v>54</v>
      </c>
      <c r="C3479" s="269">
        <f t="shared" si="55"/>
        <v>67.5</v>
      </c>
      <c r="D3479" s="75"/>
    </row>
    <row r="3480" spans="1:4" x14ac:dyDescent="0.2">
      <c r="A3480" s="260" t="s">
        <v>1392</v>
      </c>
      <c r="B3480" s="260">
        <v>54</v>
      </c>
      <c r="C3480" s="269">
        <f t="shared" si="55"/>
        <v>67.5</v>
      </c>
      <c r="D3480" s="75"/>
    </row>
    <row r="3481" spans="1:4" x14ac:dyDescent="0.2">
      <c r="A3481" s="260" t="s">
        <v>1436</v>
      </c>
      <c r="B3481" s="260">
        <v>53</v>
      </c>
      <c r="C3481" s="269">
        <f t="shared" si="55"/>
        <v>66.25</v>
      </c>
      <c r="D3481" s="75"/>
    </row>
    <row r="3482" spans="1:4" x14ac:dyDescent="0.2">
      <c r="A3482" s="260" t="s">
        <v>1382</v>
      </c>
      <c r="B3482" s="260">
        <v>52</v>
      </c>
      <c r="C3482" s="269">
        <f t="shared" si="55"/>
        <v>65</v>
      </c>
      <c r="D3482" s="75"/>
    </row>
    <row r="3483" spans="1:4" x14ac:dyDescent="0.2">
      <c r="A3483" s="260" t="s">
        <v>1403</v>
      </c>
      <c r="B3483" s="260">
        <v>52</v>
      </c>
      <c r="C3483" s="269">
        <f t="shared" si="55"/>
        <v>65</v>
      </c>
      <c r="D3483" s="75"/>
    </row>
    <row r="3484" spans="1:4" x14ac:dyDescent="0.2">
      <c r="A3484" s="260" t="s">
        <v>1434</v>
      </c>
      <c r="B3484" s="260">
        <v>51</v>
      </c>
      <c r="C3484" s="269">
        <f t="shared" si="55"/>
        <v>63.75</v>
      </c>
      <c r="D3484" s="75"/>
    </row>
    <row r="3485" spans="1:4" x14ac:dyDescent="0.2">
      <c r="A3485" s="260" t="s">
        <v>1432</v>
      </c>
      <c r="B3485" s="260">
        <v>50</v>
      </c>
      <c r="C3485" s="269">
        <f t="shared" si="55"/>
        <v>62.5</v>
      </c>
      <c r="D3485" s="75"/>
    </row>
    <row r="3486" spans="1:4" x14ac:dyDescent="0.2">
      <c r="A3486" s="260" t="s">
        <v>1336</v>
      </c>
      <c r="B3486" s="260">
        <v>47</v>
      </c>
      <c r="C3486" s="269">
        <f t="shared" si="55"/>
        <v>58.75</v>
      </c>
      <c r="D3486" s="75"/>
    </row>
    <row r="3487" spans="1:4" x14ac:dyDescent="0.2">
      <c r="A3487" s="260" t="s">
        <v>1331</v>
      </c>
      <c r="B3487" s="260">
        <v>47</v>
      </c>
      <c r="C3487" s="269">
        <f t="shared" si="55"/>
        <v>58.75</v>
      </c>
      <c r="D3487" s="75"/>
    </row>
    <row r="3488" spans="1:4" x14ac:dyDescent="0.2">
      <c r="A3488" s="260" t="s">
        <v>1328</v>
      </c>
      <c r="B3488" s="260">
        <v>46</v>
      </c>
      <c r="C3488" s="269">
        <f t="shared" si="55"/>
        <v>57.5</v>
      </c>
      <c r="D3488" s="75"/>
    </row>
    <row r="3489" spans="1:4" x14ac:dyDescent="0.2">
      <c r="A3489" s="260" t="s">
        <v>1379</v>
      </c>
      <c r="B3489" s="260">
        <v>46</v>
      </c>
      <c r="C3489" s="269">
        <f t="shared" si="55"/>
        <v>57.5</v>
      </c>
      <c r="D3489" s="75"/>
    </row>
    <row r="3490" spans="1:4" x14ac:dyDescent="0.2">
      <c r="A3490" s="260" t="s">
        <v>1413</v>
      </c>
      <c r="B3490" s="260">
        <v>44</v>
      </c>
      <c r="C3490" s="269">
        <f t="shared" si="55"/>
        <v>55</v>
      </c>
      <c r="D3490" s="75"/>
    </row>
    <row r="3491" spans="1:4" x14ac:dyDescent="0.2">
      <c r="A3491" s="260" t="s">
        <v>1439</v>
      </c>
      <c r="B3491" s="260">
        <v>43</v>
      </c>
      <c r="C3491" s="269">
        <f t="shared" si="55"/>
        <v>53.75</v>
      </c>
      <c r="D3491" s="75"/>
    </row>
    <row r="3492" spans="1:4" x14ac:dyDescent="0.2">
      <c r="A3492" s="260" t="s">
        <v>1320</v>
      </c>
      <c r="B3492" s="260">
        <v>41</v>
      </c>
      <c r="C3492" s="269">
        <f t="shared" si="55"/>
        <v>51.25</v>
      </c>
      <c r="D3492" s="75"/>
    </row>
    <row r="3493" spans="1:4" x14ac:dyDescent="0.2">
      <c r="A3493" s="260" t="s">
        <v>1381</v>
      </c>
      <c r="B3493" s="260">
        <v>40</v>
      </c>
      <c r="C3493" s="269">
        <f t="shared" si="55"/>
        <v>50</v>
      </c>
      <c r="D3493" s="75"/>
    </row>
    <row r="3494" spans="1:4" x14ac:dyDescent="0.2">
      <c r="A3494" s="260" t="s">
        <v>1395</v>
      </c>
      <c r="B3494" s="260">
        <v>40</v>
      </c>
      <c r="C3494" s="269">
        <f t="shared" si="55"/>
        <v>50</v>
      </c>
      <c r="D3494" s="75"/>
    </row>
    <row r="3495" spans="1:4" x14ac:dyDescent="0.2">
      <c r="A3495" s="260" t="s">
        <v>1369</v>
      </c>
      <c r="B3495" s="260">
        <v>38</v>
      </c>
      <c r="C3495" s="269">
        <f t="shared" si="55"/>
        <v>47.5</v>
      </c>
      <c r="D3495" s="75"/>
    </row>
    <row r="3496" spans="1:4" x14ac:dyDescent="0.2">
      <c r="A3496" s="260" t="s">
        <v>1363</v>
      </c>
      <c r="B3496" s="260">
        <v>37</v>
      </c>
      <c r="C3496" s="269">
        <f t="shared" si="55"/>
        <v>46.25</v>
      </c>
      <c r="D3496" s="75"/>
    </row>
    <row r="3497" spans="1:4" x14ac:dyDescent="0.2">
      <c r="A3497" s="260" t="s">
        <v>1371</v>
      </c>
      <c r="B3497" s="260">
        <v>37</v>
      </c>
      <c r="C3497" s="269">
        <f t="shared" si="55"/>
        <v>46.25</v>
      </c>
      <c r="D3497" s="75"/>
    </row>
    <row r="3498" spans="1:4" x14ac:dyDescent="0.2">
      <c r="A3498" s="260" t="s">
        <v>1378</v>
      </c>
      <c r="B3498" s="260">
        <v>37</v>
      </c>
      <c r="C3498" s="269">
        <f t="shared" si="55"/>
        <v>46.25</v>
      </c>
      <c r="D3498" s="75"/>
    </row>
    <row r="3499" spans="1:4" x14ac:dyDescent="0.2">
      <c r="A3499" s="260" t="s">
        <v>1431</v>
      </c>
      <c r="B3499" s="260">
        <v>36</v>
      </c>
      <c r="C3499" s="269">
        <f t="shared" si="55"/>
        <v>45</v>
      </c>
      <c r="D3499" s="75"/>
    </row>
    <row r="3500" spans="1:4" x14ac:dyDescent="0.2">
      <c r="A3500" s="260" t="s">
        <v>1324</v>
      </c>
      <c r="B3500" s="260">
        <v>34</v>
      </c>
      <c r="C3500" s="269">
        <f t="shared" si="55"/>
        <v>42.5</v>
      </c>
      <c r="D3500" s="75"/>
    </row>
    <row r="3501" spans="1:4" x14ac:dyDescent="0.2">
      <c r="A3501" s="260" t="s">
        <v>1451</v>
      </c>
      <c r="B3501" s="260">
        <v>34</v>
      </c>
      <c r="C3501" s="269">
        <f t="shared" si="55"/>
        <v>42.5</v>
      </c>
      <c r="D3501" s="75"/>
    </row>
    <row r="3502" spans="1:4" x14ac:dyDescent="0.2">
      <c r="A3502" s="260" t="s">
        <v>1396</v>
      </c>
      <c r="B3502" s="260">
        <v>33</v>
      </c>
      <c r="C3502" s="269">
        <f t="shared" si="55"/>
        <v>41.25</v>
      </c>
      <c r="D3502" s="75"/>
    </row>
    <row r="3503" spans="1:4" x14ac:dyDescent="0.2">
      <c r="A3503" s="260" t="s">
        <v>1406</v>
      </c>
      <c r="B3503" s="260">
        <v>32</v>
      </c>
      <c r="C3503" s="269">
        <f t="shared" si="55"/>
        <v>40</v>
      </c>
      <c r="D3503" s="75"/>
    </row>
    <row r="3504" spans="1:4" x14ac:dyDescent="0.2">
      <c r="A3504" s="260" t="s">
        <v>1387</v>
      </c>
      <c r="B3504" s="260">
        <v>31</v>
      </c>
      <c r="C3504" s="269">
        <f t="shared" si="55"/>
        <v>38.75</v>
      </c>
      <c r="D3504" s="75"/>
    </row>
    <row r="3505" spans="1:4" x14ac:dyDescent="0.2">
      <c r="A3505" s="260" t="s">
        <v>1418</v>
      </c>
      <c r="B3505" s="260">
        <v>31</v>
      </c>
      <c r="C3505" s="269">
        <f t="shared" si="55"/>
        <v>38.75</v>
      </c>
      <c r="D3505" s="75"/>
    </row>
    <row r="3506" spans="1:4" x14ac:dyDescent="0.2">
      <c r="A3506" s="260" t="s">
        <v>1443</v>
      </c>
      <c r="B3506" s="260">
        <v>30</v>
      </c>
      <c r="C3506" s="269">
        <f t="shared" si="55"/>
        <v>37.5</v>
      </c>
      <c r="D3506" s="75"/>
    </row>
    <row r="3507" spans="1:4" x14ac:dyDescent="0.2">
      <c r="A3507" s="260" t="s">
        <v>1400</v>
      </c>
      <c r="B3507" s="260">
        <v>30</v>
      </c>
      <c r="C3507" s="269">
        <f t="shared" si="55"/>
        <v>37.5</v>
      </c>
      <c r="D3507" s="75"/>
    </row>
    <row r="3508" spans="1:4" x14ac:dyDescent="0.2">
      <c r="A3508" s="260" t="s">
        <v>1430</v>
      </c>
      <c r="B3508" s="260">
        <v>30</v>
      </c>
      <c r="C3508" s="269">
        <f t="shared" si="55"/>
        <v>37.5</v>
      </c>
      <c r="D3508" s="75"/>
    </row>
    <row r="3509" spans="1:4" x14ac:dyDescent="0.2">
      <c r="A3509" s="260" t="s">
        <v>1323</v>
      </c>
      <c r="B3509" s="260">
        <v>27</v>
      </c>
      <c r="C3509" s="269">
        <f t="shared" si="55"/>
        <v>33.75</v>
      </c>
      <c r="D3509" s="75"/>
    </row>
    <row r="3510" spans="1:4" x14ac:dyDescent="0.2">
      <c r="A3510" s="260" t="s">
        <v>1421</v>
      </c>
      <c r="B3510" s="260">
        <v>27</v>
      </c>
      <c r="C3510" s="269">
        <f t="shared" si="55"/>
        <v>33.75</v>
      </c>
      <c r="D3510" s="75"/>
    </row>
    <row r="3511" spans="1:4" x14ac:dyDescent="0.2">
      <c r="A3511" s="260" t="s">
        <v>1427</v>
      </c>
      <c r="B3511" s="260">
        <v>27</v>
      </c>
      <c r="C3511" s="269">
        <f t="shared" si="55"/>
        <v>33.75</v>
      </c>
      <c r="D3511" s="75"/>
    </row>
    <row r="3512" spans="1:4" x14ac:dyDescent="0.2">
      <c r="A3512" s="260" t="s">
        <v>1372</v>
      </c>
      <c r="B3512" s="260">
        <v>26</v>
      </c>
      <c r="C3512" s="269">
        <f t="shared" si="55"/>
        <v>32.5</v>
      </c>
      <c r="D3512" s="75"/>
    </row>
    <row r="3513" spans="1:4" x14ac:dyDescent="0.2">
      <c r="A3513" s="260" t="s">
        <v>1397</v>
      </c>
      <c r="B3513" s="260">
        <v>24</v>
      </c>
      <c r="C3513" s="269">
        <f t="shared" si="55"/>
        <v>30</v>
      </c>
      <c r="D3513" s="75"/>
    </row>
    <row r="3514" spans="1:4" x14ac:dyDescent="0.2">
      <c r="A3514" s="260" t="s">
        <v>1348</v>
      </c>
      <c r="B3514" s="260">
        <v>24</v>
      </c>
      <c r="C3514" s="269">
        <f t="shared" si="55"/>
        <v>30</v>
      </c>
      <c r="D3514" s="75"/>
    </row>
    <row r="3515" spans="1:4" x14ac:dyDescent="0.2">
      <c r="A3515" s="260" t="s">
        <v>1385</v>
      </c>
      <c r="B3515" s="260">
        <v>23</v>
      </c>
      <c r="C3515" s="269">
        <f t="shared" si="55"/>
        <v>28.75</v>
      </c>
      <c r="D3515" s="75"/>
    </row>
    <row r="3516" spans="1:4" x14ac:dyDescent="0.2">
      <c r="A3516" s="260" t="s">
        <v>1450</v>
      </c>
      <c r="B3516" s="260">
        <v>23</v>
      </c>
      <c r="C3516" s="269">
        <f t="shared" si="55"/>
        <v>28.75</v>
      </c>
      <c r="D3516" s="75"/>
    </row>
    <row r="3517" spans="1:4" x14ac:dyDescent="0.2">
      <c r="A3517" s="260" t="s">
        <v>1398</v>
      </c>
      <c r="B3517" s="260">
        <v>22</v>
      </c>
      <c r="C3517" s="269">
        <f t="shared" si="55"/>
        <v>27.5</v>
      </c>
      <c r="D3517" s="75"/>
    </row>
    <row r="3518" spans="1:4" x14ac:dyDescent="0.2">
      <c r="A3518" s="260" t="s">
        <v>1416</v>
      </c>
      <c r="B3518" s="260">
        <v>22</v>
      </c>
      <c r="C3518" s="269">
        <f t="shared" si="55"/>
        <v>27.5</v>
      </c>
      <c r="D3518" s="75"/>
    </row>
    <row r="3519" spans="1:4" x14ac:dyDescent="0.2">
      <c r="A3519" s="260" t="s">
        <v>1401</v>
      </c>
      <c r="B3519" s="260">
        <v>21</v>
      </c>
      <c r="C3519" s="269">
        <f t="shared" si="55"/>
        <v>26.25</v>
      </c>
      <c r="D3519" s="75"/>
    </row>
    <row r="3520" spans="1:4" x14ac:dyDescent="0.2">
      <c r="A3520" s="260" t="s">
        <v>1353</v>
      </c>
      <c r="B3520" s="260">
        <v>20</v>
      </c>
      <c r="C3520" s="269">
        <f t="shared" si="55"/>
        <v>25</v>
      </c>
      <c r="D3520" s="75"/>
    </row>
    <row r="3521" spans="1:4" x14ac:dyDescent="0.2">
      <c r="A3521" s="260" t="s">
        <v>1375</v>
      </c>
      <c r="B3521" s="260">
        <v>20</v>
      </c>
      <c r="C3521" s="269">
        <f t="shared" si="55"/>
        <v>25</v>
      </c>
      <c r="D3521" s="75"/>
    </row>
    <row r="3522" spans="1:4" x14ac:dyDescent="0.2">
      <c r="A3522" s="260" t="s">
        <v>1411</v>
      </c>
      <c r="B3522" s="260">
        <v>20</v>
      </c>
      <c r="C3522" s="269">
        <f t="shared" si="55"/>
        <v>25</v>
      </c>
      <c r="D3522" s="75"/>
    </row>
    <row r="3523" spans="1:4" x14ac:dyDescent="0.2">
      <c r="A3523" s="260" t="s">
        <v>1355</v>
      </c>
      <c r="B3523" s="260">
        <v>19</v>
      </c>
      <c r="C3523" s="269">
        <f t="shared" si="55"/>
        <v>23.75</v>
      </c>
      <c r="D3523" s="75"/>
    </row>
    <row r="3524" spans="1:4" x14ac:dyDescent="0.2">
      <c r="A3524" s="260" t="s">
        <v>1445</v>
      </c>
      <c r="B3524" s="260">
        <v>19</v>
      </c>
      <c r="C3524" s="269">
        <f t="shared" si="55"/>
        <v>23.75</v>
      </c>
      <c r="D3524" s="75"/>
    </row>
    <row r="3525" spans="1:4" x14ac:dyDescent="0.2">
      <c r="A3525" s="260" t="s">
        <v>151</v>
      </c>
      <c r="B3525" s="260">
        <v>18</v>
      </c>
      <c r="C3525" s="269">
        <f t="shared" si="55"/>
        <v>22.5</v>
      </c>
      <c r="D3525" s="75"/>
    </row>
    <row r="3526" spans="1:4" x14ac:dyDescent="0.2">
      <c r="A3526" s="260" t="s">
        <v>1358</v>
      </c>
      <c r="B3526" s="260">
        <v>18</v>
      </c>
      <c r="C3526" s="269">
        <f t="shared" si="55"/>
        <v>22.5</v>
      </c>
      <c r="D3526" s="75"/>
    </row>
    <row r="3527" spans="1:4" x14ac:dyDescent="0.2">
      <c r="A3527" s="260" t="s">
        <v>1344</v>
      </c>
      <c r="B3527" s="260">
        <v>17</v>
      </c>
      <c r="C3527" s="269">
        <f t="shared" si="55"/>
        <v>21.25</v>
      </c>
      <c r="D3527" s="75"/>
    </row>
    <row r="3528" spans="1:4" x14ac:dyDescent="0.2">
      <c r="A3528" s="260" t="s">
        <v>1360</v>
      </c>
      <c r="B3528" s="260">
        <v>17</v>
      </c>
      <c r="C3528" s="269">
        <f t="shared" si="55"/>
        <v>21.25</v>
      </c>
      <c r="D3528" s="75"/>
    </row>
    <row r="3529" spans="1:4" x14ac:dyDescent="0.2">
      <c r="A3529" s="260" t="s">
        <v>1393</v>
      </c>
      <c r="B3529" s="260">
        <v>17</v>
      </c>
      <c r="C3529" s="269">
        <f t="shared" si="55"/>
        <v>21.25</v>
      </c>
      <c r="D3529" s="75"/>
    </row>
    <row r="3530" spans="1:4" x14ac:dyDescent="0.2">
      <c r="A3530" s="260" t="s">
        <v>1423</v>
      </c>
      <c r="B3530" s="260">
        <v>17</v>
      </c>
      <c r="C3530" s="269">
        <f t="shared" si="55"/>
        <v>21.25</v>
      </c>
      <c r="D3530" s="75"/>
    </row>
    <row r="3531" spans="1:4" x14ac:dyDescent="0.2">
      <c r="A3531" s="260" t="s">
        <v>1446</v>
      </c>
      <c r="B3531" s="260">
        <v>17</v>
      </c>
      <c r="C3531" s="269">
        <f t="shared" si="55"/>
        <v>21.25</v>
      </c>
      <c r="D3531" s="75"/>
    </row>
    <row r="3532" spans="1:4" x14ac:dyDescent="0.2">
      <c r="A3532" s="260" t="s">
        <v>1377</v>
      </c>
      <c r="B3532" s="260">
        <v>16</v>
      </c>
      <c r="C3532" s="269">
        <f t="shared" si="55"/>
        <v>20</v>
      </c>
      <c r="D3532" s="75"/>
    </row>
    <row r="3533" spans="1:4" x14ac:dyDescent="0.2">
      <c r="A3533" s="260" t="s">
        <v>1362</v>
      </c>
      <c r="B3533" s="260">
        <v>15</v>
      </c>
      <c r="C3533" s="269">
        <f t="shared" si="55"/>
        <v>18.75</v>
      </c>
      <c r="D3533" s="75"/>
    </row>
    <row r="3534" spans="1:4" x14ac:dyDescent="0.2">
      <c r="A3534" s="260" t="s">
        <v>1350</v>
      </c>
      <c r="B3534" s="260">
        <v>15</v>
      </c>
      <c r="C3534" s="269">
        <f t="shared" si="55"/>
        <v>18.75</v>
      </c>
      <c r="D3534" s="75"/>
    </row>
    <row r="3535" spans="1:4" x14ac:dyDescent="0.2">
      <c r="A3535" s="260" t="s">
        <v>1366</v>
      </c>
      <c r="B3535" s="260">
        <v>15</v>
      </c>
      <c r="C3535" s="269">
        <f t="shared" si="55"/>
        <v>18.75</v>
      </c>
      <c r="D3535" s="75"/>
    </row>
    <row r="3536" spans="1:4" x14ac:dyDescent="0.2">
      <c r="A3536" s="260" t="s">
        <v>1388</v>
      </c>
      <c r="B3536" s="260">
        <v>14</v>
      </c>
      <c r="C3536" s="269">
        <f t="shared" ref="C3536:C3599" si="56">B3536*100/80</f>
        <v>17.5</v>
      </c>
      <c r="D3536" s="75"/>
    </row>
    <row r="3537" spans="1:4" x14ac:dyDescent="0.2">
      <c r="A3537" s="260" t="s">
        <v>1452</v>
      </c>
      <c r="B3537" s="260">
        <v>14</v>
      </c>
      <c r="C3537" s="269">
        <f t="shared" si="56"/>
        <v>17.5</v>
      </c>
      <c r="D3537" s="75"/>
    </row>
    <row r="3538" spans="1:4" x14ac:dyDescent="0.2">
      <c r="A3538" s="260" t="s">
        <v>1440</v>
      </c>
      <c r="B3538" s="260">
        <v>14</v>
      </c>
      <c r="C3538" s="269">
        <f t="shared" si="56"/>
        <v>17.5</v>
      </c>
      <c r="D3538" s="75"/>
    </row>
    <row r="3539" spans="1:4" x14ac:dyDescent="0.2">
      <c r="A3539" s="260" t="s">
        <v>1386</v>
      </c>
      <c r="B3539" s="260">
        <v>12</v>
      </c>
      <c r="C3539" s="269">
        <f t="shared" si="56"/>
        <v>15</v>
      </c>
      <c r="D3539" s="75"/>
    </row>
    <row r="3540" spans="1:4" x14ac:dyDescent="0.2">
      <c r="A3540" s="260" t="s">
        <v>1412</v>
      </c>
      <c r="B3540" s="260">
        <v>12</v>
      </c>
      <c r="C3540" s="269">
        <f t="shared" si="56"/>
        <v>15</v>
      </c>
      <c r="D3540" s="75"/>
    </row>
    <row r="3541" spans="1:4" x14ac:dyDescent="0.2">
      <c r="A3541" s="260" t="s">
        <v>1442</v>
      </c>
      <c r="B3541" s="260">
        <v>12</v>
      </c>
      <c r="C3541" s="269">
        <f t="shared" si="56"/>
        <v>15</v>
      </c>
      <c r="D3541" s="75"/>
    </row>
    <row r="3542" spans="1:4" x14ac:dyDescent="0.2">
      <c r="A3542" s="260" t="s">
        <v>1352</v>
      </c>
      <c r="B3542" s="260">
        <v>11</v>
      </c>
      <c r="C3542" s="269">
        <f t="shared" si="56"/>
        <v>13.75</v>
      </c>
      <c r="D3542" s="75"/>
    </row>
    <row r="3543" spans="1:4" x14ac:dyDescent="0.2">
      <c r="A3543" s="260" t="s">
        <v>1343</v>
      </c>
      <c r="B3543" s="260">
        <v>11</v>
      </c>
      <c r="C3543" s="269">
        <f t="shared" si="56"/>
        <v>13.75</v>
      </c>
      <c r="D3543" s="75"/>
    </row>
    <row r="3544" spans="1:4" x14ac:dyDescent="0.2">
      <c r="A3544" s="260" t="s">
        <v>1364</v>
      </c>
      <c r="B3544" s="260">
        <v>10</v>
      </c>
      <c r="C3544" s="269">
        <f t="shared" si="56"/>
        <v>12.5</v>
      </c>
      <c r="D3544" s="75"/>
    </row>
    <row r="3545" spans="1:4" x14ac:dyDescent="0.2">
      <c r="A3545" s="260" t="s">
        <v>1380</v>
      </c>
      <c r="B3545" s="260">
        <v>10</v>
      </c>
      <c r="C3545" s="269">
        <f t="shared" si="56"/>
        <v>12.5</v>
      </c>
      <c r="D3545" s="75"/>
    </row>
    <row r="3546" spans="1:4" x14ac:dyDescent="0.2">
      <c r="A3546" s="260" t="s">
        <v>1429</v>
      </c>
      <c r="B3546" s="260">
        <v>10</v>
      </c>
      <c r="C3546" s="269">
        <f t="shared" si="56"/>
        <v>12.5</v>
      </c>
      <c r="D3546" s="75"/>
    </row>
    <row r="3547" spans="1:4" x14ac:dyDescent="0.2">
      <c r="A3547" s="260" t="s">
        <v>1389</v>
      </c>
      <c r="B3547" s="260">
        <v>9</v>
      </c>
      <c r="C3547" s="269">
        <f t="shared" si="56"/>
        <v>11.25</v>
      </c>
      <c r="D3547" s="75"/>
    </row>
    <row r="3548" spans="1:4" x14ac:dyDescent="0.2">
      <c r="A3548" s="260" t="s">
        <v>1422</v>
      </c>
      <c r="B3548" s="260">
        <v>9</v>
      </c>
      <c r="C3548" s="269">
        <f t="shared" si="56"/>
        <v>11.25</v>
      </c>
      <c r="D3548" s="75"/>
    </row>
    <row r="3549" spans="1:4" x14ac:dyDescent="0.2">
      <c r="A3549" s="260" t="s">
        <v>1454</v>
      </c>
      <c r="B3549" s="260">
        <v>9</v>
      </c>
      <c r="C3549" s="269">
        <f t="shared" si="56"/>
        <v>11.25</v>
      </c>
      <c r="D3549" s="75"/>
    </row>
    <row r="3550" spans="1:4" x14ac:dyDescent="0.2">
      <c r="A3550" s="260" t="s">
        <v>1453</v>
      </c>
      <c r="B3550" s="260">
        <v>9</v>
      </c>
      <c r="C3550" s="269">
        <f t="shared" si="56"/>
        <v>11.25</v>
      </c>
      <c r="D3550" s="75"/>
    </row>
    <row r="3551" spans="1:4" x14ac:dyDescent="0.2">
      <c r="A3551" s="260" t="s">
        <v>1410</v>
      </c>
      <c r="B3551" s="260">
        <v>8</v>
      </c>
      <c r="C3551" s="269">
        <f t="shared" si="56"/>
        <v>10</v>
      </c>
      <c r="D3551" s="75"/>
    </row>
    <row r="3552" spans="1:4" x14ac:dyDescent="0.2">
      <c r="A3552" s="260" t="s">
        <v>1426</v>
      </c>
      <c r="B3552" s="260">
        <v>8</v>
      </c>
      <c r="C3552" s="269">
        <f t="shared" si="56"/>
        <v>10</v>
      </c>
      <c r="D3552" s="75"/>
    </row>
    <row r="3553" spans="1:4" x14ac:dyDescent="0.2">
      <c r="A3553" s="260" t="s">
        <v>1428</v>
      </c>
      <c r="B3553" s="260">
        <v>8</v>
      </c>
      <c r="C3553" s="269">
        <f t="shared" si="56"/>
        <v>10</v>
      </c>
      <c r="D3553" s="75"/>
    </row>
    <row r="3554" spans="1:4" x14ac:dyDescent="0.2">
      <c r="A3554" s="260" t="s">
        <v>1368</v>
      </c>
      <c r="B3554" s="260">
        <v>7</v>
      </c>
      <c r="C3554" s="269">
        <f t="shared" si="56"/>
        <v>8.75</v>
      </c>
      <c r="D3554" s="75"/>
    </row>
    <row r="3555" spans="1:4" x14ac:dyDescent="0.2">
      <c r="A3555" s="260" t="s">
        <v>1399</v>
      </c>
      <c r="B3555" s="260">
        <v>7</v>
      </c>
      <c r="C3555" s="269">
        <f t="shared" si="56"/>
        <v>8.75</v>
      </c>
      <c r="D3555" s="75"/>
    </row>
    <row r="3556" spans="1:4" x14ac:dyDescent="0.2">
      <c r="A3556" s="260" t="s">
        <v>1417</v>
      </c>
      <c r="B3556" s="260">
        <v>7</v>
      </c>
      <c r="C3556" s="269">
        <f t="shared" si="56"/>
        <v>8.75</v>
      </c>
      <c r="D3556" s="75"/>
    </row>
    <row r="3557" spans="1:4" x14ac:dyDescent="0.2">
      <c r="A3557" s="260" t="s">
        <v>1441</v>
      </c>
      <c r="B3557" s="260">
        <v>7</v>
      </c>
      <c r="C3557" s="269">
        <f t="shared" si="56"/>
        <v>8.75</v>
      </c>
      <c r="D3557" s="75"/>
    </row>
    <row r="3558" spans="1:4" x14ac:dyDescent="0.2">
      <c r="A3558" s="260" t="s">
        <v>1342</v>
      </c>
      <c r="B3558" s="260">
        <v>6</v>
      </c>
      <c r="C3558" s="269">
        <f t="shared" si="56"/>
        <v>7.5</v>
      </c>
      <c r="D3558" s="75"/>
    </row>
    <row r="3559" spans="1:4" x14ac:dyDescent="0.2">
      <c r="A3559" s="260" t="s">
        <v>1415</v>
      </c>
      <c r="B3559" s="260">
        <v>6</v>
      </c>
      <c r="C3559" s="269">
        <f t="shared" si="56"/>
        <v>7.5</v>
      </c>
      <c r="D3559" s="75"/>
    </row>
    <row r="3560" spans="1:4" x14ac:dyDescent="0.2">
      <c r="A3560" s="260" t="s">
        <v>1354</v>
      </c>
      <c r="B3560" s="260">
        <v>6</v>
      </c>
      <c r="C3560" s="269">
        <f t="shared" si="56"/>
        <v>7.5</v>
      </c>
      <c r="D3560" s="75"/>
    </row>
    <row r="3561" spans="1:4" x14ac:dyDescent="0.2">
      <c r="A3561" s="260" t="s">
        <v>1437</v>
      </c>
      <c r="B3561" s="260">
        <v>6</v>
      </c>
      <c r="C3561" s="269">
        <f t="shared" si="56"/>
        <v>7.5</v>
      </c>
      <c r="D3561" s="75"/>
    </row>
    <row r="3562" spans="1:4" x14ac:dyDescent="0.2">
      <c r="A3562" s="260" t="s">
        <v>1325</v>
      </c>
      <c r="B3562" s="260">
        <v>5</v>
      </c>
      <c r="C3562" s="269">
        <f t="shared" si="56"/>
        <v>6.25</v>
      </c>
      <c r="D3562" s="75"/>
    </row>
    <row r="3563" spans="1:4" x14ac:dyDescent="0.2">
      <c r="A3563" s="260" t="s">
        <v>1374</v>
      </c>
      <c r="B3563" s="260">
        <v>5</v>
      </c>
      <c r="C3563" s="269">
        <f t="shared" si="56"/>
        <v>6.25</v>
      </c>
      <c r="D3563" s="75"/>
    </row>
    <row r="3564" spans="1:4" x14ac:dyDescent="0.2">
      <c r="A3564" s="260" t="s">
        <v>1361</v>
      </c>
      <c r="B3564" s="260">
        <v>5</v>
      </c>
      <c r="C3564" s="269">
        <f t="shared" si="56"/>
        <v>6.25</v>
      </c>
      <c r="D3564" s="75"/>
    </row>
    <row r="3565" spans="1:4" x14ac:dyDescent="0.2">
      <c r="A3565" s="260" t="s">
        <v>1356</v>
      </c>
      <c r="B3565" s="260">
        <v>5</v>
      </c>
      <c r="C3565" s="269">
        <f t="shared" si="56"/>
        <v>6.25</v>
      </c>
      <c r="D3565" s="75"/>
    </row>
    <row r="3566" spans="1:4" x14ac:dyDescent="0.2">
      <c r="A3566" s="260" t="s">
        <v>1444</v>
      </c>
      <c r="B3566" s="260">
        <v>5</v>
      </c>
      <c r="C3566" s="269">
        <f t="shared" si="56"/>
        <v>6.25</v>
      </c>
      <c r="D3566" s="75"/>
    </row>
    <row r="3567" spans="1:4" x14ac:dyDescent="0.2">
      <c r="A3567" s="260" t="s">
        <v>1433</v>
      </c>
      <c r="B3567" s="260">
        <v>5</v>
      </c>
      <c r="C3567" s="269">
        <f t="shared" si="56"/>
        <v>6.25</v>
      </c>
      <c r="D3567" s="75"/>
    </row>
    <row r="3568" spans="1:4" x14ac:dyDescent="0.2">
      <c r="A3568" s="260" t="s">
        <v>1455</v>
      </c>
      <c r="B3568" s="260">
        <v>5</v>
      </c>
      <c r="C3568" s="269">
        <f t="shared" si="56"/>
        <v>6.25</v>
      </c>
      <c r="D3568" s="75"/>
    </row>
    <row r="3569" spans="1:4" x14ac:dyDescent="0.2">
      <c r="A3569" s="260" t="s">
        <v>3402</v>
      </c>
      <c r="B3569" s="260">
        <v>318</v>
      </c>
      <c r="C3569" s="269">
        <f t="shared" si="56"/>
        <v>397.5</v>
      </c>
      <c r="D3569" s="75"/>
    </row>
    <row r="3570" spans="1:4" x14ac:dyDescent="0.2">
      <c r="A3570" s="260" t="s">
        <v>3403</v>
      </c>
      <c r="B3570" s="260">
        <v>95</v>
      </c>
      <c r="C3570" s="269">
        <f t="shared" si="56"/>
        <v>118.75</v>
      </c>
      <c r="D3570" s="75"/>
    </row>
    <row r="3571" spans="1:4" x14ac:dyDescent="0.2">
      <c r="A3571" s="260" t="s">
        <v>3404</v>
      </c>
      <c r="B3571" s="260">
        <v>42</v>
      </c>
      <c r="C3571" s="269">
        <f t="shared" si="56"/>
        <v>52.5</v>
      </c>
      <c r="D3571" s="75"/>
    </row>
    <row r="3572" spans="1:4" x14ac:dyDescent="0.2">
      <c r="A3572" s="260" t="s">
        <v>3405</v>
      </c>
      <c r="B3572" s="260">
        <v>41</v>
      </c>
      <c r="C3572" s="269">
        <f t="shared" si="56"/>
        <v>51.25</v>
      </c>
      <c r="D3572" s="75"/>
    </row>
    <row r="3573" spans="1:4" x14ac:dyDescent="0.2">
      <c r="A3573" s="260" t="s">
        <v>3406</v>
      </c>
      <c r="B3573" s="260">
        <v>25</v>
      </c>
      <c r="C3573" s="269">
        <f t="shared" si="56"/>
        <v>31.25</v>
      </c>
      <c r="D3573" s="75"/>
    </row>
    <row r="3574" spans="1:4" x14ac:dyDescent="0.2">
      <c r="A3574" s="260" t="s">
        <v>3407</v>
      </c>
      <c r="B3574" s="260">
        <v>10</v>
      </c>
      <c r="C3574" s="269">
        <f t="shared" si="56"/>
        <v>12.5</v>
      </c>
      <c r="D3574" s="75"/>
    </row>
    <row r="3575" spans="1:4" x14ac:dyDescent="0.2">
      <c r="A3575" s="260" t="s">
        <v>3408</v>
      </c>
      <c r="B3575" s="260">
        <v>10</v>
      </c>
      <c r="C3575" s="269">
        <f t="shared" si="56"/>
        <v>12.5</v>
      </c>
      <c r="D3575" s="75"/>
    </row>
    <row r="3576" spans="1:4" x14ac:dyDescent="0.2">
      <c r="A3576" s="260" t="s">
        <v>3409</v>
      </c>
      <c r="B3576" s="260">
        <v>8</v>
      </c>
      <c r="C3576" s="269">
        <f t="shared" si="56"/>
        <v>10</v>
      </c>
      <c r="D3576" s="75"/>
    </row>
    <row r="3577" spans="1:4" x14ac:dyDescent="0.2">
      <c r="A3577" s="260" t="s">
        <v>3410</v>
      </c>
      <c r="B3577" s="260">
        <v>5</v>
      </c>
      <c r="C3577" s="269">
        <f t="shared" si="56"/>
        <v>6.25</v>
      </c>
      <c r="D3577" s="75"/>
    </row>
    <row r="3578" spans="1:4" x14ac:dyDescent="0.2">
      <c r="A3578" s="260" t="s">
        <v>3411</v>
      </c>
      <c r="B3578" s="260">
        <v>705</v>
      </c>
      <c r="C3578" s="269">
        <f t="shared" si="56"/>
        <v>881.25</v>
      </c>
      <c r="D3578" s="75"/>
    </row>
    <row r="3579" spans="1:4" x14ac:dyDescent="0.2">
      <c r="A3579" s="260" t="s">
        <v>3412</v>
      </c>
      <c r="B3579" s="260">
        <v>392</v>
      </c>
      <c r="C3579" s="269">
        <f t="shared" si="56"/>
        <v>490</v>
      </c>
      <c r="D3579" s="75"/>
    </row>
    <row r="3580" spans="1:4" x14ac:dyDescent="0.2">
      <c r="A3580" s="260" t="s">
        <v>3413</v>
      </c>
      <c r="B3580" s="260">
        <v>277</v>
      </c>
      <c r="C3580" s="269">
        <f t="shared" si="56"/>
        <v>346.25</v>
      </c>
      <c r="D3580" s="75"/>
    </row>
    <row r="3581" spans="1:4" x14ac:dyDescent="0.2">
      <c r="A3581" s="260" t="s">
        <v>3414</v>
      </c>
      <c r="B3581" s="260">
        <v>219</v>
      </c>
      <c r="C3581" s="269">
        <f t="shared" si="56"/>
        <v>273.75</v>
      </c>
      <c r="D3581" s="75"/>
    </row>
    <row r="3582" spans="1:4" x14ac:dyDescent="0.2">
      <c r="A3582" s="260" t="s">
        <v>3415</v>
      </c>
      <c r="B3582" s="260">
        <v>198</v>
      </c>
      <c r="C3582" s="269">
        <f t="shared" si="56"/>
        <v>247.5</v>
      </c>
      <c r="D3582" s="75"/>
    </row>
    <row r="3583" spans="1:4" x14ac:dyDescent="0.2">
      <c r="A3583" s="260" t="s">
        <v>3416</v>
      </c>
      <c r="B3583" s="260">
        <v>120</v>
      </c>
      <c r="C3583" s="269">
        <f t="shared" si="56"/>
        <v>150</v>
      </c>
      <c r="D3583" s="75"/>
    </row>
    <row r="3584" spans="1:4" x14ac:dyDescent="0.2">
      <c r="A3584" s="260" t="s">
        <v>3417</v>
      </c>
      <c r="B3584" s="260">
        <v>116</v>
      </c>
      <c r="C3584" s="269">
        <f t="shared" si="56"/>
        <v>145</v>
      </c>
      <c r="D3584" s="75"/>
    </row>
    <row r="3585" spans="1:4" x14ac:dyDescent="0.2">
      <c r="A3585" s="260" t="s">
        <v>3418</v>
      </c>
      <c r="B3585" s="260">
        <v>106</v>
      </c>
      <c r="C3585" s="269">
        <f t="shared" si="56"/>
        <v>132.5</v>
      </c>
      <c r="D3585" s="75"/>
    </row>
    <row r="3586" spans="1:4" x14ac:dyDescent="0.2">
      <c r="A3586" s="260" t="s">
        <v>3419</v>
      </c>
      <c r="B3586" s="260">
        <v>70</v>
      </c>
      <c r="C3586" s="269">
        <f t="shared" si="56"/>
        <v>87.5</v>
      </c>
      <c r="D3586" s="75"/>
    </row>
    <row r="3587" spans="1:4" x14ac:dyDescent="0.2">
      <c r="A3587" s="260" t="s">
        <v>3420</v>
      </c>
      <c r="B3587" s="260">
        <v>70</v>
      </c>
      <c r="C3587" s="269">
        <f t="shared" si="56"/>
        <v>87.5</v>
      </c>
      <c r="D3587" s="75"/>
    </row>
    <row r="3588" spans="1:4" x14ac:dyDescent="0.2">
      <c r="A3588" s="260" t="s">
        <v>3421</v>
      </c>
      <c r="B3588" s="260">
        <v>65</v>
      </c>
      <c r="C3588" s="269">
        <f t="shared" si="56"/>
        <v>81.25</v>
      </c>
      <c r="D3588" s="75"/>
    </row>
    <row r="3589" spans="1:4" x14ac:dyDescent="0.2">
      <c r="A3589" s="260" t="s">
        <v>3422</v>
      </c>
      <c r="B3589" s="260">
        <v>65</v>
      </c>
      <c r="C3589" s="269">
        <f t="shared" si="56"/>
        <v>81.25</v>
      </c>
      <c r="D3589" s="75"/>
    </row>
    <row r="3590" spans="1:4" x14ac:dyDescent="0.2">
      <c r="A3590" s="260" t="s">
        <v>3423</v>
      </c>
      <c r="B3590" s="260">
        <v>59</v>
      </c>
      <c r="C3590" s="269">
        <f t="shared" si="56"/>
        <v>73.75</v>
      </c>
      <c r="D3590" s="75"/>
    </row>
    <row r="3591" spans="1:4" x14ac:dyDescent="0.2">
      <c r="A3591" s="260" t="s">
        <v>3424</v>
      </c>
      <c r="B3591" s="260">
        <v>54</v>
      </c>
      <c r="C3591" s="269">
        <f t="shared" si="56"/>
        <v>67.5</v>
      </c>
      <c r="D3591" s="75"/>
    </row>
    <row r="3592" spans="1:4" x14ac:dyDescent="0.2">
      <c r="A3592" s="260" t="s">
        <v>3425</v>
      </c>
      <c r="B3592" s="260">
        <v>44</v>
      </c>
      <c r="C3592" s="269">
        <f t="shared" si="56"/>
        <v>55</v>
      </c>
      <c r="D3592" s="75"/>
    </row>
    <row r="3593" spans="1:4" x14ac:dyDescent="0.2">
      <c r="A3593" s="260" t="s">
        <v>3426</v>
      </c>
      <c r="B3593" s="260">
        <v>42</v>
      </c>
      <c r="C3593" s="269">
        <f t="shared" si="56"/>
        <v>52.5</v>
      </c>
      <c r="D3593" s="75"/>
    </row>
    <row r="3594" spans="1:4" x14ac:dyDescent="0.2">
      <c r="A3594" s="260" t="s">
        <v>3427</v>
      </c>
      <c r="B3594" s="260">
        <v>40</v>
      </c>
      <c r="C3594" s="269">
        <f t="shared" si="56"/>
        <v>50</v>
      </c>
      <c r="D3594" s="75"/>
    </row>
    <row r="3595" spans="1:4" x14ac:dyDescent="0.2">
      <c r="A3595" s="260" t="s">
        <v>3428</v>
      </c>
      <c r="B3595" s="260">
        <v>33</v>
      </c>
      <c r="C3595" s="269">
        <f t="shared" si="56"/>
        <v>41.25</v>
      </c>
      <c r="D3595" s="75"/>
    </row>
    <row r="3596" spans="1:4" x14ac:dyDescent="0.2">
      <c r="A3596" s="260" t="s">
        <v>3429</v>
      </c>
      <c r="B3596" s="260">
        <v>32</v>
      </c>
      <c r="C3596" s="269">
        <f t="shared" si="56"/>
        <v>40</v>
      </c>
      <c r="D3596" s="75"/>
    </row>
    <row r="3597" spans="1:4" x14ac:dyDescent="0.2">
      <c r="A3597" s="260" t="s">
        <v>3430</v>
      </c>
      <c r="B3597" s="260">
        <v>25</v>
      </c>
      <c r="C3597" s="269">
        <f t="shared" si="56"/>
        <v>31.25</v>
      </c>
      <c r="D3597" s="75"/>
    </row>
    <row r="3598" spans="1:4" x14ac:dyDescent="0.2">
      <c r="A3598" s="260" t="s">
        <v>3431</v>
      </c>
      <c r="B3598" s="260">
        <v>23</v>
      </c>
      <c r="C3598" s="269">
        <f t="shared" si="56"/>
        <v>28.75</v>
      </c>
      <c r="D3598" s="75"/>
    </row>
    <row r="3599" spans="1:4" x14ac:dyDescent="0.2">
      <c r="A3599" s="260" t="s">
        <v>3432</v>
      </c>
      <c r="B3599" s="260">
        <v>23</v>
      </c>
      <c r="C3599" s="269">
        <f t="shared" si="56"/>
        <v>28.75</v>
      </c>
      <c r="D3599" s="75"/>
    </row>
    <row r="3600" spans="1:4" x14ac:dyDescent="0.2">
      <c r="A3600" s="260" t="s">
        <v>3433</v>
      </c>
      <c r="B3600" s="260">
        <v>23</v>
      </c>
      <c r="C3600" s="269">
        <f t="shared" ref="C3600:C3663" si="57">B3600*100/80</f>
        <v>28.75</v>
      </c>
      <c r="D3600" s="75"/>
    </row>
    <row r="3601" spans="1:4" x14ac:dyDescent="0.2">
      <c r="A3601" s="260" t="s">
        <v>3434</v>
      </c>
      <c r="B3601" s="260">
        <v>10</v>
      </c>
      <c r="C3601" s="269">
        <f t="shared" si="57"/>
        <v>12.5</v>
      </c>
      <c r="D3601" s="75"/>
    </row>
    <row r="3602" spans="1:4" x14ac:dyDescent="0.2">
      <c r="A3602" s="260" t="s">
        <v>3435</v>
      </c>
      <c r="B3602" s="260">
        <v>10</v>
      </c>
      <c r="C3602" s="269">
        <f t="shared" si="57"/>
        <v>12.5</v>
      </c>
      <c r="D3602" s="75"/>
    </row>
    <row r="3603" spans="1:4" x14ac:dyDescent="0.2">
      <c r="A3603" s="260" t="s">
        <v>938</v>
      </c>
      <c r="B3603" s="260">
        <v>5445</v>
      </c>
      <c r="C3603" s="269">
        <f t="shared" si="57"/>
        <v>6806.25</v>
      </c>
      <c r="D3603" s="75"/>
    </row>
    <row r="3604" spans="1:4" x14ac:dyDescent="0.2">
      <c r="A3604" s="260" t="s">
        <v>679</v>
      </c>
      <c r="B3604" s="260">
        <v>3656</v>
      </c>
      <c r="C3604" s="269">
        <f t="shared" si="57"/>
        <v>4570</v>
      </c>
      <c r="D3604" s="75"/>
    </row>
    <row r="3605" spans="1:4" x14ac:dyDescent="0.2">
      <c r="A3605" s="260" t="s">
        <v>745</v>
      </c>
      <c r="B3605" s="260">
        <v>3639</v>
      </c>
      <c r="C3605" s="269">
        <f t="shared" si="57"/>
        <v>4548.75</v>
      </c>
      <c r="D3605" s="75"/>
    </row>
    <row r="3606" spans="1:4" x14ac:dyDescent="0.2">
      <c r="A3606" s="260" t="s">
        <v>736</v>
      </c>
      <c r="B3606" s="260">
        <v>1080</v>
      </c>
      <c r="C3606" s="269">
        <f t="shared" si="57"/>
        <v>1350</v>
      </c>
      <c r="D3606" s="75"/>
    </row>
    <row r="3607" spans="1:4" x14ac:dyDescent="0.2">
      <c r="A3607" s="260" t="s">
        <v>678</v>
      </c>
      <c r="B3607" s="260">
        <v>1043</v>
      </c>
      <c r="C3607" s="269">
        <f t="shared" si="57"/>
        <v>1303.75</v>
      </c>
      <c r="D3607" s="75"/>
    </row>
    <row r="3608" spans="1:4" x14ac:dyDescent="0.2">
      <c r="A3608" s="260" t="s">
        <v>943</v>
      </c>
      <c r="B3608" s="260">
        <v>732</v>
      </c>
      <c r="C3608" s="269">
        <f t="shared" si="57"/>
        <v>915</v>
      </c>
      <c r="D3608" s="75"/>
    </row>
    <row r="3609" spans="1:4" x14ac:dyDescent="0.2">
      <c r="A3609" s="260" t="s">
        <v>685</v>
      </c>
      <c r="B3609" s="260">
        <v>665</v>
      </c>
      <c r="C3609" s="269">
        <f t="shared" si="57"/>
        <v>831.25</v>
      </c>
      <c r="D3609" s="75"/>
    </row>
    <row r="3610" spans="1:4" x14ac:dyDescent="0.2">
      <c r="A3610" s="260" t="s">
        <v>755</v>
      </c>
      <c r="B3610" s="260">
        <v>642</v>
      </c>
      <c r="C3610" s="269">
        <f t="shared" si="57"/>
        <v>802.5</v>
      </c>
      <c r="D3610" s="75"/>
    </row>
    <row r="3611" spans="1:4" x14ac:dyDescent="0.2">
      <c r="A3611" s="260" t="s">
        <v>738</v>
      </c>
      <c r="B3611" s="260">
        <v>640</v>
      </c>
      <c r="C3611" s="269">
        <f t="shared" si="57"/>
        <v>800</v>
      </c>
      <c r="D3611" s="75"/>
    </row>
    <row r="3612" spans="1:4" x14ac:dyDescent="0.2">
      <c r="A3612" s="260" t="s">
        <v>950</v>
      </c>
      <c r="B3612" s="260">
        <v>563</v>
      </c>
      <c r="C3612" s="269">
        <f t="shared" si="57"/>
        <v>703.75</v>
      </c>
      <c r="D3612" s="75"/>
    </row>
    <row r="3613" spans="1:4" x14ac:dyDescent="0.2">
      <c r="A3613" s="260" t="s">
        <v>687</v>
      </c>
      <c r="B3613" s="260">
        <v>563</v>
      </c>
      <c r="C3613" s="269">
        <f t="shared" si="57"/>
        <v>703.75</v>
      </c>
      <c r="D3613" s="75"/>
    </row>
    <row r="3614" spans="1:4" x14ac:dyDescent="0.2">
      <c r="A3614" s="260" t="s">
        <v>746</v>
      </c>
      <c r="B3614" s="260">
        <v>493</v>
      </c>
      <c r="C3614" s="269">
        <f t="shared" si="57"/>
        <v>616.25</v>
      </c>
      <c r="D3614" s="75"/>
    </row>
    <row r="3615" spans="1:4" x14ac:dyDescent="0.2">
      <c r="A3615" s="260" t="s">
        <v>680</v>
      </c>
      <c r="B3615" s="260">
        <v>493</v>
      </c>
      <c r="C3615" s="269">
        <f t="shared" si="57"/>
        <v>616.25</v>
      </c>
      <c r="D3615" s="75"/>
    </row>
    <row r="3616" spans="1:4" x14ac:dyDescent="0.2">
      <c r="A3616" s="260" t="s">
        <v>682</v>
      </c>
      <c r="B3616" s="260">
        <v>492</v>
      </c>
      <c r="C3616" s="269">
        <f t="shared" si="57"/>
        <v>615</v>
      </c>
      <c r="D3616" s="75"/>
    </row>
    <row r="3617" spans="1:4" x14ac:dyDescent="0.2">
      <c r="A3617" s="260" t="s">
        <v>791</v>
      </c>
      <c r="B3617" s="260">
        <v>490</v>
      </c>
      <c r="C3617" s="269">
        <f t="shared" si="57"/>
        <v>612.5</v>
      </c>
      <c r="D3617" s="75"/>
    </row>
    <row r="3618" spans="1:4" x14ac:dyDescent="0.2">
      <c r="A3618" s="260" t="s">
        <v>811</v>
      </c>
      <c r="B3618" s="260">
        <v>461</v>
      </c>
      <c r="C3618" s="269">
        <f t="shared" si="57"/>
        <v>576.25</v>
      </c>
      <c r="D3618" s="75"/>
    </row>
    <row r="3619" spans="1:4" x14ac:dyDescent="0.2">
      <c r="A3619" s="260" t="s">
        <v>710</v>
      </c>
      <c r="B3619" s="260">
        <v>308</v>
      </c>
      <c r="C3619" s="269">
        <f t="shared" si="57"/>
        <v>385</v>
      </c>
      <c r="D3619" s="75"/>
    </row>
    <row r="3620" spans="1:4" x14ac:dyDescent="0.2">
      <c r="A3620" s="260" t="s">
        <v>688</v>
      </c>
      <c r="B3620" s="260">
        <v>308</v>
      </c>
      <c r="C3620" s="269">
        <f t="shared" si="57"/>
        <v>385</v>
      </c>
      <c r="D3620" s="75"/>
    </row>
    <row r="3621" spans="1:4" x14ac:dyDescent="0.2">
      <c r="A3621" s="260" t="s">
        <v>744</v>
      </c>
      <c r="B3621" s="260">
        <v>286</v>
      </c>
      <c r="C3621" s="269">
        <f t="shared" si="57"/>
        <v>357.5</v>
      </c>
      <c r="D3621" s="75"/>
    </row>
    <row r="3622" spans="1:4" x14ac:dyDescent="0.2">
      <c r="A3622" s="260" t="s">
        <v>684</v>
      </c>
      <c r="B3622" s="260">
        <v>183</v>
      </c>
      <c r="C3622" s="269">
        <f t="shared" si="57"/>
        <v>228.75</v>
      </c>
      <c r="D3622" s="75"/>
    </row>
    <row r="3623" spans="1:4" x14ac:dyDescent="0.2">
      <c r="A3623" s="260" t="s">
        <v>1003</v>
      </c>
      <c r="B3623" s="260">
        <v>164</v>
      </c>
      <c r="C3623" s="269">
        <f t="shared" si="57"/>
        <v>205</v>
      </c>
      <c r="D3623" s="75"/>
    </row>
    <row r="3624" spans="1:4" x14ac:dyDescent="0.2">
      <c r="A3624" s="260" t="s">
        <v>697</v>
      </c>
      <c r="B3624" s="260">
        <v>164</v>
      </c>
      <c r="C3624" s="269">
        <f t="shared" si="57"/>
        <v>205</v>
      </c>
      <c r="D3624" s="75"/>
    </row>
    <row r="3625" spans="1:4" x14ac:dyDescent="0.2">
      <c r="A3625" s="260" t="s">
        <v>933</v>
      </c>
      <c r="B3625" s="260">
        <v>163</v>
      </c>
      <c r="C3625" s="269">
        <f t="shared" si="57"/>
        <v>203.75</v>
      </c>
      <c r="D3625" s="75"/>
    </row>
    <row r="3626" spans="1:4" x14ac:dyDescent="0.2">
      <c r="A3626" s="260" t="s">
        <v>753</v>
      </c>
      <c r="B3626" s="260">
        <v>160</v>
      </c>
      <c r="C3626" s="269">
        <f t="shared" si="57"/>
        <v>200</v>
      </c>
      <c r="D3626" s="75"/>
    </row>
    <row r="3627" spans="1:4" x14ac:dyDescent="0.2">
      <c r="A3627" s="260" t="s">
        <v>729</v>
      </c>
      <c r="B3627" s="260">
        <v>156</v>
      </c>
      <c r="C3627" s="269">
        <f t="shared" si="57"/>
        <v>195</v>
      </c>
      <c r="D3627" s="75"/>
    </row>
    <row r="3628" spans="1:4" x14ac:dyDescent="0.2">
      <c r="A3628" s="260" t="s">
        <v>741</v>
      </c>
      <c r="B3628" s="260">
        <v>133</v>
      </c>
      <c r="C3628" s="269">
        <f t="shared" si="57"/>
        <v>166.25</v>
      </c>
      <c r="D3628" s="75"/>
    </row>
    <row r="3629" spans="1:4" x14ac:dyDescent="0.2">
      <c r="A3629" s="260" t="s">
        <v>769</v>
      </c>
      <c r="B3629" s="260">
        <v>130</v>
      </c>
      <c r="C3629" s="269">
        <f t="shared" si="57"/>
        <v>162.5</v>
      </c>
      <c r="D3629" s="75"/>
    </row>
    <row r="3630" spans="1:4" x14ac:dyDescent="0.2">
      <c r="A3630" s="260" t="s">
        <v>999</v>
      </c>
      <c r="B3630" s="260">
        <v>127</v>
      </c>
      <c r="C3630" s="269">
        <f t="shared" si="57"/>
        <v>158.75</v>
      </c>
      <c r="D3630" s="75"/>
    </row>
    <row r="3631" spans="1:4" x14ac:dyDescent="0.2">
      <c r="A3631" s="260" t="s">
        <v>693</v>
      </c>
      <c r="B3631" s="260">
        <v>124</v>
      </c>
      <c r="C3631" s="269">
        <f t="shared" si="57"/>
        <v>155</v>
      </c>
      <c r="D3631" s="75"/>
    </row>
    <row r="3632" spans="1:4" x14ac:dyDescent="0.2">
      <c r="A3632" s="260" t="s">
        <v>761</v>
      </c>
      <c r="B3632" s="260">
        <v>124</v>
      </c>
      <c r="C3632" s="269">
        <f t="shared" si="57"/>
        <v>155</v>
      </c>
      <c r="D3632" s="75"/>
    </row>
    <row r="3633" spans="1:4" x14ac:dyDescent="0.2">
      <c r="A3633" s="260" t="s">
        <v>959</v>
      </c>
      <c r="B3633" s="260">
        <v>118</v>
      </c>
      <c r="C3633" s="269">
        <f t="shared" si="57"/>
        <v>147.5</v>
      </c>
      <c r="D3633" s="75"/>
    </row>
    <row r="3634" spans="1:4" x14ac:dyDescent="0.2">
      <c r="A3634" s="260" t="s">
        <v>784</v>
      </c>
      <c r="B3634" s="260">
        <v>118</v>
      </c>
      <c r="C3634" s="269">
        <f t="shared" si="57"/>
        <v>147.5</v>
      </c>
      <c r="D3634" s="75"/>
    </row>
    <row r="3635" spans="1:4" x14ac:dyDescent="0.2">
      <c r="A3635" s="260" t="s">
        <v>815</v>
      </c>
      <c r="B3635" s="260">
        <v>113</v>
      </c>
      <c r="C3635" s="269">
        <f t="shared" si="57"/>
        <v>141.25</v>
      </c>
      <c r="D3635" s="75"/>
    </row>
    <row r="3636" spans="1:4" x14ac:dyDescent="0.2">
      <c r="A3636" s="260" t="s">
        <v>718</v>
      </c>
      <c r="B3636" s="260">
        <v>112</v>
      </c>
      <c r="C3636" s="269">
        <f t="shared" si="57"/>
        <v>140</v>
      </c>
      <c r="D3636" s="75"/>
    </row>
    <row r="3637" spans="1:4" x14ac:dyDescent="0.2">
      <c r="A3637" s="260" t="s">
        <v>1009</v>
      </c>
      <c r="B3637" s="260">
        <v>112</v>
      </c>
      <c r="C3637" s="269">
        <f t="shared" si="57"/>
        <v>140</v>
      </c>
      <c r="D3637" s="75"/>
    </row>
    <row r="3638" spans="1:4" x14ac:dyDescent="0.2">
      <c r="A3638" s="260" t="s">
        <v>701</v>
      </c>
      <c r="B3638" s="260">
        <v>111</v>
      </c>
      <c r="C3638" s="269">
        <f t="shared" si="57"/>
        <v>138.75</v>
      </c>
      <c r="D3638" s="75"/>
    </row>
    <row r="3639" spans="1:4" x14ac:dyDescent="0.2">
      <c r="A3639" s="260" t="s">
        <v>960</v>
      </c>
      <c r="B3639" s="260">
        <v>110</v>
      </c>
      <c r="C3639" s="269">
        <f t="shared" si="57"/>
        <v>137.5</v>
      </c>
      <c r="D3639" s="75"/>
    </row>
    <row r="3640" spans="1:4" x14ac:dyDescent="0.2">
      <c r="A3640" s="260" t="s">
        <v>704</v>
      </c>
      <c r="B3640" s="260">
        <v>103</v>
      </c>
      <c r="C3640" s="269">
        <f t="shared" si="57"/>
        <v>128.75</v>
      </c>
      <c r="D3640" s="75"/>
    </row>
    <row r="3641" spans="1:4" x14ac:dyDescent="0.2">
      <c r="A3641" s="260" t="s">
        <v>757</v>
      </c>
      <c r="B3641" s="260">
        <v>100</v>
      </c>
      <c r="C3641" s="269">
        <f t="shared" si="57"/>
        <v>125</v>
      </c>
      <c r="D3641" s="75"/>
    </row>
    <row r="3642" spans="1:4" x14ac:dyDescent="0.2">
      <c r="A3642" s="260" t="s">
        <v>690</v>
      </c>
      <c r="B3642" s="260">
        <v>89</v>
      </c>
      <c r="C3642" s="269">
        <f t="shared" si="57"/>
        <v>111.25</v>
      </c>
      <c r="D3642" s="75"/>
    </row>
    <row r="3643" spans="1:4" x14ac:dyDescent="0.2">
      <c r="A3643" s="260" t="s">
        <v>767</v>
      </c>
      <c r="B3643" s="260">
        <v>81</v>
      </c>
      <c r="C3643" s="269">
        <f t="shared" si="57"/>
        <v>101.25</v>
      </c>
      <c r="D3643" s="75"/>
    </row>
    <row r="3644" spans="1:4" x14ac:dyDescent="0.2">
      <c r="A3644" s="260" t="s">
        <v>970</v>
      </c>
      <c r="B3644" s="260">
        <v>78</v>
      </c>
      <c r="C3644" s="269">
        <f t="shared" si="57"/>
        <v>97.5</v>
      </c>
      <c r="D3644" s="75"/>
    </row>
    <row r="3645" spans="1:4" x14ac:dyDescent="0.2">
      <c r="A3645" s="260" t="s">
        <v>983</v>
      </c>
      <c r="B3645" s="260">
        <v>78</v>
      </c>
      <c r="C3645" s="269">
        <f t="shared" si="57"/>
        <v>97.5</v>
      </c>
      <c r="D3645" s="75"/>
    </row>
    <row r="3646" spans="1:4" x14ac:dyDescent="0.2">
      <c r="A3646" s="260" t="s">
        <v>759</v>
      </c>
      <c r="B3646" s="260">
        <v>72</v>
      </c>
      <c r="C3646" s="269">
        <f t="shared" si="57"/>
        <v>90</v>
      </c>
      <c r="D3646" s="75"/>
    </row>
    <row r="3647" spans="1:4" x14ac:dyDescent="0.2">
      <c r="A3647" s="260" t="s">
        <v>955</v>
      </c>
      <c r="B3647" s="260">
        <v>71</v>
      </c>
      <c r="C3647" s="269">
        <f t="shared" si="57"/>
        <v>88.75</v>
      </c>
      <c r="D3647" s="75"/>
    </row>
    <row r="3648" spans="1:4" x14ac:dyDescent="0.2">
      <c r="A3648" s="260" t="s">
        <v>751</v>
      </c>
      <c r="B3648" s="260">
        <v>71</v>
      </c>
      <c r="C3648" s="269">
        <f t="shared" si="57"/>
        <v>88.75</v>
      </c>
      <c r="D3648" s="75"/>
    </row>
    <row r="3649" spans="1:4" x14ac:dyDescent="0.2">
      <c r="A3649" s="260" t="s">
        <v>707</v>
      </c>
      <c r="B3649" s="260">
        <v>70</v>
      </c>
      <c r="C3649" s="269">
        <f t="shared" si="57"/>
        <v>87.5</v>
      </c>
      <c r="D3649" s="75"/>
    </row>
    <row r="3650" spans="1:4" x14ac:dyDescent="0.2">
      <c r="A3650" s="260" t="s">
        <v>696</v>
      </c>
      <c r="B3650" s="260">
        <v>69</v>
      </c>
      <c r="C3650" s="269">
        <f t="shared" si="57"/>
        <v>86.25</v>
      </c>
      <c r="D3650" s="75"/>
    </row>
    <row r="3651" spans="1:4" x14ac:dyDescent="0.2">
      <c r="A3651" s="260" t="s">
        <v>1005</v>
      </c>
      <c r="B3651" s="260">
        <v>68</v>
      </c>
      <c r="C3651" s="269">
        <f t="shared" si="57"/>
        <v>85</v>
      </c>
      <c r="D3651" s="75"/>
    </row>
    <row r="3652" spans="1:4" x14ac:dyDescent="0.2">
      <c r="A3652" s="260" t="s">
        <v>714</v>
      </c>
      <c r="B3652" s="260">
        <v>66</v>
      </c>
      <c r="C3652" s="269">
        <f t="shared" si="57"/>
        <v>82.5</v>
      </c>
      <c r="D3652" s="75"/>
    </row>
    <row r="3653" spans="1:4" x14ac:dyDescent="0.2">
      <c r="A3653" s="260" t="s">
        <v>691</v>
      </c>
      <c r="B3653" s="260">
        <v>66</v>
      </c>
      <c r="C3653" s="269">
        <f t="shared" si="57"/>
        <v>82.5</v>
      </c>
      <c r="D3653" s="75"/>
    </row>
    <row r="3654" spans="1:4" x14ac:dyDescent="0.2">
      <c r="A3654" s="260" t="s">
        <v>765</v>
      </c>
      <c r="B3654" s="260">
        <v>66</v>
      </c>
      <c r="C3654" s="269">
        <f t="shared" si="57"/>
        <v>82.5</v>
      </c>
      <c r="D3654" s="75"/>
    </row>
    <row r="3655" spans="1:4" x14ac:dyDescent="0.2">
      <c r="A3655" s="260" t="s">
        <v>695</v>
      </c>
      <c r="B3655" s="260">
        <v>65</v>
      </c>
      <c r="C3655" s="269">
        <f t="shared" si="57"/>
        <v>81.25</v>
      </c>
      <c r="D3655" s="75"/>
    </row>
    <row r="3656" spans="1:4" x14ac:dyDescent="0.2">
      <c r="A3656" s="260" t="s">
        <v>934</v>
      </c>
      <c r="B3656" s="260">
        <v>64</v>
      </c>
      <c r="C3656" s="269">
        <f t="shared" si="57"/>
        <v>80</v>
      </c>
      <c r="D3656" s="75"/>
    </row>
    <row r="3657" spans="1:4" x14ac:dyDescent="0.2">
      <c r="A3657" s="260" t="s">
        <v>786</v>
      </c>
      <c r="B3657" s="260">
        <v>64</v>
      </c>
      <c r="C3657" s="269">
        <f t="shared" si="57"/>
        <v>80</v>
      </c>
      <c r="D3657" s="75"/>
    </row>
    <row r="3658" spans="1:4" x14ac:dyDescent="0.2">
      <c r="A3658" s="260" t="s">
        <v>774</v>
      </c>
      <c r="B3658" s="260">
        <v>62</v>
      </c>
      <c r="C3658" s="269">
        <f t="shared" si="57"/>
        <v>77.5</v>
      </c>
      <c r="D3658" s="75"/>
    </row>
    <row r="3659" spans="1:4" x14ac:dyDescent="0.2">
      <c r="A3659" s="260" t="s">
        <v>961</v>
      </c>
      <c r="B3659" s="260">
        <v>62</v>
      </c>
      <c r="C3659" s="269">
        <f t="shared" si="57"/>
        <v>77.5</v>
      </c>
      <c r="D3659" s="75"/>
    </row>
    <row r="3660" spans="1:4" x14ac:dyDescent="0.2">
      <c r="A3660" s="260" t="s">
        <v>778</v>
      </c>
      <c r="B3660" s="260">
        <v>61</v>
      </c>
      <c r="C3660" s="269">
        <f t="shared" si="57"/>
        <v>76.25</v>
      </c>
      <c r="D3660" s="75"/>
    </row>
    <row r="3661" spans="1:4" x14ac:dyDescent="0.2">
      <c r="A3661" s="260" t="s">
        <v>964</v>
      </c>
      <c r="B3661" s="260">
        <v>59</v>
      </c>
      <c r="C3661" s="269">
        <f t="shared" si="57"/>
        <v>73.75</v>
      </c>
      <c r="D3661" s="75"/>
    </row>
    <row r="3662" spans="1:4" x14ac:dyDescent="0.2">
      <c r="A3662" s="260" t="s">
        <v>772</v>
      </c>
      <c r="B3662" s="260">
        <v>59</v>
      </c>
      <c r="C3662" s="269">
        <f t="shared" si="57"/>
        <v>73.75</v>
      </c>
      <c r="D3662" s="75"/>
    </row>
    <row r="3663" spans="1:4" x14ac:dyDescent="0.2">
      <c r="A3663" s="260" t="s">
        <v>982</v>
      </c>
      <c r="B3663" s="260">
        <v>53</v>
      </c>
      <c r="C3663" s="269">
        <f t="shared" si="57"/>
        <v>66.25</v>
      </c>
      <c r="D3663" s="75"/>
    </row>
    <row r="3664" spans="1:4" x14ac:dyDescent="0.2">
      <c r="A3664" s="260" t="s">
        <v>1014</v>
      </c>
      <c r="B3664" s="260">
        <v>52</v>
      </c>
      <c r="C3664" s="269">
        <f t="shared" ref="C3664:C3727" si="58">B3664*100/80</f>
        <v>65</v>
      </c>
      <c r="D3664" s="75"/>
    </row>
    <row r="3665" spans="1:4" x14ac:dyDescent="0.2">
      <c r="A3665" s="260" t="s">
        <v>942</v>
      </c>
      <c r="B3665" s="260">
        <v>50</v>
      </c>
      <c r="C3665" s="269">
        <f t="shared" si="58"/>
        <v>62.5</v>
      </c>
      <c r="D3665" s="75"/>
    </row>
    <row r="3666" spans="1:4" x14ac:dyDescent="0.2">
      <c r="A3666" s="260" t="s">
        <v>747</v>
      </c>
      <c r="B3666" s="260">
        <v>48</v>
      </c>
      <c r="C3666" s="269">
        <f t="shared" si="58"/>
        <v>60</v>
      </c>
      <c r="D3666" s="75"/>
    </row>
    <row r="3667" spans="1:4" x14ac:dyDescent="0.2">
      <c r="A3667" s="260" t="s">
        <v>1000</v>
      </c>
      <c r="B3667" s="260">
        <v>48</v>
      </c>
      <c r="C3667" s="269">
        <f t="shared" si="58"/>
        <v>60</v>
      </c>
      <c r="D3667" s="75"/>
    </row>
    <row r="3668" spans="1:4" x14ac:dyDescent="0.2">
      <c r="A3668" s="260" t="s">
        <v>990</v>
      </c>
      <c r="B3668" s="260">
        <v>46</v>
      </c>
      <c r="C3668" s="269">
        <f t="shared" si="58"/>
        <v>57.5</v>
      </c>
      <c r="D3668" s="75"/>
    </row>
    <row r="3669" spans="1:4" x14ac:dyDescent="0.2">
      <c r="A3669" s="260" t="s">
        <v>957</v>
      </c>
      <c r="B3669" s="260">
        <v>44</v>
      </c>
      <c r="C3669" s="269">
        <f t="shared" si="58"/>
        <v>55</v>
      </c>
      <c r="D3669" s="75"/>
    </row>
    <row r="3670" spans="1:4" x14ac:dyDescent="0.2">
      <c r="A3670" s="260" t="s">
        <v>698</v>
      </c>
      <c r="B3670" s="260">
        <v>44</v>
      </c>
      <c r="C3670" s="269">
        <f t="shared" si="58"/>
        <v>55</v>
      </c>
      <c r="D3670" s="75"/>
    </row>
    <row r="3671" spans="1:4" x14ac:dyDescent="0.2">
      <c r="A3671" s="260" t="s">
        <v>989</v>
      </c>
      <c r="B3671" s="260">
        <v>43</v>
      </c>
      <c r="C3671" s="269">
        <f t="shared" si="58"/>
        <v>53.75</v>
      </c>
      <c r="D3671" s="75"/>
    </row>
    <row r="3672" spans="1:4" x14ac:dyDescent="0.2">
      <c r="A3672" s="260" t="s">
        <v>705</v>
      </c>
      <c r="B3672" s="260">
        <v>43</v>
      </c>
      <c r="C3672" s="269">
        <f t="shared" si="58"/>
        <v>53.75</v>
      </c>
      <c r="D3672" s="75"/>
    </row>
    <row r="3673" spans="1:4" x14ac:dyDescent="0.2">
      <c r="A3673" s="260" t="s">
        <v>945</v>
      </c>
      <c r="B3673" s="260">
        <v>42</v>
      </c>
      <c r="C3673" s="269">
        <f t="shared" si="58"/>
        <v>52.5</v>
      </c>
      <c r="D3673" s="75"/>
    </row>
    <row r="3674" spans="1:4" x14ac:dyDescent="0.2">
      <c r="A3674" s="260" t="s">
        <v>724</v>
      </c>
      <c r="B3674" s="260">
        <v>42</v>
      </c>
      <c r="C3674" s="269">
        <f t="shared" si="58"/>
        <v>52.5</v>
      </c>
      <c r="D3674" s="75"/>
    </row>
    <row r="3675" spans="1:4" x14ac:dyDescent="0.2">
      <c r="A3675" s="260" t="s">
        <v>715</v>
      </c>
      <c r="B3675" s="260">
        <v>39</v>
      </c>
      <c r="C3675" s="269">
        <f t="shared" si="58"/>
        <v>48.75</v>
      </c>
      <c r="D3675" s="75"/>
    </row>
    <row r="3676" spans="1:4" x14ac:dyDescent="0.2">
      <c r="A3676" s="260" t="s">
        <v>994</v>
      </c>
      <c r="B3676" s="260">
        <v>37</v>
      </c>
      <c r="C3676" s="269">
        <f t="shared" si="58"/>
        <v>46.25</v>
      </c>
      <c r="D3676" s="75"/>
    </row>
    <row r="3677" spans="1:4" x14ac:dyDescent="0.2">
      <c r="A3677" s="260" t="s">
        <v>1010</v>
      </c>
      <c r="B3677" s="260">
        <v>37</v>
      </c>
      <c r="C3677" s="269">
        <f t="shared" si="58"/>
        <v>46.25</v>
      </c>
      <c r="D3677" s="75"/>
    </row>
    <row r="3678" spans="1:4" x14ac:dyDescent="0.2">
      <c r="A3678" s="260" t="s">
        <v>1015</v>
      </c>
      <c r="B3678" s="260">
        <v>36</v>
      </c>
      <c r="C3678" s="269">
        <f t="shared" si="58"/>
        <v>45</v>
      </c>
      <c r="D3678" s="75"/>
    </row>
    <row r="3679" spans="1:4" x14ac:dyDescent="0.2">
      <c r="A3679" s="260" t="s">
        <v>789</v>
      </c>
      <c r="B3679" s="260">
        <v>35</v>
      </c>
      <c r="C3679" s="269">
        <f t="shared" si="58"/>
        <v>43.75</v>
      </c>
      <c r="D3679" s="75"/>
    </row>
    <row r="3680" spans="1:4" x14ac:dyDescent="0.2">
      <c r="A3680" s="260" t="s">
        <v>956</v>
      </c>
      <c r="B3680" s="260">
        <v>34</v>
      </c>
      <c r="C3680" s="269">
        <f t="shared" si="58"/>
        <v>42.5</v>
      </c>
      <c r="D3680" s="75"/>
    </row>
    <row r="3681" spans="1:4" x14ac:dyDescent="0.2">
      <c r="A3681" s="260" t="s">
        <v>937</v>
      </c>
      <c r="B3681" s="260">
        <v>32</v>
      </c>
      <c r="C3681" s="269">
        <f t="shared" si="58"/>
        <v>40</v>
      </c>
      <c r="D3681" s="75"/>
    </row>
    <row r="3682" spans="1:4" x14ac:dyDescent="0.2">
      <c r="A3682" s="260" t="s">
        <v>944</v>
      </c>
      <c r="B3682" s="260">
        <v>32</v>
      </c>
      <c r="C3682" s="269">
        <f t="shared" si="58"/>
        <v>40</v>
      </c>
      <c r="D3682" s="75"/>
    </row>
    <row r="3683" spans="1:4" x14ac:dyDescent="0.2">
      <c r="A3683" s="260" t="s">
        <v>766</v>
      </c>
      <c r="B3683" s="260">
        <v>32</v>
      </c>
      <c r="C3683" s="269">
        <f t="shared" si="58"/>
        <v>40</v>
      </c>
      <c r="D3683" s="75"/>
    </row>
    <row r="3684" spans="1:4" x14ac:dyDescent="0.2">
      <c r="A3684" s="260" t="s">
        <v>977</v>
      </c>
      <c r="B3684" s="260">
        <v>31</v>
      </c>
      <c r="C3684" s="269">
        <f t="shared" si="58"/>
        <v>38.75</v>
      </c>
      <c r="D3684" s="75"/>
    </row>
    <row r="3685" spans="1:4" x14ac:dyDescent="0.2">
      <c r="A3685" s="260" t="s">
        <v>946</v>
      </c>
      <c r="B3685" s="260">
        <v>31</v>
      </c>
      <c r="C3685" s="269">
        <f t="shared" si="58"/>
        <v>38.75</v>
      </c>
      <c r="D3685" s="75"/>
    </row>
    <row r="3686" spans="1:4" x14ac:dyDescent="0.2">
      <c r="A3686" s="260" t="s">
        <v>981</v>
      </c>
      <c r="B3686" s="260">
        <v>31</v>
      </c>
      <c r="C3686" s="269">
        <f t="shared" si="58"/>
        <v>38.75</v>
      </c>
      <c r="D3686" s="75"/>
    </row>
    <row r="3687" spans="1:4" x14ac:dyDescent="0.2">
      <c r="A3687" s="260" t="s">
        <v>940</v>
      </c>
      <c r="B3687" s="260">
        <v>31</v>
      </c>
      <c r="C3687" s="269">
        <f t="shared" si="58"/>
        <v>38.75</v>
      </c>
      <c r="D3687" s="75"/>
    </row>
    <row r="3688" spans="1:4" x14ac:dyDescent="0.2">
      <c r="A3688" s="260" t="s">
        <v>733</v>
      </c>
      <c r="B3688" s="260">
        <v>29</v>
      </c>
      <c r="C3688" s="269">
        <f t="shared" si="58"/>
        <v>36.25</v>
      </c>
      <c r="D3688" s="75"/>
    </row>
    <row r="3689" spans="1:4" x14ac:dyDescent="0.2">
      <c r="A3689" s="260" t="s">
        <v>965</v>
      </c>
      <c r="B3689" s="260">
        <v>26</v>
      </c>
      <c r="C3689" s="269">
        <f t="shared" si="58"/>
        <v>32.5</v>
      </c>
      <c r="D3689" s="75"/>
    </row>
    <row r="3690" spans="1:4" x14ac:dyDescent="0.2">
      <c r="A3690" s="260" t="s">
        <v>752</v>
      </c>
      <c r="B3690" s="260">
        <v>26</v>
      </c>
      <c r="C3690" s="269">
        <f t="shared" si="58"/>
        <v>32.5</v>
      </c>
      <c r="D3690" s="75"/>
    </row>
    <row r="3691" spans="1:4" x14ac:dyDescent="0.2">
      <c r="A3691" s="260" t="s">
        <v>967</v>
      </c>
      <c r="B3691" s="260">
        <v>25</v>
      </c>
      <c r="C3691" s="269">
        <f t="shared" si="58"/>
        <v>31.25</v>
      </c>
      <c r="D3691" s="75"/>
    </row>
    <row r="3692" spans="1:4" x14ac:dyDescent="0.2">
      <c r="A3692" s="260" t="s">
        <v>968</v>
      </c>
      <c r="B3692" s="260">
        <v>24</v>
      </c>
      <c r="C3692" s="269">
        <f t="shared" si="58"/>
        <v>30</v>
      </c>
      <c r="D3692" s="75"/>
    </row>
    <row r="3693" spans="1:4" x14ac:dyDescent="0.2">
      <c r="A3693" s="260" t="s">
        <v>973</v>
      </c>
      <c r="B3693" s="260">
        <v>22</v>
      </c>
      <c r="C3693" s="269">
        <f t="shared" si="58"/>
        <v>27.5</v>
      </c>
      <c r="D3693" s="75"/>
    </row>
    <row r="3694" spans="1:4" x14ac:dyDescent="0.2">
      <c r="A3694" s="260" t="s">
        <v>1006</v>
      </c>
      <c r="B3694" s="260">
        <v>22</v>
      </c>
      <c r="C3694" s="269">
        <f t="shared" si="58"/>
        <v>27.5</v>
      </c>
      <c r="D3694" s="75"/>
    </row>
    <row r="3695" spans="1:4" x14ac:dyDescent="0.2">
      <c r="A3695" s="260" t="s">
        <v>1016</v>
      </c>
      <c r="B3695" s="260">
        <v>22</v>
      </c>
      <c r="C3695" s="269">
        <f t="shared" si="58"/>
        <v>27.5</v>
      </c>
      <c r="D3695" s="75"/>
    </row>
    <row r="3696" spans="1:4" x14ac:dyDescent="0.2">
      <c r="A3696" s="260" t="s">
        <v>951</v>
      </c>
      <c r="B3696" s="260">
        <v>21</v>
      </c>
      <c r="C3696" s="269">
        <f t="shared" si="58"/>
        <v>26.25</v>
      </c>
      <c r="D3696" s="75"/>
    </row>
    <row r="3697" spans="1:4" x14ac:dyDescent="0.2">
      <c r="A3697" s="260" t="s">
        <v>993</v>
      </c>
      <c r="B3697" s="260">
        <v>20</v>
      </c>
      <c r="C3697" s="269">
        <f t="shared" si="58"/>
        <v>25</v>
      </c>
      <c r="D3697" s="75"/>
    </row>
    <row r="3698" spans="1:4" x14ac:dyDescent="0.2">
      <c r="A3698" s="260" t="s">
        <v>953</v>
      </c>
      <c r="B3698" s="260">
        <v>19</v>
      </c>
      <c r="C3698" s="269">
        <f t="shared" si="58"/>
        <v>23.75</v>
      </c>
      <c r="D3698" s="75"/>
    </row>
    <row r="3699" spans="1:4" x14ac:dyDescent="0.2">
      <c r="A3699" s="260" t="s">
        <v>758</v>
      </c>
      <c r="B3699" s="260">
        <v>19</v>
      </c>
      <c r="C3699" s="269">
        <f t="shared" si="58"/>
        <v>23.75</v>
      </c>
      <c r="D3699" s="75"/>
    </row>
    <row r="3700" spans="1:4" x14ac:dyDescent="0.2">
      <c r="A3700" s="260" t="s">
        <v>984</v>
      </c>
      <c r="B3700" s="260">
        <v>19</v>
      </c>
      <c r="C3700" s="269">
        <f t="shared" si="58"/>
        <v>23.75</v>
      </c>
      <c r="D3700" s="75"/>
    </row>
    <row r="3701" spans="1:4" x14ac:dyDescent="0.2">
      <c r="A3701" s="260" t="s">
        <v>739</v>
      </c>
      <c r="B3701" s="260">
        <v>19</v>
      </c>
      <c r="C3701" s="269">
        <f t="shared" si="58"/>
        <v>23.75</v>
      </c>
      <c r="D3701" s="75"/>
    </row>
    <row r="3702" spans="1:4" x14ac:dyDescent="0.2">
      <c r="A3702" s="260" t="s">
        <v>1007</v>
      </c>
      <c r="B3702" s="260">
        <v>19</v>
      </c>
      <c r="C3702" s="269">
        <f t="shared" si="58"/>
        <v>23.75</v>
      </c>
      <c r="D3702" s="75"/>
    </row>
    <row r="3703" spans="1:4" x14ac:dyDescent="0.2">
      <c r="A3703" s="260" t="s">
        <v>963</v>
      </c>
      <c r="B3703" s="260">
        <v>16</v>
      </c>
      <c r="C3703" s="269">
        <f t="shared" si="58"/>
        <v>20</v>
      </c>
      <c r="D3703" s="75"/>
    </row>
    <row r="3704" spans="1:4" x14ac:dyDescent="0.2">
      <c r="A3704" s="260" t="s">
        <v>1011</v>
      </c>
      <c r="B3704" s="260">
        <v>16</v>
      </c>
      <c r="C3704" s="269">
        <f t="shared" si="58"/>
        <v>20</v>
      </c>
      <c r="D3704" s="75"/>
    </row>
    <row r="3705" spans="1:4" x14ac:dyDescent="0.2">
      <c r="A3705" s="260" t="s">
        <v>723</v>
      </c>
      <c r="B3705" s="260">
        <v>16</v>
      </c>
      <c r="C3705" s="269">
        <f t="shared" si="58"/>
        <v>20</v>
      </c>
      <c r="D3705" s="75"/>
    </row>
    <row r="3706" spans="1:4" x14ac:dyDescent="0.2">
      <c r="A3706" s="260" t="s">
        <v>947</v>
      </c>
      <c r="B3706" s="260">
        <v>15</v>
      </c>
      <c r="C3706" s="269">
        <f t="shared" si="58"/>
        <v>18.75</v>
      </c>
      <c r="D3706" s="75"/>
    </row>
    <row r="3707" spans="1:4" x14ac:dyDescent="0.2">
      <c r="A3707" s="260" t="s">
        <v>966</v>
      </c>
      <c r="B3707" s="260">
        <v>14</v>
      </c>
      <c r="C3707" s="269">
        <f t="shared" si="58"/>
        <v>17.5</v>
      </c>
      <c r="D3707" s="75"/>
    </row>
    <row r="3708" spans="1:4" x14ac:dyDescent="0.2">
      <c r="A3708" s="260" t="s">
        <v>750</v>
      </c>
      <c r="B3708" s="260">
        <v>14</v>
      </c>
      <c r="C3708" s="269">
        <f t="shared" si="58"/>
        <v>17.5</v>
      </c>
      <c r="D3708" s="75"/>
    </row>
    <row r="3709" spans="1:4" x14ac:dyDescent="0.2">
      <c r="A3709" s="260" t="s">
        <v>935</v>
      </c>
      <c r="B3709" s="260">
        <v>13</v>
      </c>
      <c r="C3709" s="269">
        <f t="shared" si="58"/>
        <v>16.25</v>
      </c>
      <c r="D3709" s="75"/>
    </row>
    <row r="3710" spans="1:4" x14ac:dyDescent="0.2">
      <c r="A3710" s="260" t="s">
        <v>987</v>
      </c>
      <c r="B3710" s="260">
        <v>13</v>
      </c>
      <c r="C3710" s="269">
        <f t="shared" si="58"/>
        <v>16.25</v>
      </c>
      <c r="D3710" s="75"/>
    </row>
    <row r="3711" spans="1:4" x14ac:dyDescent="0.2">
      <c r="A3711" s="260" t="s">
        <v>1013</v>
      </c>
      <c r="B3711" s="260">
        <v>13</v>
      </c>
      <c r="C3711" s="269">
        <f t="shared" si="58"/>
        <v>16.25</v>
      </c>
      <c r="D3711" s="75"/>
    </row>
    <row r="3712" spans="1:4" x14ac:dyDescent="0.2">
      <c r="A3712" s="260" t="s">
        <v>743</v>
      </c>
      <c r="B3712" s="260">
        <v>12</v>
      </c>
      <c r="C3712" s="269">
        <f t="shared" si="58"/>
        <v>15</v>
      </c>
      <c r="D3712" s="75"/>
    </row>
    <row r="3713" spans="1:4" x14ac:dyDescent="0.2">
      <c r="A3713" s="260" t="s">
        <v>972</v>
      </c>
      <c r="B3713" s="260">
        <v>12</v>
      </c>
      <c r="C3713" s="269">
        <f t="shared" si="58"/>
        <v>15</v>
      </c>
      <c r="D3713" s="75"/>
    </row>
    <row r="3714" spans="1:4" x14ac:dyDescent="0.2">
      <c r="A3714" s="260" t="s">
        <v>952</v>
      </c>
      <c r="B3714" s="260">
        <v>12</v>
      </c>
      <c r="C3714" s="269">
        <f t="shared" si="58"/>
        <v>15</v>
      </c>
      <c r="D3714" s="75"/>
    </row>
    <row r="3715" spans="1:4" x14ac:dyDescent="0.2">
      <c r="A3715" s="260" t="s">
        <v>699</v>
      </c>
      <c r="B3715" s="260">
        <v>12</v>
      </c>
      <c r="C3715" s="269">
        <f t="shared" si="58"/>
        <v>15</v>
      </c>
      <c r="D3715" s="75"/>
    </row>
    <row r="3716" spans="1:4" x14ac:dyDescent="0.2">
      <c r="A3716" s="260" t="s">
        <v>979</v>
      </c>
      <c r="B3716" s="260">
        <v>11</v>
      </c>
      <c r="C3716" s="269">
        <f t="shared" si="58"/>
        <v>13.75</v>
      </c>
      <c r="D3716" s="75"/>
    </row>
    <row r="3717" spans="1:4" x14ac:dyDescent="0.2">
      <c r="A3717" s="260" t="s">
        <v>971</v>
      </c>
      <c r="B3717" s="260">
        <v>10</v>
      </c>
      <c r="C3717" s="269">
        <f t="shared" si="58"/>
        <v>12.5</v>
      </c>
      <c r="D3717" s="75"/>
    </row>
    <row r="3718" spans="1:4" x14ac:dyDescent="0.2">
      <c r="A3718" s="260" t="s">
        <v>998</v>
      </c>
      <c r="B3718" s="260">
        <v>10</v>
      </c>
      <c r="C3718" s="269">
        <f t="shared" si="58"/>
        <v>12.5</v>
      </c>
      <c r="D3718" s="75"/>
    </row>
    <row r="3719" spans="1:4" x14ac:dyDescent="0.2">
      <c r="A3719" s="260" t="s">
        <v>927</v>
      </c>
      <c r="B3719" s="260">
        <v>10</v>
      </c>
      <c r="C3719" s="269">
        <f t="shared" si="58"/>
        <v>12.5</v>
      </c>
      <c r="D3719" s="75"/>
    </row>
    <row r="3720" spans="1:4" x14ac:dyDescent="0.2">
      <c r="A3720" s="260" t="s">
        <v>1012</v>
      </c>
      <c r="B3720" s="260">
        <v>10</v>
      </c>
      <c r="C3720" s="269">
        <f t="shared" si="58"/>
        <v>12.5</v>
      </c>
      <c r="D3720" s="75"/>
    </row>
    <row r="3721" spans="1:4" x14ac:dyDescent="0.2">
      <c r="A3721" s="260" t="s">
        <v>1008</v>
      </c>
      <c r="B3721" s="260">
        <v>10</v>
      </c>
      <c r="C3721" s="269">
        <f t="shared" si="58"/>
        <v>12.5</v>
      </c>
      <c r="D3721" s="75"/>
    </row>
    <row r="3722" spans="1:4" x14ac:dyDescent="0.2">
      <c r="A3722" s="260" t="s">
        <v>3436</v>
      </c>
      <c r="B3722" s="260">
        <v>3272</v>
      </c>
      <c r="C3722" s="269">
        <f t="shared" si="58"/>
        <v>4090</v>
      </c>
      <c r="D3722" s="75"/>
    </row>
    <row r="3723" spans="1:4" x14ac:dyDescent="0.2">
      <c r="A3723" s="260" t="s">
        <v>3437</v>
      </c>
      <c r="B3723" s="260">
        <v>3230</v>
      </c>
      <c r="C3723" s="269">
        <f t="shared" si="58"/>
        <v>4037.5</v>
      </c>
      <c r="D3723" s="75"/>
    </row>
    <row r="3724" spans="1:4" x14ac:dyDescent="0.2">
      <c r="A3724" s="260" t="s">
        <v>3438</v>
      </c>
      <c r="B3724" s="260">
        <v>1756</v>
      </c>
      <c r="C3724" s="269">
        <f t="shared" si="58"/>
        <v>2195</v>
      </c>
      <c r="D3724" s="75"/>
    </row>
    <row r="3725" spans="1:4" x14ac:dyDescent="0.2">
      <c r="A3725" s="260" t="s">
        <v>3439</v>
      </c>
      <c r="B3725" s="260">
        <v>1756</v>
      </c>
      <c r="C3725" s="269">
        <f t="shared" si="58"/>
        <v>2195</v>
      </c>
      <c r="D3725" s="75"/>
    </row>
    <row r="3726" spans="1:4" x14ac:dyDescent="0.2">
      <c r="A3726" s="260" t="s">
        <v>3440</v>
      </c>
      <c r="B3726" s="260">
        <v>1756</v>
      </c>
      <c r="C3726" s="269">
        <f t="shared" si="58"/>
        <v>2195</v>
      </c>
      <c r="D3726" s="75"/>
    </row>
    <row r="3727" spans="1:4" x14ac:dyDescent="0.2">
      <c r="A3727" s="260" t="s">
        <v>3441</v>
      </c>
      <c r="B3727" s="260">
        <v>1752</v>
      </c>
      <c r="C3727" s="269">
        <f t="shared" si="58"/>
        <v>2190</v>
      </c>
      <c r="D3727" s="75"/>
    </row>
    <row r="3728" spans="1:4" x14ac:dyDescent="0.2">
      <c r="A3728" s="260" t="s">
        <v>3442</v>
      </c>
      <c r="B3728" s="260">
        <v>1752</v>
      </c>
      <c r="C3728" s="269">
        <f t="shared" ref="C3728:C3791" si="59">B3728*100/80</f>
        <v>2190</v>
      </c>
      <c r="D3728" s="75"/>
    </row>
    <row r="3729" spans="1:4" x14ac:dyDescent="0.2">
      <c r="A3729" s="260" t="s">
        <v>3443</v>
      </c>
      <c r="B3729" s="260">
        <v>1604</v>
      </c>
      <c r="C3729" s="269">
        <f t="shared" si="59"/>
        <v>2005</v>
      </c>
      <c r="D3729" s="75"/>
    </row>
    <row r="3730" spans="1:4" x14ac:dyDescent="0.2">
      <c r="A3730" s="260" t="s">
        <v>3444</v>
      </c>
      <c r="B3730" s="260">
        <v>1023</v>
      </c>
      <c r="C3730" s="269">
        <f t="shared" si="59"/>
        <v>1278.75</v>
      </c>
      <c r="D3730" s="75"/>
    </row>
    <row r="3731" spans="1:4" x14ac:dyDescent="0.2">
      <c r="A3731" s="260" t="s">
        <v>3445</v>
      </c>
      <c r="B3731" s="260">
        <v>1002</v>
      </c>
      <c r="C3731" s="269">
        <f t="shared" si="59"/>
        <v>1252.5</v>
      </c>
      <c r="D3731" s="75"/>
    </row>
    <row r="3732" spans="1:4" x14ac:dyDescent="0.2">
      <c r="A3732" s="260" t="s">
        <v>3446</v>
      </c>
      <c r="B3732" s="260">
        <v>1002</v>
      </c>
      <c r="C3732" s="269">
        <f t="shared" si="59"/>
        <v>1252.5</v>
      </c>
      <c r="D3732" s="75"/>
    </row>
    <row r="3733" spans="1:4" x14ac:dyDescent="0.2">
      <c r="A3733" s="260" t="s">
        <v>3447</v>
      </c>
      <c r="B3733" s="260">
        <v>818</v>
      </c>
      <c r="C3733" s="269">
        <f t="shared" si="59"/>
        <v>1022.5</v>
      </c>
      <c r="D3733" s="75"/>
    </row>
    <row r="3734" spans="1:4" x14ac:dyDescent="0.2">
      <c r="A3734" s="260" t="s">
        <v>3448</v>
      </c>
      <c r="B3734" s="260">
        <v>548</v>
      </c>
      <c r="C3734" s="269">
        <f t="shared" si="59"/>
        <v>685</v>
      </c>
      <c r="D3734" s="75"/>
    </row>
    <row r="3735" spans="1:4" x14ac:dyDescent="0.2">
      <c r="A3735" s="260" t="s">
        <v>3449</v>
      </c>
      <c r="B3735" s="260">
        <v>548</v>
      </c>
      <c r="C3735" s="269">
        <f t="shared" si="59"/>
        <v>685</v>
      </c>
      <c r="D3735" s="75"/>
    </row>
    <row r="3736" spans="1:4" x14ac:dyDescent="0.2">
      <c r="A3736" s="260" t="s">
        <v>3450</v>
      </c>
      <c r="B3736" s="260">
        <v>457</v>
      </c>
      <c r="C3736" s="269">
        <f t="shared" si="59"/>
        <v>571.25</v>
      </c>
      <c r="D3736" s="75"/>
    </row>
    <row r="3737" spans="1:4" x14ac:dyDescent="0.2">
      <c r="A3737" s="260" t="s">
        <v>3451</v>
      </c>
      <c r="B3737" s="260">
        <v>339</v>
      </c>
      <c r="C3737" s="269">
        <f t="shared" si="59"/>
        <v>423.75</v>
      </c>
      <c r="D3737" s="75"/>
    </row>
    <row r="3738" spans="1:4" x14ac:dyDescent="0.2">
      <c r="A3738" s="260" t="s">
        <v>3452</v>
      </c>
      <c r="B3738" s="260">
        <v>339</v>
      </c>
      <c r="C3738" s="269">
        <f t="shared" si="59"/>
        <v>423.75</v>
      </c>
      <c r="D3738" s="75"/>
    </row>
    <row r="3739" spans="1:4" x14ac:dyDescent="0.2">
      <c r="A3739" s="260" t="s">
        <v>3453</v>
      </c>
      <c r="B3739" s="260">
        <v>166</v>
      </c>
      <c r="C3739" s="269">
        <f t="shared" si="59"/>
        <v>207.5</v>
      </c>
      <c r="D3739" s="75"/>
    </row>
    <row r="3740" spans="1:4" x14ac:dyDescent="0.2">
      <c r="A3740" s="260" t="s">
        <v>3454</v>
      </c>
      <c r="B3740" s="260">
        <v>144</v>
      </c>
      <c r="C3740" s="269">
        <f t="shared" si="59"/>
        <v>180</v>
      </c>
      <c r="D3740" s="75"/>
    </row>
    <row r="3741" spans="1:4" x14ac:dyDescent="0.2">
      <c r="A3741" s="260" t="s">
        <v>3455</v>
      </c>
      <c r="B3741" s="260">
        <v>144</v>
      </c>
      <c r="C3741" s="269">
        <f t="shared" si="59"/>
        <v>180</v>
      </c>
      <c r="D3741" s="75"/>
    </row>
    <row r="3742" spans="1:4" x14ac:dyDescent="0.2">
      <c r="A3742" s="260" t="s">
        <v>3456</v>
      </c>
      <c r="B3742" s="260">
        <v>139</v>
      </c>
      <c r="C3742" s="269">
        <f t="shared" si="59"/>
        <v>173.75</v>
      </c>
      <c r="D3742" s="75"/>
    </row>
    <row r="3743" spans="1:4" x14ac:dyDescent="0.2">
      <c r="A3743" s="260" t="s">
        <v>3457</v>
      </c>
      <c r="B3743" s="260">
        <v>139</v>
      </c>
      <c r="C3743" s="269">
        <f t="shared" si="59"/>
        <v>173.75</v>
      </c>
      <c r="D3743" s="75"/>
    </row>
    <row r="3744" spans="1:4" x14ac:dyDescent="0.2">
      <c r="A3744" s="260" t="s">
        <v>3458</v>
      </c>
      <c r="B3744" s="260">
        <v>138</v>
      </c>
      <c r="C3744" s="269">
        <f t="shared" si="59"/>
        <v>172.5</v>
      </c>
      <c r="D3744" s="75"/>
    </row>
    <row r="3745" spans="1:4" x14ac:dyDescent="0.2">
      <c r="A3745" s="260" t="s">
        <v>3459</v>
      </c>
      <c r="B3745" s="260">
        <v>131</v>
      </c>
      <c r="C3745" s="269">
        <f t="shared" si="59"/>
        <v>163.75</v>
      </c>
      <c r="D3745" s="75"/>
    </row>
    <row r="3746" spans="1:4" x14ac:dyDescent="0.2">
      <c r="A3746" s="260" t="s">
        <v>3460</v>
      </c>
      <c r="B3746" s="260">
        <v>124</v>
      </c>
      <c r="C3746" s="269">
        <f t="shared" si="59"/>
        <v>155</v>
      </c>
      <c r="D3746" s="75"/>
    </row>
    <row r="3747" spans="1:4" x14ac:dyDescent="0.2">
      <c r="A3747" s="260" t="s">
        <v>3461</v>
      </c>
      <c r="B3747" s="260">
        <v>124</v>
      </c>
      <c r="C3747" s="269">
        <f t="shared" si="59"/>
        <v>155</v>
      </c>
      <c r="D3747" s="75"/>
    </row>
    <row r="3748" spans="1:4" x14ac:dyDescent="0.2">
      <c r="A3748" s="260" t="s">
        <v>3462</v>
      </c>
      <c r="B3748" s="260">
        <v>123</v>
      </c>
      <c r="C3748" s="269">
        <f t="shared" si="59"/>
        <v>153.75</v>
      </c>
      <c r="D3748" s="75"/>
    </row>
    <row r="3749" spans="1:4" x14ac:dyDescent="0.2">
      <c r="A3749" s="260" t="s">
        <v>3463</v>
      </c>
      <c r="B3749" s="260">
        <v>116</v>
      </c>
      <c r="C3749" s="269">
        <f t="shared" si="59"/>
        <v>145</v>
      </c>
      <c r="D3749" s="75"/>
    </row>
    <row r="3750" spans="1:4" x14ac:dyDescent="0.2">
      <c r="A3750" s="260" t="s">
        <v>3464</v>
      </c>
      <c r="B3750" s="260">
        <v>116</v>
      </c>
      <c r="C3750" s="269">
        <f t="shared" si="59"/>
        <v>145</v>
      </c>
      <c r="D3750" s="75"/>
    </row>
    <row r="3751" spans="1:4" x14ac:dyDescent="0.2">
      <c r="A3751" s="260" t="s">
        <v>3465</v>
      </c>
      <c r="B3751" s="260">
        <v>113</v>
      </c>
      <c r="C3751" s="269">
        <f t="shared" si="59"/>
        <v>141.25</v>
      </c>
      <c r="D3751" s="75"/>
    </row>
    <row r="3752" spans="1:4" x14ac:dyDescent="0.2">
      <c r="A3752" s="260" t="s">
        <v>3466</v>
      </c>
      <c r="B3752" s="260">
        <v>89</v>
      </c>
      <c r="C3752" s="269">
        <f t="shared" si="59"/>
        <v>111.25</v>
      </c>
      <c r="D3752" s="75"/>
    </row>
    <row r="3753" spans="1:4" x14ac:dyDescent="0.2">
      <c r="A3753" s="260" t="s">
        <v>3467</v>
      </c>
      <c r="B3753" s="260">
        <v>74</v>
      </c>
      <c r="C3753" s="269">
        <f t="shared" si="59"/>
        <v>92.5</v>
      </c>
      <c r="D3753" s="75"/>
    </row>
    <row r="3754" spans="1:4" x14ac:dyDescent="0.2">
      <c r="A3754" s="260" t="s">
        <v>3468</v>
      </c>
      <c r="B3754" s="260">
        <v>62</v>
      </c>
      <c r="C3754" s="269">
        <f t="shared" si="59"/>
        <v>77.5</v>
      </c>
      <c r="D3754" s="75"/>
    </row>
    <row r="3755" spans="1:4" x14ac:dyDescent="0.2">
      <c r="A3755" s="260" t="s">
        <v>3469</v>
      </c>
      <c r="B3755" s="260">
        <v>58</v>
      </c>
      <c r="C3755" s="269">
        <f t="shared" si="59"/>
        <v>72.5</v>
      </c>
      <c r="D3755" s="75"/>
    </row>
    <row r="3756" spans="1:4" x14ac:dyDescent="0.2">
      <c r="A3756" s="260" t="s">
        <v>3470</v>
      </c>
      <c r="B3756" s="260">
        <v>55</v>
      </c>
      <c r="C3756" s="269">
        <f t="shared" si="59"/>
        <v>68.75</v>
      </c>
      <c r="D3756" s="75"/>
    </row>
    <row r="3757" spans="1:4" x14ac:dyDescent="0.2">
      <c r="A3757" s="260" t="s">
        <v>3471</v>
      </c>
      <c r="B3757" s="260">
        <v>55</v>
      </c>
      <c r="C3757" s="269">
        <f t="shared" si="59"/>
        <v>68.75</v>
      </c>
      <c r="D3757" s="75"/>
    </row>
    <row r="3758" spans="1:4" x14ac:dyDescent="0.2">
      <c r="A3758" s="260" t="s">
        <v>3472</v>
      </c>
      <c r="B3758" s="260">
        <v>45</v>
      </c>
      <c r="C3758" s="269">
        <f t="shared" si="59"/>
        <v>56.25</v>
      </c>
      <c r="D3758" s="75"/>
    </row>
    <row r="3759" spans="1:4" x14ac:dyDescent="0.2">
      <c r="A3759" s="260" t="s">
        <v>3473</v>
      </c>
      <c r="B3759" s="260">
        <v>41</v>
      </c>
      <c r="C3759" s="269">
        <f t="shared" si="59"/>
        <v>51.25</v>
      </c>
      <c r="D3759" s="75"/>
    </row>
    <row r="3760" spans="1:4" x14ac:dyDescent="0.2">
      <c r="A3760" s="260" t="s">
        <v>3474</v>
      </c>
      <c r="B3760" s="260">
        <v>40</v>
      </c>
      <c r="C3760" s="269">
        <f t="shared" si="59"/>
        <v>50</v>
      </c>
      <c r="D3760" s="75"/>
    </row>
    <row r="3761" spans="1:4" x14ac:dyDescent="0.2">
      <c r="A3761" s="260" t="s">
        <v>3475</v>
      </c>
      <c r="B3761" s="260">
        <v>40</v>
      </c>
      <c r="C3761" s="269">
        <f t="shared" si="59"/>
        <v>50</v>
      </c>
      <c r="D3761" s="75"/>
    </row>
    <row r="3762" spans="1:4" x14ac:dyDescent="0.2">
      <c r="A3762" s="260" t="s">
        <v>3476</v>
      </c>
      <c r="B3762" s="260">
        <v>40</v>
      </c>
      <c r="C3762" s="269">
        <f t="shared" si="59"/>
        <v>50</v>
      </c>
      <c r="D3762" s="75"/>
    </row>
    <row r="3763" spans="1:4" x14ac:dyDescent="0.2">
      <c r="A3763" s="260" t="s">
        <v>3477</v>
      </c>
      <c r="B3763" s="260">
        <v>36</v>
      </c>
      <c r="C3763" s="269">
        <f t="shared" si="59"/>
        <v>45</v>
      </c>
      <c r="D3763" s="75"/>
    </row>
    <row r="3764" spans="1:4" x14ac:dyDescent="0.2">
      <c r="A3764" s="260" t="s">
        <v>3478</v>
      </c>
      <c r="B3764" s="260">
        <v>36</v>
      </c>
      <c r="C3764" s="269">
        <f t="shared" si="59"/>
        <v>45</v>
      </c>
      <c r="D3764" s="75"/>
    </row>
    <row r="3765" spans="1:4" x14ac:dyDescent="0.2">
      <c r="A3765" s="260" t="s">
        <v>3479</v>
      </c>
      <c r="B3765" s="260">
        <v>36</v>
      </c>
      <c r="C3765" s="269">
        <f t="shared" si="59"/>
        <v>45</v>
      </c>
      <c r="D3765" s="75"/>
    </row>
    <row r="3766" spans="1:4" x14ac:dyDescent="0.2">
      <c r="A3766" s="260" t="s">
        <v>3480</v>
      </c>
      <c r="B3766" s="260">
        <v>35</v>
      </c>
      <c r="C3766" s="269">
        <f t="shared" si="59"/>
        <v>43.75</v>
      </c>
      <c r="D3766" s="75"/>
    </row>
    <row r="3767" spans="1:4" x14ac:dyDescent="0.2">
      <c r="A3767" s="260" t="s">
        <v>3481</v>
      </c>
      <c r="B3767" s="260">
        <v>32</v>
      </c>
      <c r="C3767" s="269">
        <f t="shared" si="59"/>
        <v>40</v>
      </c>
      <c r="D3767" s="75"/>
    </row>
    <row r="3768" spans="1:4" x14ac:dyDescent="0.2">
      <c r="A3768" s="260" t="s">
        <v>3482</v>
      </c>
      <c r="B3768" s="260">
        <v>29</v>
      </c>
      <c r="C3768" s="269">
        <f t="shared" si="59"/>
        <v>36.25</v>
      </c>
      <c r="D3768" s="75"/>
    </row>
    <row r="3769" spans="1:4" x14ac:dyDescent="0.2">
      <c r="A3769" s="260" t="s">
        <v>3483</v>
      </c>
      <c r="B3769" s="260">
        <v>27</v>
      </c>
      <c r="C3769" s="269">
        <f t="shared" si="59"/>
        <v>33.75</v>
      </c>
      <c r="D3769" s="75"/>
    </row>
    <row r="3770" spans="1:4" x14ac:dyDescent="0.2">
      <c r="A3770" s="260" t="s">
        <v>3484</v>
      </c>
      <c r="B3770" s="260">
        <v>27</v>
      </c>
      <c r="C3770" s="269">
        <f t="shared" si="59"/>
        <v>33.75</v>
      </c>
      <c r="D3770" s="75"/>
    </row>
    <row r="3771" spans="1:4" x14ac:dyDescent="0.2">
      <c r="A3771" s="260" t="s">
        <v>3485</v>
      </c>
      <c r="B3771" s="260">
        <v>25</v>
      </c>
      <c r="C3771" s="269">
        <f t="shared" si="59"/>
        <v>31.25</v>
      </c>
      <c r="D3771" s="75"/>
    </row>
    <row r="3772" spans="1:4" x14ac:dyDescent="0.2">
      <c r="A3772" s="260" t="s">
        <v>3486</v>
      </c>
      <c r="B3772" s="260">
        <v>25</v>
      </c>
      <c r="C3772" s="269">
        <f t="shared" si="59"/>
        <v>31.25</v>
      </c>
      <c r="D3772" s="75"/>
    </row>
    <row r="3773" spans="1:4" x14ac:dyDescent="0.2">
      <c r="A3773" s="260" t="s">
        <v>3487</v>
      </c>
      <c r="B3773" s="260">
        <v>25</v>
      </c>
      <c r="C3773" s="269">
        <f t="shared" si="59"/>
        <v>31.25</v>
      </c>
      <c r="D3773" s="75"/>
    </row>
    <row r="3774" spans="1:4" x14ac:dyDescent="0.2">
      <c r="A3774" s="260" t="s">
        <v>3488</v>
      </c>
      <c r="B3774" s="260">
        <v>17</v>
      </c>
      <c r="C3774" s="269">
        <f t="shared" si="59"/>
        <v>21.25</v>
      </c>
      <c r="D3774" s="75"/>
    </row>
    <row r="3775" spans="1:4" x14ac:dyDescent="0.2">
      <c r="A3775" s="260" t="s">
        <v>3489</v>
      </c>
      <c r="B3775" s="260">
        <v>17</v>
      </c>
      <c r="C3775" s="269">
        <f t="shared" si="59"/>
        <v>21.25</v>
      </c>
      <c r="D3775" s="75"/>
    </row>
    <row r="3776" spans="1:4" x14ac:dyDescent="0.2">
      <c r="A3776" s="260" t="s">
        <v>3490</v>
      </c>
      <c r="B3776" s="260">
        <v>16</v>
      </c>
      <c r="C3776" s="269">
        <f t="shared" si="59"/>
        <v>20</v>
      </c>
      <c r="D3776" s="75"/>
    </row>
    <row r="3777" spans="1:4" x14ac:dyDescent="0.2">
      <c r="A3777" s="260" t="s">
        <v>3491</v>
      </c>
      <c r="B3777" s="260">
        <v>16</v>
      </c>
      <c r="C3777" s="269">
        <f t="shared" si="59"/>
        <v>20</v>
      </c>
      <c r="D3777" s="75"/>
    </row>
    <row r="3778" spans="1:4" x14ac:dyDescent="0.2">
      <c r="A3778" s="260" t="s">
        <v>3492</v>
      </c>
      <c r="B3778" s="260">
        <v>16</v>
      </c>
      <c r="C3778" s="269">
        <f t="shared" si="59"/>
        <v>20</v>
      </c>
      <c r="D3778" s="75"/>
    </row>
    <row r="3779" spans="1:4" x14ac:dyDescent="0.2">
      <c r="A3779" s="260" t="s">
        <v>3493</v>
      </c>
      <c r="B3779" s="260">
        <v>13</v>
      </c>
      <c r="C3779" s="269">
        <f t="shared" si="59"/>
        <v>16.25</v>
      </c>
      <c r="D3779" s="75"/>
    </row>
    <row r="3780" spans="1:4" x14ac:dyDescent="0.2">
      <c r="A3780" s="260" t="s">
        <v>3494</v>
      </c>
      <c r="B3780" s="260">
        <v>11</v>
      </c>
      <c r="C3780" s="269">
        <f t="shared" si="59"/>
        <v>13.75</v>
      </c>
      <c r="D3780" s="75"/>
    </row>
    <row r="3781" spans="1:4" x14ac:dyDescent="0.2">
      <c r="A3781" s="260" t="s">
        <v>3495</v>
      </c>
      <c r="B3781" s="260">
        <v>11</v>
      </c>
      <c r="C3781" s="269">
        <f t="shared" si="59"/>
        <v>13.75</v>
      </c>
      <c r="D3781" s="75"/>
    </row>
    <row r="3782" spans="1:4" x14ac:dyDescent="0.2">
      <c r="A3782" s="260" t="s">
        <v>3496</v>
      </c>
      <c r="B3782" s="260">
        <v>11</v>
      </c>
      <c r="C3782" s="269">
        <f t="shared" si="59"/>
        <v>13.75</v>
      </c>
      <c r="D3782" s="75"/>
    </row>
    <row r="3783" spans="1:4" x14ac:dyDescent="0.2">
      <c r="A3783" s="260" t="s">
        <v>3497</v>
      </c>
      <c r="B3783" s="260">
        <v>10</v>
      </c>
      <c r="C3783" s="269">
        <f t="shared" si="59"/>
        <v>12.5</v>
      </c>
      <c r="D3783" s="75"/>
    </row>
    <row r="3784" spans="1:4" x14ac:dyDescent="0.2">
      <c r="A3784" s="260" t="s">
        <v>3498</v>
      </c>
      <c r="B3784" s="260">
        <v>10</v>
      </c>
      <c r="C3784" s="269">
        <f t="shared" si="59"/>
        <v>12.5</v>
      </c>
      <c r="D3784" s="75"/>
    </row>
    <row r="3785" spans="1:4" x14ac:dyDescent="0.2">
      <c r="A3785" s="260" t="s">
        <v>3499</v>
      </c>
      <c r="B3785" s="260">
        <v>10</v>
      </c>
      <c r="C3785" s="269">
        <f t="shared" si="59"/>
        <v>12.5</v>
      </c>
      <c r="D3785" s="75"/>
    </row>
    <row r="3786" spans="1:4" x14ac:dyDescent="0.2">
      <c r="A3786" s="260" t="s">
        <v>3500</v>
      </c>
      <c r="B3786" s="260">
        <v>10</v>
      </c>
      <c r="C3786" s="269">
        <f t="shared" si="59"/>
        <v>12.5</v>
      </c>
      <c r="D3786" s="75"/>
    </row>
    <row r="3787" spans="1:4" x14ac:dyDescent="0.2">
      <c r="A3787" s="260" t="s">
        <v>1745</v>
      </c>
      <c r="B3787" s="260">
        <v>6140</v>
      </c>
      <c r="C3787" s="269">
        <f t="shared" si="59"/>
        <v>7675</v>
      </c>
      <c r="D3787" s="75"/>
    </row>
    <row r="3788" spans="1:4" x14ac:dyDescent="0.2">
      <c r="A3788" s="260" t="s">
        <v>3501</v>
      </c>
      <c r="B3788" s="260">
        <v>6140</v>
      </c>
      <c r="C3788" s="269">
        <f t="shared" si="59"/>
        <v>7675</v>
      </c>
      <c r="D3788" s="75"/>
    </row>
    <row r="3789" spans="1:4" x14ac:dyDescent="0.2">
      <c r="A3789" s="260" t="s">
        <v>3502</v>
      </c>
      <c r="B3789" s="260">
        <v>4121</v>
      </c>
      <c r="C3789" s="269">
        <f t="shared" si="59"/>
        <v>5151.25</v>
      </c>
      <c r="D3789" s="75"/>
    </row>
    <row r="3790" spans="1:4" x14ac:dyDescent="0.2">
      <c r="A3790" s="260" t="s">
        <v>3503</v>
      </c>
      <c r="B3790" s="260">
        <v>4096</v>
      </c>
      <c r="C3790" s="269">
        <f t="shared" si="59"/>
        <v>5120</v>
      </c>
      <c r="D3790" s="75"/>
    </row>
    <row r="3791" spans="1:4" x14ac:dyDescent="0.2">
      <c r="A3791" s="260" t="s">
        <v>3504</v>
      </c>
      <c r="B3791" s="260">
        <v>2214</v>
      </c>
      <c r="C3791" s="269">
        <f t="shared" si="59"/>
        <v>2767.5</v>
      </c>
      <c r="D3791" s="75"/>
    </row>
    <row r="3792" spans="1:4" x14ac:dyDescent="0.2">
      <c r="A3792" s="260" t="s">
        <v>3505</v>
      </c>
      <c r="B3792" s="260">
        <v>573</v>
      </c>
      <c r="C3792" s="269">
        <f t="shared" ref="C3792:C3831" si="60">B3792*100/80</f>
        <v>716.25</v>
      </c>
      <c r="D3792" s="75"/>
    </row>
    <row r="3793" spans="1:4" x14ac:dyDescent="0.2">
      <c r="A3793" s="260" t="s">
        <v>3506</v>
      </c>
      <c r="B3793" s="260">
        <v>488</v>
      </c>
      <c r="C3793" s="269">
        <f t="shared" si="60"/>
        <v>610</v>
      </c>
      <c r="D3793" s="75"/>
    </row>
    <row r="3794" spans="1:4" x14ac:dyDescent="0.2">
      <c r="A3794" s="260" t="s">
        <v>3507</v>
      </c>
      <c r="B3794" s="260">
        <v>251</v>
      </c>
      <c r="C3794" s="269">
        <f t="shared" si="60"/>
        <v>313.75</v>
      </c>
      <c r="D3794" s="75"/>
    </row>
    <row r="3795" spans="1:4" x14ac:dyDescent="0.2">
      <c r="A3795" s="260" t="s">
        <v>3508</v>
      </c>
      <c r="B3795" s="260">
        <v>211</v>
      </c>
      <c r="C3795" s="269">
        <f t="shared" si="60"/>
        <v>263.75</v>
      </c>
      <c r="D3795" s="75"/>
    </row>
    <row r="3796" spans="1:4" x14ac:dyDescent="0.2">
      <c r="A3796" s="260" t="s">
        <v>3509</v>
      </c>
      <c r="B3796" s="260">
        <v>192</v>
      </c>
      <c r="C3796" s="269">
        <f t="shared" si="60"/>
        <v>240</v>
      </c>
      <c r="D3796" s="75"/>
    </row>
    <row r="3797" spans="1:4" x14ac:dyDescent="0.2">
      <c r="A3797" s="260" t="s">
        <v>3510</v>
      </c>
      <c r="B3797" s="260">
        <v>185</v>
      </c>
      <c r="C3797" s="269">
        <f t="shared" si="60"/>
        <v>231.25</v>
      </c>
      <c r="D3797" s="75"/>
    </row>
    <row r="3798" spans="1:4" x14ac:dyDescent="0.2">
      <c r="A3798" s="260" t="s">
        <v>3511</v>
      </c>
      <c r="B3798" s="260">
        <v>184</v>
      </c>
      <c r="C3798" s="269">
        <f t="shared" si="60"/>
        <v>230</v>
      </c>
      <c r="D3798" s="75"/>
    </row>
    <row r="3799" spans="1:4" x14ac:dyDescent="0.2">
      <c r="A3799" s="260" t="s">
        <v>3512</v>
      </c>
      <c r="B3799" s="260">
        <v>176</v>
      </c>
      <c r="C3799" s="269">
        <f t="shared" si="60"/>
        <v>220</v>
      </c>
      <c r="D3799" s="75"/>
    </row>
    <row r="3800" spans="1:4" x14ac:dyDescent="0.2">
      <c r="A3800" s="260" t="s">
        <v>3513</v>
      </c>
      <c r="B3800" s="260">
        <v>167</v>
      </c>
      <c r="C3800" s="269">
        <f t="shared" si="60"/>
        <v>208.75</v>
      </c>
      <c r="D3800" s="75"/>
    </row>
    <row r="3801" spans="1:4" x14ac:dyDescent="0.2">
      <c r="A3801" s="260" t="s">
        <v>3514</v>
      </c>
      <c r="B3801" s="260">
        <v>167</v>
      </c>
      <c r="C3801" s="269">
        <f t="shared" si="60"/>
        <v>208.75</v>
      </c>
      <c r="D3801" s="75"/>
    </row>
    <row r="3802" spans="1:4" x14ac:dyDescent="0.2">
      <c r="A3802" s="260" t="s">
        <v>3515</v>
      </c>
      <c r="B3802" s="260">
        <v>88</v>
      </c>
      <c r="C3802" s="269">
        <f t="shared" si="60"/>
        <v>110</v>
      </c>
      <c r="D3802" s="75"/>
    </row>
    <row r="3803" spans="1:4" x14ac:dyDescent="0.2">
      <c r="A3803" s="260" t="s">
        <v>3516</v>
      </c>
      <c r="B3803" s="260">
        <v>87</v>
      </c>
      <c r="C3803" s="269">
        <f t="shared" si="60"/>
        <v>108.75</v>
      </c>
      <c r="D3803" s="75"/>
    </row>
    <row r="3804" spans="1:4" x14ac:dyDescent="0.2">
      <c r="A3804" s="260" t="s">
        <v>3517</v>
      </c>
      <c r="B3804" s="260">
        <v>82</v>
      </c>
      <c r="C3804" s="269">
        <f t="shared" si="60"/>
        <v>102.5</v>
      </c>
      <c r="D3804" s="75"/>
    </row>
    <row r="3805" spans="1:4" x14ac:dyDescent="0.2">
      <c r="A3805" s="260" t="s">
        <v>3518</v>
      </c>
      <c r="B3805" s="260">
        <v>78</v>
      </c>
      <c r="C3805" s="269">
        <f t="shared" si="60"/>
        <v>97.5</v>
      </c>
      <c r="D3805" s="75"/>
    </row>
    <row r="3806" spans="1:4" x14ac:dyDescent="0.2">
      <c r="A3806" s="260" t="s">
        <v>3519</v>
      </c>
      <c r="B3806" s="260">
        <v>73</v>
      </c>
      <c r="C3806" s="269">
        <f t="shared" si="60"/>
        <v>91.25</v>
      </c>
      <c r="D3806" s="75"/>
    </row>
    <row r="3807" spans="1:4" x14ac:dyDescent="0.2">
      <c r="A3807" s="260" t="s">
        <v>3520</v>
      </c>
      <c r="B3807" s="260">
        <v>72</v>
      </c>
      <c r="C3807" s="269">
        <f t="shared" si="60"/>
        <v>90</v>
      </c>
      <c r="D3807" s="75"/>
    </row>
    <row r="3808" spans="1:4" x14ac:dyDescent="0.2">
      <c r="A3808" s="260" t="s">
        <v>3521</v>
      </c>
      <c r="B3808" s="260">
        <v>54</v>
      </c>
      <c r="C3808" s="269">
        <f t="shared" si="60"/>
        <v>67.5</v>
      </c>
      <c r="D3808" s="75"/>
    </row>
    <row r="3809" spans="1:4" x14ac:dyDescent="0.2">
      <c r="A3809" s="260" t="s">
        <v>3522</v>
      </c>
      <c r="B3809" s="260">
        <v>49</v>
      </c>
      <c r="C3809" s="269">
        <f t="shared" si="60"/>
        <v>61.25</v>
      </c>
      <c r="D3809" s="75"/>
    </row>
    <row r="3810" spans="1:4" x14ac:dyDescent="0.2">
      <c r="A3810" s="260" t="s">
        <v>3523</v>
      </c>
      <c r="B3810" s="260">
        <v>45</v>
      </c>
      <c r="C3810" s="269">
        <f t="shared" si="60"/>
        <v>56.25</v>
      </c>
      <c r="D3810" s="75"/>
    </row>
    <row r="3811" spans="1:4" x14ac:dyDescent="0.2">
      <c r="A3811" s="260" t="s">
        <v>3524</v>
      </c>
      <c r="B3811" s="260">
        <v>35</v>
      </c>
      <c r="C3811" s="269">
        <f t="shared" si="60"/>
        <v>43.75</v>
      </c>
      <c r="D3811" s="75"/>
    </row>
    <row r="3812" spans="1:4" x14ac:dyDescent="0.2">
      <c r="A3812" s="260" t="s">
        <v>3525</v>
      </c>
      <c r="B3812" s="260">
        <v>34</v>
      </c>
      <c r="C3812" s="269">
        <f t="shared" si="60"/>
        <v>42.5</v>
      </c>
      <c r="D3812" s="75"/>
    </row>
    <row r="3813" spans="1:4" x14ac:dyDescent="0.2">
      <c r="A3813" s="260" t="s">
        <v>3526</v>
      </c>
      <c r="B3813" s="260">
        <v>34</v>
      </c>
      <c r="C3813" s="269">
        <f t="shared" si="60"/>
        <v>42.5</v>
      </c>
      <c r="D3813" s="75"/>
    </row>
    <row r="3814" spans="1:4" x14ac:dyDescent="0.2">
      <c r="A3814" s="260" t="s">
        <v>3527</v>
      </c>
      <c r="B3814" s="260">
        <v>27</v>
      </c>
      <c r="C3814" s="269">
        <f t="shared" si="60"/>
        <v>33.75</v>
      </c>
      <c r="D3814" s="75"/>
    </row>
    <row r="3815" spans="1:4" x14ac:dyDescent="0.2">
      <c r="A3815" s="260" t="s">
        <v>3528</v>
      </c>
      <c r="B3815" s="260">
        <v>26</v>
      </c>
      <c r="C3815" s="269">
        <f t="shared" si="60"/>
        <v>32.5</v>
      </c>
      <c r="D3815" s="75"/>
    </row>
    <row r="3816" spans="1:4" x14ac:dyDescent="0.2">
      <c r="A3816" s="260" t="s">
        <v>3529</v>
      </c>
      <c r="B3816" s="260">
        <v>21</v>
      </c>
      <c r="C3816" s="269">
        <f t="shared" si="60"/>
        <v>26.25</v>
      </c>
      <c r="D3816" s="75"/>
    </row>
    <row r="3817" spans="1:4" x14ac:dyDescent="0.2">
      <c r="A3817" s="260" t="s">
        <v>3530</v>
      </c>
      <c r="B3817" s="260">
        <v>20</v>
      </c>
      <c r="C3817" s="269">
        <f t="shared" si="60"/>
        <v>25</v>
      </c>
      <c r="D3817" s="75"/>
    </row>
    <row r="3818" spans="1:4" x14ac:dyDescent="0.2">
      <c r="A3818" s="260" t="s">
        <v>3531</v>
      </c>
      <c r="B3818" s="260">
        <v>19</v>
      </c>
      <c r="C3818" s="269">
        <f t="shared" si="60"/>
        <v>23.75</v>
      </c>
      <c r="D3818" s="75"/>
    </row>
    <row r="3819" spans="1:4" x14ac:dyDescent="0.2">
      <c r="A3819" s="260" t="s">
        <v>3532</v>
      </c>
      <c r="B3819" s="260">
        <v>19</v>
      </c>
      <c r="C3819" s="269">
        <f t="shared" si="60"/>
        <v>23.75</v>
      </c>
      <c r="D3819" s="75"/>
    </row>
    <row r="3820" spans="1:4" x14ac:dyDescent="0.2">
      <c r="A3820" s="260" t="s">
        <v>3533</v>
      </c>
      <c r="B3820" s="260">
        <v>15</v>
      </c>
      <c r="C3820" s="269">
        <f t="shared" si="60"/>
        <v>18.75</v>
      </c>
      <c r="D3820" s="75"/>
    </row>
    <row r="3821" spans="1:4" x14ac:dyDescent="0.2">
      <c r="A3821" s="260" t="s">
        <v>3534</v>
      </c>
      <c r="B3821" s="260">
        <v>14</v>
      </c>
      <c r="C3821" s="269">
        <f t="shared" si="60"/>
        <v>17.5</v>
      </c>
      <c r="D3821" s="75"/>
    </row>
    <row r="3822" spans="1:4" x14ac:dyDescent="0.2">
      <c r="A3822" s="260" t="s">
        <v>3535</v>
      </c>
      <c r="B3822" s="260">
        <v>11</v>
      </c>
      <c r="C3822" s="269">
        <f t="shared" si="60"/>
        <v>13.75</v>
      </c>
      <c r="D3822" s="75"/>
    </row>
    <row r="3823" spans="1:4" x14ac:dyDescent="0.2">
      <c r="A3823" s="260" t="s">
        <v>3536</v>
      </c>
      <c r="B3823" s="260">
        <v>11</v>
      </c>
      <c r="C3823" s="269">
        <f t="shared" si="60"/>
        <v>13.75</v>
      </c>
      <c r="D3823" s="75"/>
    </row>
    <row r="3824" spans="1:4" x14ac:dyDescent="0.2">
      <c r="A3824" s="260" t="s">
        <v>3537</v>
      </c>
      <c r="B3824" s="260">
        <v>11</v>
      </c>
      <c r="C3824" s="269">
        <f t="shared" si="60"/>
        <v>13.75</v>
      </c>
      <c r="D3824" s="75"/>
    </row>
    <row r="3825" spans="1:4" x14ac:dyDescent="0.2">
      <c r="A3825" s="260" t="s">
        <v>3538</v>
      </c>
      <c r="B3825" s="260">
        <v>11</v>
      </c>
      <c r="C3825" s="269">
        <f t="shared" si="60"/>
        <v>13.75</v>
      </c>
      <c r="D3825" s="75"/>
    </row>
    <row r="3826" spans="1:4" x14ac:dyDescent="0.2">
      <c r="A3826" s="260" t="s">
        <v>3539</v>
      </c>
      <c r="B3826" s="260">
        <v>11</v>
      </c>
      <c r="C3826" s="269">
        <f t="shared" si="60"/>
        <v>13.75</v>
      </c>
      <c r="D3826" s="75"/>
    </row>
    <row r="3827" spans="1:4" x14ac:dyDescent="0.2">
      <c r="A3827" s="260" t="s">
        <v>3540</v>
      </c>
      <c r="B3827" s="260">
        <v>10</v>
      </c>
      <c r="C3827" s="269">
        <f t="shared" si="60"/>
        <v>12.5</v>
      </c>
      <c r="D3827" s="75"/>
    </row>
    <row r="3828" spans="1:4" x14ac:dyDescent="0.2">
      <c r="A3828" s="260" t="s">
        <v>3541</v>
      </c>
      <c r="B3828" s="260">
        <v>10</v>
      </c>
      <c r="C3828" s="269">
        <f t="shared" si="60"/>
        <v>12.5</v>
      </c>
      <c r="D3828" s="75"/>
    </row>
    <row r="3829" spans="1:4" x14ac:dyDescent="0.2">
      <c r="A3829" s="260" t="s">
        <v>3542</v>
      </c>
      <c r="B3829" s="260">
        <v>10</v>
      </c>
      <c r="C3829" s="269">
        <f t="shared" si="60"/>
        <v>12.5</v>
      </c>
      <c r="D3829" s="75"/>
    </row>
    <row r="3830" spans="1:4" x14ac:dyDescent="0.2">
      <c r="A3830" s="260" t="s">
        <v>3543</v>
      </c>
      <c r="B3830" s="260">
        <v>10</v>
      </c>
      <c r="C3830" s="269">
        <f t="shared" si="60"/>
        <v>12.5</v>
      </c>
      <c r="D3830" s="75"/>
    </row>
    <row r="3831" spans="1:4" x14ac:dyDescent="0.2">
      <c r="A3831" s="260" t="s">
        <v>3544</v>
      </c>
      <c r="B3831" s="260">
        <v>10</v>
      </c>
      <c r="C3831" s="269">
        <f t="shared" si="60"/>
        <v>12.5</v>
      </c>
      <c r="D3831" s="75"/>
    </row>
    <row r="3832" spans="1:4" ht="28" x14ac:dyDescent="0.3">
      <c r="B3832" s="274" t="s">
        <v>3548</v>
      </c>
      <c r="C3832" s="272">
        <f>SUM(C3087:C3831)</f>
        <v>393932.5</v>
      </c>
      <c r="D3832" s="75"/>
    </row>
    <row r="3833" spans="1:4" x14ac:dyDescent="0.2">
      <c r="D3833" s="75"/>
    </row>
    <row r="3834" spans="1:4" ht="35" x14ac:dyDescent="0.35">
      <c r="A3834" s="262" t="s">
        <v>3549</v>
      </c>
      <c r="B3834" s="265"/>
      <c r="C3834" s="273"/>
      <c r="D3834" s="75"/>
    </row>
    <row r="3835" spans="1:4" x14ac:dyDescent="0.2">
      <c r="A3835" s="268" t="s">
        <v>146</v>
      </c>
      <c r="B3835" s="268" t="s">
        <v>0</v>
      </c>
      <c r="C3835" s="268" t="s">
        <v>3401</v>
      </c>
      <c r="D3835" s="75"/>
    </row>
    <row r="3836" spans="1:4" x14ac:dyDescent="0.2">
      <c r="A3836" s="263" t="s">
        <v>1747</v>
      </c>
      <c r="B3836" s="275">
        <v>2311322</v>
      </c>
      <c r="C3836" s="269">
        <f t="shared" ref="C3836:C3867" si="61">B3836*100/60</f>
        <v>3852203.3333333335</v>
      </c>
      <c r="D3836" s="75"/>
    </row>
    <row r="3837" spans="1:4" x14ac:dyDescent="0.2">
      <c r="A3837" s="264" t="s">
        <v>1752</v>
      </c>
      <c r="B3837" s="276">
        <v>946000</v>
      </c>
      <c r="C3837" s="269">
        <f t="shared" si="61"/>
        <v>1576666.6666666667</v>
      </c>
      <c r="D3837" s="75"/>
    </row>
    <row r="3838" spans="1:4" x14ac:dyDescent="0.2">
      <c r="A3838" s="264" t="s">
        <v>1786</v>
      </c>
      <c r="B3838" s="261">
        <v>362412</v>
      </c>
      <c r="C3838" s="269">
        <f t="shared" si="61"/>
        <v>604020</v>
      </c>
      <c r="D3838" s="75"/>
    </row>
    <row r="3839" spans="1:4" x14ac:dyDescent="0.2">
      <c r="A3839" s="260" t="s">
        <v>1775</v>
      </c>
      <c r="B3839" s="261">
        <v>249559</v>
      </c>
      <c r="C3839" s="269">
        <f t="shared" si="61"/>
        <v>415931.66666666669</v>
      </c>
      <c r="D3839" s="75"/>
    </row>
    <row r="3840" spans="1:4" x14ac:dyDescent="0.2">
      <c r="A3840" s="264" t="s">
        <v>1769</v>
      </c>
      <c r="B3840" s="261">
        <v>220845</v>
      </c>
      <c r="C3840" s="269">
        <f t="shared" si="61"/>
        <v>368075</v>
      </c>
      <c r="D3840" s="75"/>
    </row>
    <row r="3841" spans="1:4" x14ac:dyDescent="0.2">
      <c r="A3841" s="260" t="s">
        <v>1744</v>
      </c>
      <c r="B3841" s="261">
        <v>176587</v>
      </c>
      <c r="C3841" s="269">
        <f t="shared" si="61"/>
        <v>294311.66666666669</v>
      </c>
      <c r="D3841" s="75"/>
    </row>
    <row r="3842" spans="1:4" x14ac:dyDescent="0.2">
      <c r="A3842" s="264" t="s">
        <v>1764</v>
      </c>
      <c r="B3842" s="261">
        <v>150149</v>
      </c>
      <c r="C3842" s="269">
        <f t="shared" si="61"/>
        <v>250248.33333333334</v>
      </c>
      <c r="D3842" s="75"/>
    </row>
    <row r="3843" spans="1:4" x14ac:dyDescent="0.2">
      <c r="A3843" s="264" t="s">
        <v>1767</v>
      </c>
      <c r="B3843" s="261">
        <v>148966</v>
      </c>
      <c r="C3843" s="269">
        <f t="shared" si="61"/>
        <v>248276.66666666666</v>
      </c>
      <c r="D3843" s="75"/>
    </row>
    <row r="3844" spans="1:4" x14ac:dyDescent="0.2">
      <c r="A3844" s="264" t="s">
        <v>1773</v>
      </c>
      <c r="B3844" s="261">
        <v>129286</v>
      </c>
      <c r="C3844" s="269">
        <f t="shared" si="61"/>
        <v>215476.66666666666</v>
      </c>
      <c r="D3844" s="75"/>
    </row>
    <row r="3845" spans="1:4" x14ac:dyDescent="0.2">
      <c r="A3845" s="263" t="s">
        <v>1752</v>
      </c>
      <c r="B3845" s="275">
        <v>119267</v>
      </c>
      <c r="C3845" s="269">
        <f t="shared" si="61"/>
        <v>198778.33333333334</v>
      </c>
      <c r="D3845" s="75"/>
    </row>
    <row r="3846" spans="1:4" x14ac:dyDescent="0.2">
      <c r="A3846" s="260" t="s">
        <v>1760</v>
      </c>
      <c r="B3846" s="261">
        <v>86074</v>
      </c>
      <c r="C3846" s="269">
        <f t="shared" si="61"/>
        <v>143456.66666666666</v>
      </c>
      <c r="D3846" s="75"/>
    </row>
    <row r="3847" spans="1:4" x14ac:dyDescent="0.2">
      <c r="A3847" s="263" t="s">
        <v>1748</v>
      </c>
      <c r="B3847" s="275">
        <v>82279</v>
      </c>
      <c r="C3847" s="269">
        <f t="shared" si="61"/>
        <v>137131.66666666666</v>
      </c>
      <c r="D3847" s="75"/>
    </row>
    <row r="3848" spans="1:4" x14ac:dyDescent="0.2">
      <c r="A3848" s="260" t="s">
        <v>1743</v>
      </c>
      <c r="B3848" s="261">
        <v>79783</v>
      </c>
      <c r="C3848" s="269">
        <f t="shared" si="61"/>
        <v>132971.66666666666</v>
      </c>
      <c r="D3848" s="75"/>
    </row>
    <row r="3849" spans="1:4" x14ac:dyDescent="0.2">
      <c r="A3849" s="260" t="s">
        <v>1774</v>
      </c>
      <c r="B3849" s="261">
        <v>66655</v>
      </c>
      <c r="C3849" s="269">
        <f t="shared" si="61"/>
        <v>111091.66666666667</v>
      </c>
      <c r="D3849" s="75"/>
    </row>
    <row r="3850" spans="1:4" x14ac:dyDescent="0.2">
      <c r="A3850" s="263" t="s">
        <v>1753</v>
      </c>
      <c r="B3850" s="275">
        <v>51552</v>
      </c>
      <c r="C3850" s="269">
        <f t="shared" si="61"/>
        <v>85920</v>
      </c>
      <c r="D3850" s="75"/>
    </row>
    <row r="3851" spans="1:4" x14ac:dyDescent="0.2">
      <c r="A3851" s="263" t="s">
        <v>1754</v>
      </c>
      <c r="B3851" s="275">
        <v>43971</v>
      </c>
      <c r="C3851" s="269">
        <f t="shared" si="61"/>
        <v>73285</v>
      </c>
      <c r="D3851" s="75"/>
    </row>
    <row r="3852" spans="1:4" x14ac:dyDescent="0.2">
      <c r="A3852" s="264" t="s">
        <v>1789</v>
      </c>
      <c r="B3852" s="261">
        <v>36034</v>
      </c>
      <c r="C3852" s="269">
        <f t="shared" si="61"/>
        <v>60056.666666666664</v>
      </c>
      <c r="D3852" s="75"/>
    </row>
    <row r="3853" spans="1:4" x14ac:dyDescent="0.2">
      <c r="A3853" s="264" t="s">
        <v>1766</v>
      </c>
      <c r="B3853" s="261">
        <v>35196</v>
      </c>
      <c r="C3853" s="269">
        <f t="shared" si="61"/>
        <v>58660</v>
      </c>
      <c r="D3853" s="75"/>
    </row>
    <row r="3854" spans="1:4" x14ac:dyDescent="0.2">
      <c r="A3854" s="263" t="s">
        <v>1749</v>
      </c>
      <c r="B3854" s="275">
        <v>34115</v>
      </c>
      <c r="C3854" s="269">
        <f t="shared" si="61"/>
        <v>56858.333333333336</v>
      </c>
      <c r="D3854" s="75"/>
    </row>
    <row r="3855" spans="1:4" x14ac:dyDescent="0.2">
      <c r="A3855" s="264" t="s">
        <v>1763</v>
      </c>
      <c r="B3855" s="261">
        <v>31898</v>
      </c>
      <c r="C3855" s="269">
        <f t="shared" si="61"/>
        <v>53163.333333333336</v>
      </c>
      <c r="D3855" s="75"/>
    </row>
    <row r="3856" spans="1:4" x14ac:dyDescent="0.2">
      <c r="A3856" s="264" t="s">
        <v>1794</v>
      </c>
      <c r="B3856" s="261">
        <v>30983</v>
      </c>
      <c r="C3856" s="269">
        <f t="shared" si="61"/>
        <v>51638.333333333336</v>
      </c>
      <c r="D3856" s="75"/>
    </row>
    <row r="3857" spans="1:4" x14ac:dyDescent="0.2">
      <c r="A3857" s="264" t="s">
        <v>1745</v>
      </c>
      <c r="B3857" s="261">
        <v>30353</v>
      </c>
      <c r="C3857" s="269">
        <f t="shared" si="61"/>
        <v>50588.333333333336</v>
      </c>
      <c r="D3857" s="75"/>
    </row>
    <row r="3858" spans="1:4" x14ac:dyDescent="0.2">
      <c r="A3858" s="264" t="s">
        <v>1768</v>
      </c>
      <c r="B3858" s="261">
        <v>29106</v>
      </c>
      <c r="C3858" s="269">
        <f t="shared" si="61"/>
        <v>48510</v>
      </c>
      <c r="D3858" s="75"/>
    </row>
    <row r="3859" spans="1:4" x14ac:dyDescent="0.2">
      <c r="A3859" s="264" t="s">
        <v>1771</v>
      </c>
      <c r="B3859" s="261">
        <v>26456</v>
      </c>
      <c r="C3859" s="269">
        <f t="shared" si="61"/>
        <v>44093.333333333336</v>
      </c>
      <c r="D3859" s="75"/>
    </row>
    <row r="3860" spans="1:4" x14ac:dyDescent="0.2">
      <c r="A3860" s="264" t="s">
        <v>1801</v>
      </c>
      <c r="B3860" s="261">
        <v>18217</v>
      </c>
      <c r="C3860" s="269">
        <f t="shared" si="61"/>
        <v>30361.666666666668</v>
      </c>
      <c r="D3860" s="75"/>
    </row>
    <row r="3861" spans="1:4" x14ac:dyDescent="0.2">
      <c r="A3861" s="264" t="s">
        <v>1787</v>
      </c>
      <c r="B3861" s="261">
        <v>16972</v>
      </c>
      <c r="C3861" s="269">
        <f t="shared" si="61"/>
        <v>28286.666666666668</v>
      </c>
      <c r="D3861" s="75"/>
    </row>
    <row r="3862" spans="1:4" x14ac:dyDescent="0.2">
      <c r="A3862" s="264" t="s">
        <v>1778</v>
      </c>
      <c r="B3862" s="277">
        <v>16437</v>
      </c>
      <c r="C3862" s="269">
        <f t="shared" si="61"/>
        <v>27395</v>
      </c>
      <c r="D3862" s="75"/>
    </row>
    <row r="3863" spans="1:4" x14ac:dyDescent="0.2">
      <c r="A3863" s="263" t="s">
        <v>1755</v>
      </c>
      <c r="B3863" s="275">
        <v>14648</v>
      </c>
      <c r="C3863" s="269">
        <f t="shared" si="61"/>
        <v>24413.333333333332</v>
      </c>
      <c r="D3863" s="75"/>
    </row>
    <row r="3864" spans="1:4" x14ac:dyDescent="0.2">
      <c r="A3864" s="264" t="s">
        <v>1779</v>
      </c>
      <c r="B3864" s="277">
        <v>13892</v>
      </c>
      <c r="C3864" s="269">
        <f t="shared" si="61"/>
        <v>23153.333333333332</v>
      </c>
      <c r="D3864" s="75"/>
    </row>
    <row r="3865" spans="1:4" x14ac:dyDescent="0.2">
      <c r="A3865" s="264" t="s">
        <v>1800</v>
      </c>
      <c r="B3865" s="261">
        <v>12394</v>
      </c>
      <c r="C3865" s="269">
        <f t="shared" si="61"/>
        <v>20656.666666666668</v>
      </c>
      <c r="D3865" s="75"/>
    </row>
    <row r="3866" spans="1:4" x14ac:dyDescent="0.2">
      <c r="A3866" s="263" t="s">
        <v>1746</v>
      </c>
      <c r="B3866" s="275">
        <v>11986</v>
      </c>
      <c r="C3866" s="269">
        <f t="shared" si="61"/>
        <v>19976.666666666668</v>
      </c>
      <c r="D3866" s="75"/>
    </row>
    <row r="3867" spans="1:4" x14ac:dyDescent="0.2">
      <c r="A3867" s="264" t="s">
        <v>1799</v>
      </c>
      <c r="B3867" s="261">
        <v>11907</v>
      </c>
      <c r="C3867" s="269">
        <f t="shared" si="61"/>
        <v>19845</v>
      </c>
      <c r="D3867" s="75"/>
    </row>
    <row r="3868" spans="1:4" x14ac:dyDescent="0.2">
      <c r="A3868" s="263" t="s">
        <v>1751</v>
      </c>
      <c r="B3868" s="275">
        <v>9739</v>
      </c>
      <c r="C3868" s="269">
        <f t="shared" ref="C3868:C3899" si="62">B3868*100/60</f>
        <v>16231.666666666666</v>
      </c>
      <c r="D3868" s="75"/>
    </row>
    <row r="3869" spans="1:4" x14ac:dyDescent="0.2">
      <c r="A3869" s="264" t="s">
        <v>1757</v>
      </c>
      <c r="B3869" s="261">
        <v>8522</v>
      </c>
      <c r="C3869" s="269">
        <f t="shared" si="62"/>
        <v>14203.333333333334</v>
      </c>
      <c r="D3869" s="75"/>
    </row>
    <row r="3870" spans="1:4" x14ac:dyDescent="0.2">
      <c r="A3870" s="260" t="s">
        <v>1742</v>
      </c>
      <c r="B3870" s="261">
        <v>8361</v>
      </c>
      <c r="C3870" s="269">
        <f t="shared" si="62"/>
        <v>13935</v>
      </c>
      <c r="D3870" s="75"/>
    </row>
    <row r="3871" spans="1:4" x14ac:dyDescent="0.2">
      <c r="A3871" s="264" t="s">
        <v>1784</v>
      </c>
      <c r="B3871" s="261">
        <v>7875</v>
      </c>
      <c r="C3871" s="269">
        <f t="shared" si="62"/>
        <v>13125</v>
      </c>
      <c r="D3871" s="75"/>
    </row>
    <row r="3872" spans="1:4" x14ac:dyDescent="0.2">
      <c r="A3872" s="264" t="s">
        <v>1765</v>
      </c>
      <c r="B3872" s="261">
        <v>6333</v>
      </c>
      <c r="C3872" s="269">
        <f t="shared" si="62"/>
        <v>10555</v>
      </c>
      <c r="D3872" s="75"/>
    </row>
    <row r="3873" spans="1:4" x14ac:dyDescent="0.2">
      <c r="A3873" s="264" t="s">
        <v>1788</v>
      </c>
      <c r="B3873" s="261">
        <v>5685</v>
      </c>
      <c r="C3873" s="269">
        <f t="shared" si="62"/>
        <v>9475</v>
      </c>
      <c r="D3873" s="75"/>
    </row>
    <row r="3874" spans="1:4" x14ac:dyDescent="0.2">
      <c r="A3874" s="264" t="s">
        <v>1781</v>
      </c>
      <c r="B3874" s="277">
        <v>4808</v>
      </c>
      <c r="C3874" s="269">
        <f t="shared" si="62"/>
        <v>8013.333333333333</v>
      </c>
      <c r="D3874" s="75"/>
    </row>
    <row r="3875" spans="1:4" x14ac:dyDescent="0.2">
      <c r="A3875" s="260" t="s">
        <v>1777</v>
      </c>
      <c r="B3875" s="261">
        <v>4671</v>
      </c>
      <c r="C3875" s="269">
        <f t="shared" si="62"/>
        <v>7785</v>
      </c>
      <c r="D3875" s="75"/>
    </row>
    <row r="3876" spans="1:4" x14ac:dyDescent="0.2">
      <c r="A3876" s="264" t="s">
        <v>1780</v>
      </c>
      <c r="B3876" s="277">
        <v>3945</v>
      </c>
      <c r="C3876" s="269">
        <f t="shared" si="62"/>
        <v>6575</v>
      </c>
      <c r="D3876" s="75"/>
    </row>
    <row r="3877" spans="1:4" x14ac:dyDescent="0.2">
      <c r="A3877" s="264" t="s">
        <v>1791</v>
      </c>
      <c r="B3877" s="261">
        <v>3752</v>
      </c>
      <c r="C3877" s="269">
        <f t="shared" si="62"/>
        <v>6253.333333333333</v>
      </c>
      <c r="D3877" s="75"/>
    </row>
    <row r="3878" spans="1:4" x14ac:dyDescent="0.2">
      <c r="A3878" s="264" t="s">
        <v>1798</v>
      </c>
      <c r="B3878" s="261">
        <v>3164</v>
      </c>
      <c r="C3878" s="269">
        <f t="shared" si="62"/>
        <v>5273.333333333333</v>
      </c>
      <c r="D3878" s="75"/>
    </row>
    <row r="3879" spans="1:4" x14ac:dyDescent="0.2">
      <c r="A3879" s="264" t="s">
        <v>1761</v>
      </c>
      <c r="B3879" s="261">
        <v>3080</v>
      </c>
      <c r="C3879" s="269">
        <f t="shared" si="62"/>
        <v>5133.333333333333</v>
      </c>
      <c r="D3879" s="75"/>
    </row>
    <row r="3880" spans="1:4" x14ac:dyDescent="0.2">
      <c r="A3880" s="264" t="s">
        <v>1762</v>
      </c>
      <c r="B3880" s="261">
        <v>2463</v>
      </c>
      <c r="C3880" s="269">
        <f t="shared" si="62"/>
        <v>4105</v>
      </c>
      <c r="D3880" s="75"/>
    </row>
    <row r="3881" spans="1:4" x14ac:dyDescent="0.2">
      <c r="A3881" s="260" t="s">
        <v>1776</v>
      </c>
      <c r="B3881" s="261">
        <v>2376</v>
      </c>
      <c r="C3881" s="269">
        <f t="shared" si="62"/>
        <v>3960</v>
      </c>
      <c r="D3881" s="75"/>
    </row>
    <row r="3882" spans="1:4" x14ac:dyDescent="0.2">
      <c r="A3882" s="264" t="s">
        <v>1770</v>
      </c>
      <c r="B3882" s="261">
        <v>2364</v>
      </c>
      <c r="C3882" s="269">
        <f t="shared" si="62"/>
        <v>3940</v>
      </c>
      <c r="D3882" s="75"/>
    </row>
    <row r="3883" spans="1:4" x14ac:dyDescent="0.2">
      <c r="A3883" s="264" t="s">
        <v>1802</v>
      </c>
      <c r="B3883" s="261">
        <v>1541</v>
      </c>
      <c r="C3883" s="269">
        <f t="shared" si="62"/>
        <v>2568.3333333333335</v>
      </c>
      <c r="D3883" s="75"/>
    </row>
    <row r="3884" spans="1:4" x14ac:dyDescent="0.2">
      <c r="A3884" s="264" t="s">
        <v>1793</v>
      </c>
      <c r="B3884" s="261">
        <v>1297</v>
      </c>
      <c r="C3884" s="269">
        <f t="shared" si="62"/>
        <v>2161.6666666666665</v>
      </c>
      <c r="D3884" s="75"/>
    </row>
    <row r="3885" spans="1:4" x14ac:dyDescent="0.2">
      <c r="A3885" s="264" t="s">
        <v>1772</v>
      </c>
      <c r="B3885" s="261">
        <v>1086</v>
      </c>
      <c r="C3885" s="269">
        <f t="shared" si="62"/>
        <v>1810</v>
      </c>
      <c r="D3885" s="75"/>
    </row>
    <row r="3886" spans="1:4" x14ac:dyDescent="0.2">
      <c r="A3886" s="264" t="s">
        <v>1785</v>
      </c>
      <c r="B3886" s="261">
        <v>1003</v>
      </c>
      <c r="C3886" s="269">
        <f t="shared" si="62"/>
        <v>1671.6666666666667</v>
      </c>
      <c r="D3886" s="75"/>
    </row>
    <row r="3887" spans="1:4" x14ac:dyDescent="0.2">
      <c r="A3887" s="264" t="s">
        <v>1790</v>
      </c>
      <c r="B3887" s="261">
        <v>944</v>
      </c>
      <c r="C3887" s="269">
        <f t="shared" si="62"/>
        <v>1573.3333333333333</v>
      </c>
      <c r="D3887" s="75"/>
    </row>
    <row r="3888" spans="1:4" x14ac:dyDescent="0.2">
      <c r="A3888" s="264" t="s">
        <v>1792</v>
      </c>
      <c r="B3888" s="261">
        <v>886</v>
      </c>
      <c r="C3888" s="269">
        <f t="shared" si="62"/>
        <v>1476.6666666666667</v>
      </c>
      <c r="D3888" s="75"/>
    </row>
    <row r="3889" spans="1:4" x14ac:dyDescent="0.2">
      <c r="A3889" s="260" t="s">
        <v>1758</v>
      </c>
      <c r="B3889" s="261">
        <v>809</v>
      </c>
      <c r="C3889" s="269">
        <f t="shared" si="62"/>
        <v>1348.3333333333333</v>
      </c>
      <c r="D3889" s="75"/>
    </row>
    <row r="3890" spans="1:4" x14ac:dyDescent="0.2">
      <c r="A3890" s="263" t="s">
        <v>1750</v>
      </c>
      <c r="B3890" s="275">
        <v>743</v>
      </c>
      <c r="C3890" s="269">
        <f t="shared" si="62"/>
        <v>1238.3333333333333</v>
      </c>
      <c r="D3890" s="75"/>
    </row>
    <row r="3891" spans="1:4" x14ac:dyDescent="0.2">
      <c r="A3891" s="264" t="s">
        <v>1795</v>
      </c>
      <c r="B3891" s="261">
        <v>623</v>
      </c>
      <c r="C3891" s="269">
        <f t="shared" si="62"/>
        <v>1038.3333333333333</v>
      </c>
      <c r="D3891" s="75"/>
    </row>
    <row r="3892" spans="1:4" x14ac:dyDescent="0.2">
      <c r="A3892" s="260" t="s">
        <v>1759</v>
      </c>
      <c r="B3892" s="261">
        <v>594</v>
      </c>
      <c r="C3892" s="269">
        <f t="shared" si="62"/>
        <v>990</v>
      </c>
      <c r="D3892" s="75"/>
    </row>
    <row r="3893" spans="1:4" x14ac:dyDescent="0.2">
      <c r="A3893" s="263" t="s">
        <v>1756</v>
      </c>
      <c r="B3893" s="275">
        <v>413</v>
      </c>
      <c r="C3893" s="269">
        <f t="shared" si="62"/>
        <v>688.33333333333337</v>
      </c>
      <c r="D3893" s="75"/>
    </row>
    <row r="3894" spans="1:4" x14ac:dyDescent="0.2">
      <c r="A3894" s="264" t="s">
        <v>1797</v>
      </c>
      <c r="B3894" s="261">
        <v>294</v>
      </c>
      <c r="C3894" s="269">
        <f t="shared" si="62"/>
        <v>490</v>
      </c>
      <c r="D3894" s="75"/>
    </row>
    <row r="3895" spans="1:4" x14ac:dyDescent="0.2">
      <c r="A3895" s="260" t="s">
        <v>1165</v>
      </c>
      <c r="B3895" s="261">
        <v>228</v>
      </c>
      <c r="C3895" s="269">
        <f t="shared" si="62"/>
        <v>380</v>
      </c>
      <c r="D3895" s="75"/>
    </row>
    <row r="3896" spans="1:4" x14ac:dyDescent="0.2">
      <c r="A3896" s="260" t="s">
        <v>1489</v>
      </c>
      <c r="B3896" s="261">
        <v>228</v>
      </c>
      <c r="C3896" s="269">
        <f t="shared" si="62"/>
        <v>380</v>
      </c>
      <c r="D3896" s="75"/>
    </row>
    <row r="3897" spans="1:4" x14ac:dyDescent="0.2">
      <c r="A3897" s="260" t="s">
        <v>1164</v>
      </c>
      <c r="B3897" s="261">
        <v>228</v>
      </c>
      <c r="C3897" s="269">
        <f t="shared" si="62"/>
        <v>380</v>
      </c>
      <c r="D3897" s="75"/>
    </row>
    <row r="3898" spans="1:4" x14ac:dyDescent="0.2">
      <c r="A3898" s="264" t="s">
        <v>1796</v>
      </c>
      <c r="B3898" s="261">
        <v>134</v>
      </c>
      <c r="C3898" s="269">
        <f t="shared" si="62"/>
        <v>223.33333333333334</v>
      </c>
      <c r="D3898" s="75"/>
    </row>
    <row r="3899" spans="1:4" x14ac:dyDescent="0.2">
      <c r="A3899" s="260" t="s">
        <v>1739</v>
      </c>
      <c r="B3899" s="261">
        <v>99</v>
      </c>
      <c r="C3899" s="269">
        <f t="shared" si="62"/>
        <v>165</v>
      </c>
      <c r="D3899" s="75"/>
    </row>
    <row r="3900" spans="1:4" x14ac:dyDescent="0.2">
      <c r="A3900" s="260" t="s">
        <v>1740</v>
      </c>
      <c r="B3900" s="261">
        <v>51</v>
      </c>
      <c r="C3900" s="269">
        <f t="shared" ref="C3900:C3901" si="63">B3900*100/60</f>
        <v>85</v>
      </c>
      <c r="D3900" s="75"/>
    </row>
    <row r="3901" spans="1:4" x14ac:dyDescent="0.2">
      <c r="A3901" s="260" t="s">
        <v>1492</v>
      </c>
      <c r="B3901" s="261">
        <v>51</v>
      </c>
      <c r="C3901" s="269">
        <f t="shared" si="63"/>
        <v>85</v>
      </c>
      <c r="D3901" s="75"/>
    </row>
    <row r="3902" spans="1:4" x14ac:dyDescent="0.2">
      <c r="A3902" s="260" t="s">
        <v>1168</v>
      </c>
      <c r="B3902" s="261">
        <v>51</v>
      </c>
      <c r="C3902" s="269">
        <f t="shared" ref="C3902:C3903" si="64">B3902*100/60</f>
        <v>85</v>
      </c>
      <c r="D3902" s="75"/>
    </row>
    <row r="3903" spans="1:4" x14ac:dyDescent="0.2">
      <c r="A3903" s="260" t="s">
        <v>1741</v>
      </c>
      <c r="B3903" s="261">
        <v>31</v>
      </c>
      <c r="C3903" s="269">
        <f t="shared" si="64"/>
        <v>51.666666666666664</v>
      </c>
      <c r="D3903" s="75"/>
    </row>
    <row r="3904" spans="1:4" ht="28" x14ac:dyDescent="0.3">
      <c r="B3904" s="274" t="s">
        <v>3548</v>
      </c>
      <c r="C3904" s="272">
        <f>SUM(C3836:C3903)</f>
        <v>9472955.0000000056</v>
      </c>
      <c r="D3904" s="75"/>
    </row>
    <row r="3905" spans="2:4" x14ac:dyDescent="0.2">
      <c r="D3905" s="75"/>
    </row>
    <row r="3906" spans="2:4" x14ac:dyDescent="0.2">
      <c r="D3906" s="75"/>
    </row>
    <row r="3907" spans="2:4" ht="35" x14ac:dyDescent="0.35">
      <c r="B3907" s="278" t="s">
        <v>3550</v>
      </c>
      <c r="C3907" s="279">
        <f>SUM(C3832+C3083+C3904)</f>
        <v>11903915.833333345</v>
      </c>
      <c r="D3907" s="75"/>
    </row>
    <row r="3908" spans="2:4" x14ac:dyDescent="0.2">
      <c r="D3908" s="75"/>
    </row>
    <row r="3909" spans="2:4" x14ac:dyDescent="0.2">
      <c r="D3909" s="75"/>
    </row>
    <row r="3910" spans="2:4" x14ac:dyDescent="0.2">
      <c r="D3910" s="75"/>
    </row>
    <row r="3911" spans="2:4" x14ac:dyDescent="0.2">
      <c r="D3911" s="75"/>
    </row>
    <row r="3912" spans="2:4" x14ac:dyDescent="0.2">
      <c r="D3912" s="75"/>
    </row>
    <row r="3913" spans="2:4" x14ac:dyDescent="0.2">
      <c r="D3913" s="75"/>
    </row>
    <row r="3914" spans="2:4" x14ac:dyDescent="0.2">
      <c r="D3914" s="75"/>
    </row>
    <row r="3915" spans="2:4" x14ac:dyDescent="0.2">
      <c r="D3915" s="75"/>
    </row>
    <row r="3916" spans="2:4" x14ac:dyDescent="0.2">
      <c r="D3916" s="75"/>
    </row>
    <row r="3917" spans="2:4" x14ac:dyDescent="0.2">
      <c r="D3917" s="75"/>
    </row>
    <row r="3918" spans="2:4" x14ac:dyDescent="0.2">
      <c r="D3918" s="75"/>
    </row>
    <row r="3919" spans="2:4" x14ac:dyDescent="0.2">
      <c r="D3919" s="75"/>
    </row>
    <row r="3920" spans="2:4" x14ac:dyDescent="0.2">
      <c r="D3920" s="75"/>
    </row>
    <row r="3921" spans="4:4" x14ac:dyDescent="0.2">
      <c r="D3921" s="75"/>
    </row>
    <row r="3922" spans="4:4" x14ac:dyDescent="0.2">
      <c r="D3922" s="75"/>
    </row>
    <row r="3923" spans="4:4" x14ac:dyDescent="0.2">
      <c r="D3923" s="75"/>
    </row>
    <row r="3924" spans="4:4" x14ac:dyDescent="0.2">
      <c r="D3924" s="75"/>
    </row>
    <row r="3925" spans="4:4" x14ac:dyDescent="0.2">
      <c r="D3925" s="75"/>
    </row>
    <row r="3926" spans="4:4" x14ac:dyDescent="0.2">
      <c r="D3926" s="75"/>
    </row>
    <row r="3927" spans="4:4" x14ac:dyDescent="0.2">
      <c r="D3927" s="75"/>
    </row>
    <row r="3928" spans="4:4" x14ac:dyDescent="0.2">
      <c r="D3928" s="75"/>
    </row>
    <row r="3929" spans="4:4" x14ac:dyDescent="0.2">
      <c r="D3929" s="75"/>
    </row>
    <row r="3930" spans="4:4" x14ac:dyDescent="0.2">
      <c r="D3930" s="75"/>
    </row>
    <row r="3931" spans="4:4" x14ac:dyDescent="0.2">
      <c r="D3931" s="75"/>
    </row>
    <row r="3932" spans="4:4" x14ac:dyDescent="0.2">
      <c r="D3932" s="75"/>
    </row>
    <row r="3933" spans="4:4" x14ac:dyDescent="0.2">
      <c r="D3933" s="75"/>
    </row>
    <row r="3934" spans="4:4" x14ac:dyDescent="0.2">
      <c r="D3934" s="75"/>
    </row>
    <row r="3935" spans="4:4" x14ac:dyDescent="0.2">
      <c r="D3935" s="75"/>
    </row>
    <row r="3936" spans="4:4" x14ac:dyDescent="0.2">
      <c r="D3936" s="75"/>
    </row>
    <row r="3937" spans="4:4" x14ac:dyDescent="0.2">
      <c r="D3937" s="75"/>
    </row>
    <row r="3938" spans="4:4" x14ac:dyDescent="0.2">
      <c r="D3938" s="75"/>
    </row>
    <row r="3939" spans="4:4" x14ac:dyDescent="0.2">
      <c r="D3939" s="75"/>
    </row>
    <row r="3940" spans="4:4" x14ac:dyDescent="0.2">
      <c r="D3940" s="75"/>
    </row>
    <row r="3941" spans="4:4" x14ac:dyDescent="0.2">
      <c r="D3941" s="75"/>
    </row>
    <row r="3942" spans="4:4" x14ac:dyDescent="0.2">
      <c r="D3942" s="75"/>
    </row>
    <row r="3943" spans="4:4" x14ac:dyDescent="0.2">
      <c r="D3943" s="75"/>
    </row>
    <row r="3944" spans="4:4" x14ac:dyDescent="0.2">
      <c r="D3944" s="75"/>
    </row>
    <row r="3945" spans="4:4" x14ac:dyDescent="0.2">
      <c r="D3945" s="75"/>
    </row>
    <row r="3946" spans="4:4" x14ac:dyDescent="0.2">
      <c r="D3946" s="75"/>
    </row>
    <row r="3947" spans="4:4" x14ac:dyDescent="0.2">
      <c r="D3947" s="75"/>
    </row>
    <row r="3948" spans="4:4" x14ac:dyDescent="0.2">
      <c r="D3948" s="75"/>
    </row>
    <row r="3949" spans="4:4" x14ac:dyDescent="0.2">
      <c r="D3949" s="75"/>
    </row>
    <row r="3950" spans="4:4" x14ac:dyDescent="0.2">
      <c r="D3950" s="75"/>
    </row>
    <row r="3951" spans="4:4" x14ac:dyDescent="0.2">
      <c r="D3951" s="75"/>
    </row>
    <row r="3952" spans="4:4" x14ac:dyDescent="0.2">
      <c r="D3952" s="75"/>
    </row>
    <row r="3953" spans="4:4" x14ac:dyDescent="0.2">
      <c r="D3953" s="75"/>
    </row>
    <row r="3954" spans="4:4" x14ac:dyDescent="0.2">
      <c r="D3954" s="75"/>
    </row>
    <row r="3955" spans="4:4" x14ac:dyDescent="0.2">
      <c r="D3955" s="75"/>
    </row>
    <row r="3956" spans="4:4" x14ac:dyDescent="0.2">
      <c r="D3956" s="75"/>
    </row>
    <row r="3957" spans="4:4" x14ac:dyDescent="0.2">
      <c r="D3957" s="75"/>
    </row>
    <row r="3958" spans="4:4" x14ac:dyDescent="0.2">
      <c r="D3958" s="75"/>
    </row>
    <row r="3959" spans="4:4" x14ac:dyDescent="0.2">
      <c r="D3959" s="75"/>
    </row>
    <row r="3960" spans="4:4" x14ac:dyDescent="0.2">
      <c r="D3960" s="75"/>
    </row>
    <row r="3961" spans="4:4" x14ac:dyDescent="0.2">
      <c r="D3961" s="75"/>
    </row>
    <row r="3962" spans="4:4" x14ac:dyDescent="0.2">
      <c r="D3962" s="75"/>
    </row>
    <row r="3963" spans="4:4" x14ac:dyDescent="0.2">
      <c r="D3963" s="75"/>
    </row>
    <row r="3964" spans="4:4" x14ac:dyDescent="0.2">
      <c r="D3964" s="75"/>
    </row>
    <row r="3965" spans="4:4" x14ac:dyDescent="0.2">
      <c r="D3965" s="75"/>
    </row>
    <row r="3966" spans="4:4" x14ac:dyDescent="0.2">
      <c r="D3966" s="75"/>
    </row>
    <row r="3967" spans="4:4" x14ac:dyDescent="0.2">
      <c r="D3967" s="75"/>
    </row>
    <row r="3968" spans="4:4" x14ac:dyDescent="0.2">
      <c r="D3968" s="75"/>
    </row>
    <row r="3969" spans="4:4" x14ac:dyDescent="0.2">
      <c r="D3969" s="75"/>
    </row>
    <row r="3970" spans="4:4" x14ac:dyDescent="0.2">
      <c r="D3970" s="75"/>
    </row>
    <row r="3971" spans="4:4" x14ac:dyDescent="0.2">
      <c r="D3971" s="75"/>
    </row>
    <row r="3972" spans="4:4" x14ac:dyDescent="0.2">
      <c r="D3972" s="75"/>
    </row>
    <row r="3973" spans="4:4" x14ac:dyDescent="0.2">
      <c r="D3973" s="75"/>
    </row>
    <row r="3974" spans="4:4" x14ac:dyDescent="0.2">
      <c r="D3974" s="75"/>
    </row>
    <row r="3975" spans="4:4" x14ac:dyDescent="0.2">
      <c r="D3975" s="75"/>
    </row>
    <row r="3976" spans="4:4" x14ac:dyDescent="0.2">
      <c r="D3976" s="75"/>
    </row>
    <row r="3977" spans="4:4" x14ac:dyDescent="0.2">
      <c r="D3977" s="75"/>
    </row>
    <row r="3978" spans="4:4" x14ac:dyDescent="0.2">
      <c r="D3978" s="75"/>
    </row>
    <row r="3979" spans="4:4" x14ac:dyDescent="0.2">
      <c r="D3979" s="75"/>
    </row>
    <row r="3980" spans="4:4" x14ac:dyDescent="0.2">
      <c r="D3980" s="75"/>
    </row>
    <row r="3981" spans="4:4" x14ac:dyDescent="0.2">
      <c r="D3981" s="75"/>
    </row>
    <row r="3982" spans="4:4" x14ac:dyDescent="0.2">
      <c r="D3982" s="75"/>
    </row>
    <row r="3983" spans="4:4" x14ac:dyDescent="0.2">
      <c r="D3983" s="75"/>
    </row>
    <row r="3984" spans="4:4" x14ac:dyDescent="0.2">
      <c r="D3984" s="75"/>
    </row>
    <row r="3985" spans="4:4" x14ac:dyDescent="0.2">
      <c r="D3985" s="75"/>
    </row>
    <row r="3986" spans="4:4" x14ac:dyDescent="0.2">
      <c r="D3986" s="75"/>
    </row>
    <row r="3987" spans="4:4" x14ac:dyDescent="0.2">
      <c r="D3987" s="75"/>
    </row>
    <row r="3988" spans="4:4" x14ac:dyDescent="0.2">
      <c r="D3988" s="75"/>
    </row>
    <row r="3989" spans="4:4" x14ac:dyDescent="0.2">
      <c r="D3989" s="75"/>
    </row>
    <row r="3990" spans="4:4" x14ac:dyDescent="0.2">
      <c r="D3990" s="75"/>
    </row>
    <row r="3991" spans="4:4" x14ac:dyDescent="0.2">
      <c r="D3991" s="75"/>
    </row>
    <row r="3992" spans="4:4" x14ac:dyDescent="0.2">
      <c r="D3992" s="75"/>
    </row>
    <row r="3993" spans="4:4" x14ac:dyDescent="0.2">
      <c r="D3993" s="75"/>
    </row>
    <row r="3994" spans="4:4" x14ac:dyDescent="0.2">
      <c r="D3994" s="75"/>
    </row>
    <row r="3995" spans="4:4" x14ac:dyDescent="0.2">
      <c r="D3995" s="75"/>
    </row>
    <row r="3996" spans="4:4" x14ac:dyDescent="0.2">
      <c r="D3996" s="75"/>
    </row>
    <row r="3997" spans="4:4" x14ac:dyDescent="0.2">
      <c r="D3997" s="75"/>
    </row>
    <row r="3998" spans="4:4" x14ac:dyDescent="0.2">
      <c r="D3998" s="75"/>
    </row>
    <row r="3999" spans="4:4" x14ac:dyDescent="0.2">
      <c r="D3999" s="75"/>
    </row>
    <row r="4000" spans="4:4" x14ac:dyDescent="0.2">
      <c r="D4000" s="75"/>
    </row>
    <row r="4001" spans="4:4" x14ac:dyDescent="0.2">
      <c r="D4001" s="75"/>
    </row>
    <row r="4002" spans="4:4" x14ac:dyDescent="0.2">
      <c r="D4002" s="75"/>
    </row>
    <row r="4003" spans="4:4" x14ac:dyDescent="0.2">
      <c r="D4003" s="75"/>
    </row>
    <row r="4004" spans="4:4" x14ac:dyDescent="0.2">
      <c r="D4004" s="75"/>
    </row>
    <row r="4005" spans="4:4" x14ac:dyDescent="0.2">
      <c r="D4005" s="75"/>
    </row>
    <row r="4006" spans="4:4" x14ac:dyDescent="0.2">
      <c r="D4006" s="75"/>
    </row>
    <row r="4007" spans="4:4" x14ac:dyDescent="0.2">
      <c r="D4007" s="75"/>
    </row>
    <row r="4008" spans="4:4" x14ac:dyDescent="0.2">
      <c r="D4008" s="75"/>
    </row>
    <row r="4009" spans="4:4" x14ac:dyDescent="0.2">
      <c r="D4009" s="75"/>
    </row>
    <row r="4010" spans="4:4" x14ac:dyDescent="0.2">
      <c r="D4010" s="75"/>
    </row>
    <row r="4011" spans="4:4" x14ac:dyDescent="0.2">
      <c r="D4011" s="75"/>
    </row>
    <row r="4012" spans="4:4" x14ac:dyDescent="0.2">
      <c r="D4012" s="75"/>
    </row>
    <row r="4013" spans="4:4" x14ac:dyDescent="0.2">
      <c r="D4013" s="75"/>
    </row>
    <row r="4014" spans="4:4" x14ac:dyDescent="0.2">
      <c r="D4014" s="75"/>
    </row>
    <row r="4015" spans="4:4" x14ac:dyDescent="0.2">
      <c r="D4015" s="75"/>
    </row>
    <row r="4016" spans="4:4" x14ac:dyDescent="0.2">
      <c r="D4016" s="75"/>
    </row>
    <row r="4017" spans="4:4" x14ac:dyDescent="0.2">
      <c r="D4017" s="75"/>
    </row>
    <row r="4018" spans="4:4" x14ac:dyDescent="0.2">
      <c r="D4018" s="75"/>
    </row>
    <row r="4019" spans="4:4" x14ac:dyDescent="0.2">
      <c r="D4019" s="75"/>
    </row>
    <row r="4020" spans="4:4" x14ac:dyDescent="0.2">
      <c r="D4020" s="75"/>
    </row>
    <row r="4021" spans="4:4" x14ac:dyDescent="0.2">
      <c r="D4021" s="75"/>
    </row>
    <row r="4022" spans="4:4" x14ac:dyDescent="0.2">
      <c r="D4022" s="75"/>
    </row>
    <row r="4023" spans="4:4" x14ac:dyDescent="0.2">
      <c r="D4023" s="75"/>
    </row>
    <row r="4024" spans="4:4" x14ac:dyDescent="0.2">
      <c r="D4024" s="75"/>
    </row>
    <row r="4025" spans="4:4" x14ac:dyDescent="0.2">
      <c r="D4025" s="75"/>
    </row>
    <row r="4026" spans="4:4" x14ac:dyDescent="0.2">
      <c r="D4026" s="75"/>
    </row>
    <row r="4027" spans="4:4" x14ac:dyDescent="0.2">
      <c r="D4027" s="75"/>
    </row>
    <row r="4028" spans="4:4" x14ac:dyDescent="0.2">
      <c r="D4028" s="75"/>
    </row>
    <row r="4029" spans="4:4" x14ac:dyDescent="0.2">
      <c r="D4029" s="75"/>
    </row>
    <row r="4030" spans="4:4" x14ac:dyDescent="0.2">
      <c r="D4030" s="75"/>
    </row>
    <row r="4031" spans="4:4" x14ac:dyDescent="0.2">
      <c r="D4031" s="75"/>
    </row>
    <row r="4032" spans="4:4" x14ac:dyDescent="0.2">
      <c r="D4032" s="75"/>
    </row>
    <row r="4033" spans="4:4" x14ac:dyDescent="0.2">
      <c r="D4033" s="75"/>
    </row>
    <row r="4034" spans="4:4" x14ac:dyDescent="0.2">
      <c r="D4034" s="75"/>
    </row>
    <row r="4035" spans="4:4" x14ac:dyDescent="0.2">
      <c r="D4035" s="75"/>
    </row>
    <row r="4036" spans="4:4" x14ac:dyDescent="0.2">
      <c r="D4036" s="75"/>
    </row>
    <row r="4037" spans="4:4" x14ac:dyDescent="0.2">
      <c r="D4037" s="75"/>
    </row>
    <row r="4038" spans="4:4" x14ac:dyDescent="0.2">
      <c r="D4038" s="75"/>
    </row>
    <row r="4039" spans="4:4" x14ac:dyDescent="0.2">
      <c r="D4039" s="75"/>
    </row>
    <row r="4040" spans="4:4" x14ac:dyDescent="0.2">
      <c r="D4040" s="75"/>
    </row>
    <row r="4041" spans="4:4" x14ac:dyDescent="0.2">
      <c r="D4041" s="75"/>
    </row>
    <row r="4042" spans="4:4" x14ac:dyDescent="0.2">
      <c r="D4042" s="75"/>
    </row>
    <row r="4043" spans="4:4" x14ac:dyDescent="0.2">
      <c r="D4043" s="75"/>
    </row>
    <row r="4044" spans="4:4" x14ac:dyDescent="0.2">
      <c r="D4044" s="75"/>
    </row>
    <row r="4045" spans="4:4" x14ac:dyDescent="0.2">
      <c r="D4045" s="75"/>
    </row>
    <row r="4046" spans="4:4" x14ac:dyDescent="0.2">
      <c r="D4046" s="75"/>
    </row>
    <row r="4047" spans="4:4" x14ac:dyDescent="0.2">
      <c r="D4047" s="75"/>
    </row>
    <row r="4048" spans="4:4" x14ac:dyDescent="0.2">
      <c r="D4048" s="75"/>
    </row>
    <row r="4049" spans="4:4" x14ac:dyDescent="0.2">
      <c r="D4049" s="75"/>
    </row>
    <row r="4050" spans="4:4" x14ac:dyDescent="0.2">
      <c r="D4050" s="75"/>
    </row>
    <row r="4051" spans="4:4" x14ac:dyDescent="0.2">
      <c r="D4051" s="75"/>
    </row>
    <row r="4052" spans="4:4" x14ac:dyDescent="0.2">
      <c r="D4052" s="75"/>
    </row>
    <row r="4053" spans="4:4" x14ac:dyDescent="0.2">
      <c r="D4053" s="75"/>
    </row>
    <row r="4054" spans="4:4" x14ac:dyDescent="0.2">
      <c r="D4054" s="75"/>
    </row>
    <row r="4055" spans="4:4" x14ac:dyDescent="0.2">
      <c r="D4055" s="75"/>
    </row>
    <row r="4056" spans="4:4" x14ac:dyDescent="0.2">
      <c r="D4056" s="75"/>
    </row>
    <row r="4057" spans="4:4" x14ac:dyDescent="0.2">
      <c r="D4057" s="75"/>
    </row>
    <row r="4058" spans="4:4" x14ac:dyDescent="0.2">
      <c r="D4058" s="75"/>
    </row>
    <row r="4059" spans="4:4" x14ac:dyDescent="0.2">
      <c r="D4059" s="75"/>
    </row>
    <row r="4060" spans="4:4" x14ac:dyDescent="0.2">
      <c r="D4060" s="75"/>
    </row>
    <row r="4061" spans="4:4" x14ac:dyDescent="0.2">
      <c r="D4061" s="75"/>
    </row>
    <row r="4062" spans="4:4" x14ac:dyDescent="0.2">
      <c r="D4062" s="75"/>
    </row>
    <row r="4063" spans="4:4" x14ac:dyDescent="0.2">
      <c r="D4063" s="75"/>
    </row>
    <row r="4064" spans="4:4" x14ac:dyDescent="0.2">
      <c r="D4064" s="75"/>
    </row>
    <row r="4065" spans="4:4" x14ac:dyDescent="0.2">
      <c r="D4065" s="75"/>
    </row>
    <row r="4066" spans="4:4" x14ac:dyDescent="0.2">
      <c r="D4066" s="75"/>
    </row>
    <row r="4067" spans="4:4" x14ac:dyDescent="0.2">
      <c r="D4067" s="75"/>
    </row>
    <row r="4068" spans="4:4" x14ac:dyDescent="0.2">
      <c r="D4068" s="75"/>
    </row>
    <row r="4069" spans="4:4" x14ac:dyDescent="0.2">
      <c r="D4069" s="75"/>
    </row>
    <row r="4070" spans="4:4" x14ac:dyDescent="0.2">
      <c r="D4070" s="75"/>
    </row>
    <row r="4071" spans="4:4" x14ac:dyDescent="0.2">
      <c r="D4071" s="75"/>
    </row>
    <row r="4072" spans="4:4" x14ac:dyDescent="0.2">
      <c r="D4072" s="75"/>
    </row>
    <row r="4073" spans="4:4" x14ac:dyDescent="0.2">
      <c r="D4073" s="75"/>
    </row>
    <row r="4074" spans="4:4" x14ac:dyDescent="0.2">
      <c r="D4074" s="75"/>
    </row>
    <row r="4075" spans="4:4" x14ac:dyDescent="0.2">
      <c r="D4075" s="75"/>
    </row>
    <row r="4076" spans="4:4" x14ac:dyDescent="0.2">
      <c r="D4076" s="75"/>
    </row>
    <row r="4077" spans="4:4" x14ac:dyDescent="0.2">
      <c r="D4077" s="75"/>
    </row>
    <row r="4078" spans="4:4" x14ac:dyDescent="0.2">
      <c r="D4078" s="75"/>
    </row>
    <row r="4079" spans="4:4" x14ac:dyDescent="0.2">
      <c r="D4079" s="75"/>
    </row>
    <row r="4080" spans="4:4" x14ac:dyDescent="0.2">
      <c r="D4080" s="75"/>
    </row>
    <row r="4081" spans="4:4" x14ac:dyDescent="0.2">
      <c r="D4081" s="75"/>
    </row>
    <row r="4082" spans="4:4" x14ac:dyDescent="0.2">
      <c r="D4082" s="75"/>
    </row>
    <row r="4083" spans="4:4" x14ac:dyDescent="0.2">
      <c r="D4083" s="75"/>
    </row>
    <row r="4084" spans="4:4" x14ac:dyDescent="0.2">
      <c r="D4084" s="75"/>
    </row>
    <row r="4085" spans="4:4" x14ac:dyDescent="0.2">
      <c r="D4085" s="75"/>
    </row>
    <row r="4086" spans="4:4" x14ac:dyDescent="0.2">
      <c r="D4086" s="75"/>
    </row>
    <row r="4087" spans="4:4" x14ac:dyDescent="0.2">
      <c r="D4087" s="75"/>
    </row>
    <row r="4088" spans="4:4" x14ac:dyDescent="0.2">
      <c r="D4088" s="75"/>
    </row>
    <row r="4089" spans="4:4" x14ac:dyDescent="0.2">
      <c r="D4089" s="75"/>
    </row>
    <row r="4090" spans="4:4" x14ac:dyDescent="0.2">
      <c r="D4090" s="75"/>
    </row>
    <row r="4091" spans="4:4" x14ac:dyDescent="0.2">
      <c r="D4091" s="75"/>
    </row>
    <row r="4092" spans="4:4" x14ac:dyDescent="0.2">
      <c r="D4092" s="75"/>
    </row>
    <row r="4093" spans="4:4" x14ac:dyDescent="0.2">
      <c r="D4093" s="75"/>
    </row>
    <row r="4094" spans="4:4" x14ac:dyDescent="0.2">
      <c r="D4094" s="75"/>
    </row>
    <row r="4095" spans="4:4" x14ac:dyDescent="0.2">
      <c r="D4095" s="75"/>
    </row>
    <row r="4096" spans="4:4" x14ac:dyDescent="0.2">
      <c r="D4096" s="75"/>
    </row>
    <row r="4097" spans="4:4" x14ac:dyDescent="0.2">
      <c r="D4097" s="75"/>
    </row>
    <row r="4098" spans="4:4" x14ac:dyDescent="0.2">
      <c r="D4098" s="75"/>
    </row>
    <row r="4099" spans="4:4" x14ac:dyDescent="0.2">
      <c r="D4099" s="75"/>
    </row>
    <row r="4100" spans="4:4" x14ac:dyDescent="0.2">
      <c r="D4100" s="75"/>
    </row>
    <row r="4101" spans="4:4" x14ac:dyDescent="0.2">
      <c r="D4101" s="75"/>
    </row>
    <row r="4102" spans="4:4" x14ac:dyDescent="0.2">
      <c r="D4102" s="75"/>
    </row>
    <row r="4103" spans="4:4" x14ac:dyDescent="0.2">
      <c r="D4103" s="75"/>
    </row>
    <row r="4104" spans="4:4" x14ac:dyDescent="0.2">
      <c r="D4104" s="75"/>
    </row>
    <row r="4105" spans="4:4" x14ac:dyDescent="0.2">
      <c r="D4105" s="75"/>
    </row>
    <row r="4106" spans="4:4" x14ac:dyDescent="0.2">
      <c r="D4106" s="75"/>
    </row>
    <row r="4107" spans="4:4" x14ac:dyDescent="0.2">
      <c r="D4107" s="75"/>
    </row>
    <row r="4108" spans="4:4" x14ac:dyDescent="0.2">
      <c r="D4108" s="75"/>
    </row>
    <row r="4109" spans="4:4" x14ac:dyDescent="0.2">
      <c r="D4109" s="75"/>
    </row>
    <row r="4110" spans="4:4" x14ac:dyDescent="0.2">
      <c r="D4110" s="75"/>
    </row>
    <row r="4111" spans="4:4" x14ac:dyDescent="0.2">
      <c r="D4111" s="75"/>
    </row>
    <row r="4112" spans="4:4" x14ac:dyDescent="0.2">
      <c r="D4112" s="75"/>
    </row>
    <row r="4113" spans="4:4" x14ac:dyDescent="0.2">
      <c r="D4113" s="75"/>
    </row>
    <row r="4114" spans="4:4" x14ac:dyDescent="0.2">
      <c r="D4114" s="75"/>
    </row>
    <row r="4115" spans="4:4" x14ac:dyDescent="0.2">
      <c r="D4115" s="75"/>
    </row>
    <row r="4116" spans="4:4" x14ac:dyDescent="0.2">
      <c r="D4116" s="75"/>
    </row>
    <row r="4117" spans="4:4" x14ac:dyDescent="0.2">
      <c r="D4117" s="75"/>
    </row>
    <row r="4118" spans="4:4" x14ac:dyDescent="0.2">
      <c r="D4118" s="75"/>
    </row>
    <row r="4119" spans="4:4" x14ac:dyDescent="0.2">
      <c r="D4119" s="75"/>
    </row>
    <row r="4120" spans="4:4" x14ac:dyDescent="0.2">
      <c r="D4120" s="75"/>
    </row>
    <row r="4121" spans="4:4" x14ac:dyDescent="0.2">
      <c r="D4121" s="75"/>
    </row>
    <row r="4122" spans="4:4" x14ac:dyDescent="0.2">
      <c r="D4122" s="75"/>
    </row>
    <row r="4123" spans="4:4" x14ac:dyDescent="0.2">
      <c r="D4123" s="75"/>
    </row>
    <row r="4124" spans="4:4" x14ac:dyDescent="0.2">
      <c r="D4124" s="75"/>
    </row>
    <row r="4125" spans="4:4" x14ac:dyDescent="0.2">
      <c r="D4125" s="75"/>
    </row>
    <row r="4126" spans="4:4" x14ac:dyDescent="0.2">
      <c r="D4126" s="75"/>
    </row>
    <row r="4127" spans="4:4" x14ac:dyDescent="0.2">
      <c r="D4127" s="75"/>
    </row>
    <row r="4128" spans="4:4" x14ac:dyDescent="0.2">
      <c r="D4128" s="75"/>
    </row>
    <row r="4129" spans="4:4" x14ac:dyDescent="0.2">
      <c r="D4129" s="75"/>
    </row>
    <row r="4130" spans="4:4" x14ac:dyDescent="0.2">
      <c r="D4130" s="75"/>
    </row>
    <row r="4131" spans="4:4" x14ac:dyDescent="0.2">
      <c r="D4131" s="75"/>
    </row>
    <row r="4132" spans="4:4" x14ac:dyDescent="0.2">
      <c r="D4132" s="75"/>
    </row>
    <row r="4133" spans="4:4" x14ac:dyDescent="0.2">
      <c r="D4133" s="75"/>
    </row>
    <row r="4134" spans="4:4" x14ac:dyDescent="0.2">
      <c r="D4134" s="75"/>
    </row>
    <row r="4135" spans="4:4" x14ac:dyDescent="0.2">
      <c r="D4135" s="75"/>
    </row>
    <row r="4136" spans="4:4" x14ac:dyDescent="0.2">
      <c r="D4136" s="75"/>
    </row>
    <row r="4137" spans="4:4" x14ac:dyDescent="0.2">
      <c r="D4137" s="75"/>
    </row>
    <row r="4138" spans="4:4" x14ac:dyDescent="0.2">
      <c r="D4138" s="75"/>
    </row>
    <row r="4139" spans="4:4" x14ac:dyDescent="0.2">
      <c r="D4139" s="75"/>
    </row>
    <row r="4140" spans="4:4" x14ac:dyDescent="0.2">
      <c r="D4140" s="75"/>
    </row>
    <row r="4141" spans="4:4" x14ac:dyDescent="0.2">
      <c r="D4141" s="75"/>
    </row>
    <row r="4142" spans="4:4" x14ac:dyDescent="0.2">
      <c r="D4142" s="75"/>
    </row>
    <row r="4143" spans="4:4" x14ac:dyDescent="0.2">
      <c r="D4143" s="75"/>
    </row>
    <row r="4144" spans="4:4" x14ac:dyDescent="0.2">
      <c r="D4144" s="75"/>
    </row>
    <row r="4145" spans="4:4" x14ac:dyDescent="0.2">
      <c r="D4145" s="75"/>
    </row>
    <row r="4146" spans="4:4" x14ac:dyDescent="0.2">
      <c r="D4146" s="75"/>
    </row>
    <row r="4147" spans="4:4" x14ac:dyDescent="0.2">
      <c r="D4147" s="75"/>
    </row>
    <row r="4148" spans="4:4" x14ac:dyDescent="0.2">
      <c r="D4148" s="75"/>
    </row>
    <row r="4149" spans="4:4" x14ac:dyDescent="0.2">
      <c r="D4149" s="75"/>
    </row>
    <row r="4150" spans="4:4" x14ac:dyDescent="0.2">
      <c r="D4150" s="75"/>
    </row>
    <row r="4151" spans="4:4" x14ac:dyDescent="0.2">
      <c r="D4151" s="75"/>
    </row>
    <row r="4152" spans="4:4" x14ac:dyDescent="0.2">
      <c r="D4152" s="75"/>
    </row>
    <row r="4153" spans="4:4" x14ac:dyDescent="0.2">
      <c r="D4153" s="75"/>
    </row>
    <row r="4154" spans="4:4" x14ac:dyDescent="0.2">
      <c r="D4154" s="75"/>
    </row>
    <row r="4155" spans="4:4" x14ac:dyDescent="0.2">
      <c r="D4155" s="75"/>
    </row>
    <row r="4156" spans="4:4" x14ac:dyDescent="0.2">
      <c r="D4156" s="75"/>
    </row>
    <row r="4157" spans="4:4" x14ac:dyDescent="0.2">
      <c r="D4157" s="75"/>
    </row>
    <row r="4158" spans="4:4" x14ac:dyDescent="0.2">
      <c r="D4158" s="75"/>
    </row>
    <row r="4159" spans="4:4" x14ac:dyDescent="0.2">
      <c r="D4159" s="75"/>
    </row>
    <row r="4160" spans="4:4" x14ac:dyDescent="0.2">
      <c r="D4160" s="75"/>
    </row>
    <row r="4161" spans="4:4" x14ac:dyDescent="0.2">
      <c r="D4161" s="75"/>
    </row>
    <row r="4162" spans="4:4" x14ac:dyDescent="0.2">
      <c r="D4162" s="75"/>
    </row>
    <row r="4163" spans="4:4" x14ac:dyDescent="0.2">
      <c r="D4163" s="75"/>
    </row>
    <row r="4164" spans="4:4" x14ac:dyDescent="0.2">
      <c r="D4164" s="75"/>
    </row>
    <row r="4165" spans="4:4" x14ac:dyDescent="0.2">
      <c r="D4165" s="75"/>
    </row>
    <row r="4166" spans="4:4" x14ac:dyDescent="0.2">
      <c r="D4166" s="75"/>
    </row>
    <row r="4167" spans="4:4" x14ac:dyDescent="0.2">
      <c r="D4167" s="75"/>
    </row>
    <row r="4168" spans="4:4" x14ac:dyDescent="0.2">
      <c r="D4168" s="75"/>
    </row>
    <row r="4169" spans="4:4" x14ac:dyDescent="0.2">
      <c r="D4169" s="75"/>
    </row>
    <row r="4170" spans="4:4" x14ac:dyDescent="0.2">
      <c r="D4170" s="75"/>
    </row>
    <row r="4171" spans="4:4" x14ac:dyDescent="0.2">
      <c r="D4171" s="75"/>
    </row>
    <row r="4172" spans="4:4" x14ac:dyDescent="0.2">
      <c r="D4172" s="75"/>
    </row>
    <row r="4173" spans="4:4" x14ac:dyDescent="0.2">
      <c r="D4173" s="75"/>
    </row>
    <row r="4174" spans="4:4" x14ac:dyDescent="0.2">
      <c r="D4174" s="75"/>
    </row>
    <row r="4175" spans="4:4" x14ac:dyDescent="0.2">
      <c r="D4175" s="75"/>
    </row>
    <row r="4176" spans="4:4" x14ac:dyDescent="0.2">
      <c r="D4176" s="75"/>
    </row>
    <row r="4177" spans="4:4" x14ac:dyDescent="0.2">
      <c r="D4177" s="75"/>
    </row>
    <row r="4178" spans="4:4" x14ac:dyDescent="0.2">
      <c r="D4178" s="75"/>
    </row>
    <row r="4179" spans="4:4" x14ac:dyDescent="0.2">
      <c r="D4179" s="75"/>
    </row>
    <row r="4180" spans="4:4" x14ac:dyDescent="0.2">
      <c r="D4180" s="75"/>
    </row>
    <row r="4181" spans="4:4" x14ac:dyDescent="0.2">
      <c r="D4181" s="75"/>
    </row>
    <row r="4182" spans="4:4" x14ac:dyDescent="0.2">
      <c r="D4182" s="75"/>
    </row>
    <row r="4183" spans="4:4" x14ac:dyDescent="0.2">
      <c r="D4183" s="75"/>
    </row>
    <row r="4184" spans="4:4" x14ac:dyDescent="0.2">
      <c r="D4184" s="75"/>
    </row>
    <row r="4185" spans="4:4" x14ac:dyDescent="0.2">
      <c r="D4185" s="75"/>
    </row>
    <row r="4186" spans="4:4" x14ac:dyDescent="0.2">
      <c r="D4186" s="75"/>
    </row>
    <row r="4187" spans="4:4" x14ac:dyDescent="0.2">
      <c r="D4187" s="75"/>
    </row>
    <row r="4188" spans="4:4" x14ac:dyDescent="0.2">
      <c r="D4188" s="75"/>
    </row>
    <row r="4189" spans="4:4" x14ac:dyDescent="0.2">
      <c r="D4189" s="75"/>
    </row>
    <row r="4190" spans="4:4" x14ac:dyDescent="0.2">
      <c r="D4190" s="75"/>
    </row>
    <row r="4191" spans="4:4" x14ac:dyDescent="0.2">
      <c r="D4191" s="75"/>
    </row>
    <row r="4192" spans="4:4" x14ac:dyDescent="0.2">
      <c r="D4192" s="75"/>
    </row>
    <row r="4193" spans="4:4" x14ac:dyDescent="0.2">
      <c r="D4193" s="75"/>
    </row>
    <row r="4194" spans="4:4" x14ac:dyDescent="0.2">
      <c r="D4194" s="75"/>
    </row>
    <row r="4195" spans="4:4" x14ac:dyDescent="0.2">
      <c r="D4195" s="75"/>
    </row>
    <row r="4196" spans="4:4" x14ac:dyDescent="0.2">
      <c r="D4196" s="75"/>
    </row>
    <row r="4197" spans="4:4" x14ac:dyDescent="0.2">
      <c r="D4197" s="75"/>
    </row>
    <row r="4198" spans="4:4" x14ac:dyDescent="0.2">
      <c r="D4198" s="75"/>
    </row>
    <row r="4199" spans="4:4" x14ac:dyDescent="0.2">
      <c r="D4199" s="75"/>
    </row>
    <row r="4200" spans="4:4" x14ac:dyDescent="0.2">
      <c r="D4200" s="75"/>
    </row>
    <row r="4201" spans="4:4" x14ac:dyDescent="0.2">
      <c r="D4201" s="75"/>
    </row>
    <row r="4202" spans="4:4" x14ac:dyDescent="0.2">
      <c r="D4202" s="75"/>
    </row>
    <row r="4203" spans="4:4" x14ac:dyDescent="0.2">
      <c r="D4203" s="75"/>
    </row>
    <row r="4204" spans="4:4" x14ac:dyDescent="0.2">
      <c r="D4204" s="75"/>
    </row>
    <row r="4205" spans="4:4" x14ac:dyDescent="0.2">
      <c r="D4205" s="75"/>
    </row>
    <row r="4206" spans="4:4" x14ac:dyDescent="0.2">
      <c r="D4206" s="75"/>
    </row>
    <row r="4207" spans="4:4" x14ac:dyDescent="0.2">
      <c r="D4207" s="75"/>
    </row>
    <row r="4208" spans="4:4" x14ac:dyDescent="0.2">
      <c r="D4208" s="75"/>
    </row>
    <row r="4209" spans="4:4" x14ac:dyDescent="0.2">
      <c r="D4209" s="75"/>
    </row>
    <row r="4210" spans="4:4" x14ac:dyDescent="0.2">
      <c r="D4210" s="75"/>
    </row>
    <row r="4211" spans="4:4" x14ac:dyDescent="0.2">
      <c r="D4211" s="75"/>
    </row>
    <row r="4212" spans="4:4" x14ac:dyDescent="0.2">
      <c r="D4212" s="75"/>
    </row>
    <row r="4213" spans="4:4" x14ac:dyDescent="0.2">
      <c r="D4213" s="75"/>
    </row>
    <row r="4214" spans="4:4" x14ac:dyDescent="0.2">
      <c r="D4214" s="75"/>
    </row>
    <row r="4215" spans="4:4" x14ac:dyDescent="0.2">
      <c r="D4215" s="75"/>
    </row>
    <row r="4216" spans="4:4" x14ac:dyDescent="0.2">
      <c r="D4216" s="75"/>
    </row>
    <row r="4217" spans="4:4" x14ac:dyDescent="0.2">
      <c r="D4217" s="75"/>
    </row>
    <row r="4218" spans="4:4" x14ac:dyDescent="0.2">
      <c r="D4218" s="75"/>
    </row>
    <row r="4219" spans="4:4" x14ac:dyDescent="0.2">
      <c r="D4219" s="75"/>
    </row>
    <row r="4220" spans="4:4" x14ac:dyDescent="0.2">
      <c r="D4220" s="75"/>
    </row>
    <row r="4221" spans="4:4" x14ac:dyDescent="0.2">
      <c r="D4221" s="75"/>
    </row>
    <row r="4222" spans="4:4" x14ac:dyDescent="0.2">
      <c r="D4222" s="75"/>
    </row>
    <row r="4223" spans="4:4" x14ac:dyDescent="0.2">
      <c r="D4223" s="75"/>
    </row>
    <row r="4224" spans="4:4" x14ac:dyDescent="0.2">
      <c r="D4224" s="75"/>
    </row>
    <row r="4225" spans="4:4" x14ac:dyDescent="0.2">
      <c r="D4225" s="75"/>
    </row>
    <row r="4226" spans="4:4" x14ac:dyDescent="0.2">
      <c r="D4226" s="75"/>
    </row>
    <row r="4227" spans="4:4" x14ac:dyDescent="0.2">
      <c r="D4227" s="75"/>
    </row>
    <row r="4228" spans="4:4" x14ac:dyDescent="0.2">
      <c r="D4228" s="75"/>
    </row>
    <row r="4229" spans="4:4" x14ac:dyDescent="0.2">
      <c r="D4229" s="75"/>
    </row>
    <row r="4230" spans="4:4" x14ac:dyDescent="0.2">
      <c r="D4230" s="75"/>
    </row>
    <row r="4231" spans="4:4" x14ac:dyDescent="0.2">
      <c r="D4231" s="75"/>
    </row>
    <row r="4232" spans="4:4" x14ac:dyDescent="0.2">
      <c r="D4232" s="75"/>
    </row>
    <row r="4233" spans="4:4" x14ac:dyDescent="0.2">
      <c r="D4233" s="75"/>
    </row>
    <row r="4234" spans="4:4" x14ac:dyDescent="0.2">
      <c r="D4234" s="75"/>
    </row>
    <row r="4235" spans="4:4" x14ac:dyDescent="0.2">
      <c r="D4235" s="75"/>
    </row>
    <row r="4236" spans="4:4" x14ac:dyDescent="0.2">
      <c r="D4236" s="75"/>
    </row>
    <row r="4237" spans="4:4" x14ac:dyDescent="0.2">
      <c r="D4237" s="75"/>
    </row>
    <row r="4238" spans="4:4" x14ac:dyDescent="0.2">
      <c r="D4238" s="75"/>
    </row>
    <row r="4239" spans="4:4" x14ac:dyDescent="0.2">
      <c r="D4239" s="75"/>
    </row>
    <row r="4240" spans="4:4" x14ac:dyDescent="0.2">
      <c r="D4240" s="75"/>
    </row>
    <row r="4241" spans="4:4" x14ac:dyDescent="0.2">
      <c r="D4241" s="75"/>
    </row>
    <row r="4242" spans="4:4" x14ac:dyDescent="0.2">
      <c r="D4242" s="75"/>
    </row>
    <row r="4243" spans="4:4" x14ac:dyDescent="0.2">
      <c r="D4243" s="75"/>
    </row>
    <row r="4244" spans="4:4" x14ac:dyDescent="0.2">
      <c r="D4244" s="75"/>
    </row>
    <row r="4245" spans="4:4" x14ac:dyDescent="0.2">
      <c r="D4245" s="75"/>
    </row>
    <row r="4246" spans="4:4" x14ac:dyDescent="0.2">
      <c r="D4246" s="75"/>
    </row>
    <row r="4247" spans="4:4" x14ac:dyDescent="0.2">
      <c r="D4247" s="75"/>
    </row>
    <row r="4248" spans="4:4" x14ac:dyDescent="0.2">
      <c r="D4248" s="75"/>
    </row>
    <row r="4249" spans="4:4" x14ac:dyDescent="0.2">
      <c r="D4249" s="75"/>
    </row>
    <row r="4250" spans="4:4" x14ac:dyDescent="0.2">
      <c r="D4250" s="75"/>
    </row>
    <row r="4251" spans="4:4" x14ac:dyDescent="0.2">
      <c r="D4251" s="75"/>
    </row>
    <row r="4252" spans="4:4" x14ac:dyDescent="0.2">
      <c r="D4252" s="75"/>
    </row>
    <row r="4253" spans="4:4" x14ac:dyDescent="0.2">
      <c r="D4253" s="75"/>
    </row>
    <row r="4254" spans="4:4" x14ac:dyDescent="0.2">
      <c r="D4254" s="75"/>
    </row>
    <row r="4255" spans="4:4" x14ac:dyDescent="0.2">
      <c r="D4255" s="75"/>
    </row>
    <row r="4256" spans="4:4" x14ac:dyDescent="0.2">
      <c r="D4256" s="75"/>
    </row>
    <row r="4257" spans="4:4" x14ac:dyDescent="0.2">
      <c r="D4257" s="75"/>
    </row>
    <row r="4258" spans="4:4" x14ac:dyDescent="0.2">
      <c r="D4258" s="75"/>
    </row>
    <row r="4259" spans="4:4" x14ac:dyDescent="0.2">
      <c r="D4259" s="75"/>
    </row>
    <row r="4260" spans="4:4" x14ac:dyDescent="0.2">
      <c r="D4260" s="75"/>
    </row>
    <row r="4261" spans="4:4" x14ac:dyDescent="0.2">
      <c r="D4261" s="75"/>
    </row>
    <row r="4262" spans="4:4" x14ac:dyDescent="0.2">
      <c r="D4262" s="75"/>
    </row>
    <row r="4263" spans="4:4" x14ac:dyDescent="0.2">
      <c r="D4263" s="75"/>
    </row>
    <row r="4264" spans="4:4" x14ac:dyDescent="0.2">
      <c r="D4264" s="75"/>
    </row>
    <row r="4265" spans="4:4" x14ac:dyDescent="0.2">
      <c r="D4265" s="75"/>
    </row>
    <row r="4266" spans="4:4" x14ac:dyDescent="0.2">
      <c r="D4266" s="75"/>
    </row>
    <row r="4267" spans="4:4" x14ac:dyDescent="0.2">
      <c r="D4267" s="75"/>
    </row>
    <row r="4268" spans="4:4" x14ac:dyDescent="0.2">
      <c r="D4268" s="75"/>
    </row>
    <row r="4269" spans="4:4" x14ac:dyDescent="0.2">
      <c r="D4269" s="75"/>
    </row>
    <row r="4270" spans="4:4" x14ac:dyDescent="0.2">
      <c r="D4270" s="75"/>
    </row>
    <row r="4271" spans="4:4" x14ac:dyDescent="0.2">
      <c r="D4271" s="75"/>
    </row>
    <row r="4272" spans="4:4" x14ac:dyDescent="0.2">
      <c r="D4272" s="75"/>
    </row>
    <row r="4273" spans="4:4" x14ac:dyDescent="0.2">
      <c r="D4273" s="75"/>
    </row>
    <row r="4274" spans="4:4" x14ac:dyDescent="0.2">
      <c r="D4274" s="75"/>
    </row>
    <row r="4275" spans="4:4" x14ac:dyDescent="0.2">
      <c r="D4275" s="75"/>
    </row>
    <row r="4276" spans="4:4" x14ac:dyDescent="0.2">
      <c r="D4276" s="75"/>
    </row>
    <row r="4277" spans="4:4" x14ac:dyDescent="0.2">
      <c r="D4277" s="75"/>
    </row>
    <row r="4278" spans="4:4" x14ac:dyDescent="0.2">
      <c r="D4278" s="75"/>
    </row>
    <row r="4279" spans="4:4" x14ac:dyDescent="0.2">
      <c r="D4279" s="75"/>
    </row>
    <row r="4280" spans="4:4" x14ac:dyDescent="0.2">
      <c r="D4280" s="75"/>
    </row>
    <row r="4281" spans="4:4" x14ac:dyDescent="0.2">
      <c r="D4281" s="75"/>
    </row>
    <row r="4282" spans="4:4" x14ac:dyDescent="0.2">
      <c r="D4282" s="75"/>
    </row>
    <row r="4283" spans="4:4" x14ac:dyDescent="0.2">
      <c r="D4283" s="75"/>
    </row>
    <row r="4284" spans="4:4" x14ac:dyDescent="0.2">
      <c r="D4284" s="75"/>
    </row>
    <row r="4285" spans="4:4" x14ac:dyDescent="0.2">
      <c r="D4285" s="75"/>
    </row>
    <row r="4286" spans="4:4" x14ac:dyDescent="0.2">
      <c r="D4286" s="75"/>
    </row>
    <row r="4287" spans="4:4" x14ac:dyDescent="0.2">
      <c r="D4287" s="75"/>
    </row>
    <row r="4288" spans="4:4" x14ac:dyDescent="0.2">
      <c r="D4288" s="75"/>
    </row>
    <row r="4289" spans="4:4" x14ac:dyDescent="0.2">
      <c r="D4289" s="75"/>
    </row>
    <row r="4290" spans="4:4" x14ac:dyDescent="0.2">
      <c r="D4290" s="75"/>
    </row>
    <row r="4291" spans="4:4" x14ac:dyDescent="0.2">
      <c r="D4291" s="75"/>
    </row>
    <row r="4292" spans="4:4" x14ac:dyDescent="0.2">
      <c r="D4292" s="75"/>
    </row>
    <row r="4293" spans="4:4" x14ac:dyDescent="0.2">
      <c r="D4293" s="75"/>
    </row>
    <row r="4294" spans="4:4" x14ac:dyDescent="0.2">
      <c r="D4294" s="75"/>
    </row>
    <row r="4295" spans="4:4" x14ac:dyDescent="0.2">
      <c r="D4295" s="75"/>
    </row>
    <row r="4296" spans="4:4" x14ac:dyDescent="0.2">
      <c r="D4296" s="75"/>
    </row>
    <row r="4297" spans="4:4" x14ac:dyDescent="0.2">
      <c r="D4297" s="75"/>
    </row>
    <row r="4298" spans="4:4" x14ac:dyDescent="0.2">
      <c r="D4298" s="75"/>
    </row>
    <row r="4299" spans="4:4" x14ac:dyDescent="0.2">
      <c r="D4299" s="75"/>
    </row>
    <row r="4300" spans="4:4" x14ac:dyDescent="0.2">
      <c r="D4300" s="75"/>
    </row>
    <row r="4301" spans="4:4" x14ac:dyDescent="0.2">
      <c r="D4301" s="75"/>
    </row>
    <row r="4302" spans="4:4" x14ac:dyDescent="0.2">
      <c r="D4302" s="75"/>
    </row>
    <row r="4303" spans="4:4" x14ac:dyDescent="0.2">
      <c r="D4303" s="75"/>
    </row>
    <row r="4304" spans="4:4" x14ac:dyDescent="0.2">
      <c r="D4304" s="75"/>
    </row>
    <row r="4305" spans="4:4" x14ac:dyDescent="0.2">
      <c r="D4305" s="75"/>
    </row>
    <row r="4306" spans="4:4" x14ac:dyDescent="0.2">
      <c r="D4306" s="75"/>
    </row>
    <row r="4307" spans="4:4" x14ac:dyDescent="0.2">
      <c r="D4307" s="75"/>
    </row>
    <row r="4308" spans="4:4" x14ac:dyDescent="0.2">
      <c r="D4308" s="75"/>
    </row>
    <row r="4309" spans="4:4" x14ac:dyDescent="0.2">
      <c r="D4309" s="75"/>
    </row>
    <row r="4310" spans="4:4" x14ac:dyDescent="0.2">
      <c r="D4310" s="75"/>
    </row>
    <row r="4311" spans="4:4" x14ac:dyDescent="0.2">
      <c r="D4311" s="75"/>
    </row>
    <row r="4312" spans="4:4" x14ac:dyDescent="0.2">
      <c r="D4312" s="75"/>
    </row>
    <row r="4313" spans="4:4" x14ac:dyDescent="0.2">
      <c r="D4313" s="75"/>
    </row>
    <row r="4314" spans="4:4" x14ac:dyDescent="0.2">
      <c r="D4314" s="75"/>
    </row>
    <row r="4315" spans="4:4" x14ac:dyDescent="0.2">
      <c r="D4315" s="75"/>
    </row>
    <row r="4316" spans="4:4" x14ac:dyDescent="0.2">
      <c r="D4316" s="75"/>
    </row>
    <row r="4317" spans="4:4" x14ac:dyDescent="0.2">
      <c r="D4317" s="75"/>
    </row>
    <row r="4318" spans="4:4" x14ac:dyDescent="0.2">
      <c r="D4318" s="75"/>
    </row>
    <row r="4319" spans="4:4" x14ac:dyDescent="0.2">
      <c r="D4319" s="75"/>
    </row>
    <row r="4320" spans="4:4" x14ac:dyDescent="0.2">
      <c r="D4320" s="75"/>
    </row>
    <row r="4321" spans="4:4" x14ac:dyDescent="0.2">
      <c r="D4321" s="75"/>
    </row>
    <row r="4322" spans="4:4" x14ac:dyDescent="0.2">
      <c r="D4322" s="75"/>
    </row>
    <row r="4323" spans="4:4" x14ac:dyDescent="0.2">
      <c r="D4323" s="75"/>
    </row>
    <row r="4324" spans="4:4" x14ac:dyDescent="0.2">
      <c r="D4324" s="75"/>
    </row>
    <row r="4325" spans="4:4" x14ac:dyDescent="0.2">
      <c r="D4325" s="75"/>
    </row>
    <row r="4326" spans="4:4" x14ac:dyDescent="0.2">
      <c r="D4326" s="75"/>
    </row>
    <row r="4327" spans="4:4" x14ac:dyDescent="0.2">
      <c r="D4327" s="75"/>
    </row>
    <row r="4328" spans="4:4" x14ac:dyDescent="0.2">
      <c r="D4328" s="75"/>
    </row>
    <row r="4329" spans="4:4" x14ac:dyDescent="0.2">
      <c r="D4329" s="75"/>
    </row>
    <row r="4330" spans="4:4" x14ac:dyDescent="0.2">
      <c r="D4330" s="75"/>
    </row>
    <row r="4331" spans="4:4" x14ac:dyDescent="0.2">
      <c r="D4331" s="75"/>
    </row>
    <row r="4332" spans="4:4" x14ac:dyDescent="0.2">
      <c r="D4332" s="75"/>
    </row>
    <row r="4333" spans="4:4" x14ac:dyDescent="0.2">
      <c r="D4333" s="75"/>
    </row>
    <row r="4334" spans="4:4" x14ac:dyDescent="0.2">
      <c r="D4334" s="75"/>
    </row>
    <row r="4335" spans="4:4" x14ac:dyDescent="0.2">
      <c r="D4335" s="75"/>
    </row>
    <row r="4336" spans="4:4" x14ac:dyDescent="0.2">
      <c r="D4336" s="75"/>
    </row>
    <row r="4337" spans="4:4" x14ac:dyDescent="0.2">
      <c r="D4337" s="75"/>
    </row>
    <row r="4338" spans="4:4" x14ac:dyDescent="0.2">
      <c r="D4338" s="75"/>
    </row>
    <row r="4339" spans="4:4" x14ac:dyDescent="0.2">
      <c r="D4339" s="75"/>
    </row>
    <row r="4340" spans="4:4" x14ac:dyDescent="0.2">
      <c r="D4340" s="75"/>
    </row>
    <row r="4341" spans="4:4" x14ac:dyDescent="0.2">
      <c r="D4341" s="75"/>
    </row>
    <row r="4342" spans="4:4" x14ac:dyDescent="0.2">
      <c r="D4342" s="75"/>
    </row>
    <row r="4343" spans="4:4" x14ac:dyDescent="0.2">
      <c r="D4343" s="75"/>
    </row>
    <row r="4344" spans="4:4" x14ac:dyDescent="0.2">
      <c r="D4344" s="75"/>
    </row>
    <row r="4345" spans="4:4" x14ac:dyDescent="0.2">
      <c r="D4345" s="75"/>
    </row>
    <row r="4346" spans="4:4" x14ac:dyDescent="0.2">
      <c r="D4346" s="75"/>
    </row>
    <row r="4347" spans="4:4" x14ac:dyDescent="0.2">
      <c r="D4347" s="75"/>
    </row>
    <row r="4348" spans="4:4" x14ac:dyDescent="0.2">
      <c r="D4348" s="75"/>
    </row>
    <row r="4349" spans="4:4" x14ac:dyDescent="0.2">
      <c r="D4349" s="75"/>
    </row>
    <row r="4350" spans="4:4" x14ac:dyDescent="0.2">
      <c r="D4350" s="75"/>
    </row>
    <row r="4351" spans="4:4" x14ac:dyDescent="0.2">
      <c r="D4351" s="75"/>
    </row>
    <row r="4352" spans="4:4" x14ac:dyDescent="0.2">
      <c r="D4352" s="75"/>
    </row>
    <row r="4353" spans="4:4" x14ac:dyDescent="0.2">
      <c r="D4353" s="75"/>
    </row>
    <row r="4354" spans="4:4" x14ac:dyDescent="0.2">
      <c r="D4354" s="75"/>
    </row>
    <row r="4355" spans="4:4" x14ac:dyDescent="0.2">
      <c r="D4355" s="75"/>
    </row>
    <row r="4356" spans="4:4" x14ac:dyDescent="0.2">
      <c r="D4356" s="75"/>
    </row>
    <row r="4357" spans="4:4" x14ac:dyDescent="0.2">
      <c r="D4357" s="75"/>
    </row>
    <row r="4358" spans="4:4" x14ac:dyDescent="0.2">
      <c r="D4358" s="75"/>
    </row>
    <row r="4359" spans="4:4" x14ac:dyDescent="0.2">
      <c r="D4359" s="75"/>
    </row>
    <row r="4360" spans="4:4" x14ac:dyDescent="0.2">
      <c r="D4360" s="75"/>
    </row>
    <row r="4361" spans="4:4" x14ac:dyDescent="0.2">
      <c r="D4361" s="75"/>
    </row>
    <row r="4362" spans="4:4" x14ac:dyDescent="0.2">
      <c r="D4362" s="75"/>
    </row>
    <row r="4363" spans="4:4" x14ac:dyDescent="0.2">
      <c r="D4363" s="75"/>
    </row>
    <row r="4364" spans="4:4" x14ac:dyDescent="0.2">
      <c r="D4364" s="75"/>
    </row>
    <row r="4365" spans="4:4" x14ac:dyDescent="0.2">
      <c r="D4365" s="75"/>
    </row>
    <row r="4366" spans="4:4" x14ac:dyDescent="0.2">
      <c r="D4366" s="75"/>
    </row>
    <row r="4367" spans="4:4" x14ac:dyDescent="0.2">
      <c r="D4367" s="75"/>
    </row>
    <row r="4368" spans="4:4" x14ac:dyDescent="0.2">
      <c r="D4368" s="75"/>
    </row>
    <row r="4369" spans="4:4" x14ac:dyDescent="0.2">
      <c r="D4369" s="75"/>
    </row>
    <row r="4370" spans="4:4" x14ac:dyDescent="0.2">
      <c r="D4370" s="75"/>
    </row>
    <row r="4371" spans="4:4" x14ac:dyDescent="0.2">
      <c r="D4371" s="75"/>
    </row>
    <row r="4372" spans="4:4" x14ac:dyDescent="0.2">
      <c r="D4372" s="75"/>
    </row>
    <row r="4373" spans="4:4" x14ac:dyDescent="0.2">
      <c r="D4373" s="75"/>
    </row>
    <row r="4374" spans="4:4" x14ac:dyDescent="0.2">
      <c r="D4374" s="75"/>
    </row>
    <row r="4375" spans="4:4" x14ac:dyDescent="0.2">
      <c r="D4375" s="75"/>
    </row>
    <row r="4376" spans="4:4" x14ac:dyDescent="0.2">
      <c r="D4376" s="75"/>
    </row>
    <row r="4377" spans="4:4" x14ac:dyDescent="0.2">
      <c r="D4377" s="75"/>
    </row>
    <row r="4378" spans="4:4" x14ac:dyDescent="0.2">
      <c r="D4378" s="75"/>
    </row>
    <row r="4379" spans="4:4" x14ac:dyDescent="0.2">
      <c r="D4379" s="75"/>
    </row>
    <row r="4380" spans="4:4" x14ac:dyDescent="0.2">
      <c r="D4380" s="75"/>
    </row>
    <row r="4381" spans="4:4" x14ac:dyDescent="0.2">
      <c r="D4381" s="75"/>
    </row>
    <row r="4382" spans="4:4" x14ac:dyDescent="0.2">
      <c r="D4382" s="75"/>
    </row>
    <row r="4383" spans="4:4" x14ac:dyDescent="0.2">
      <c r="D4383" s="75"/>
    </row>
    <row r="4384" spans="4:4" x14ac:dyDescent="0.2">
      <c r="D4384" s="75"/>
    </row>
    <row r="4385" spans="4:4" x14ac:dyDescent="0.2">
      <c r="D4385" s="75"/>
    </row>
    <row r="4386" spans="4:4" x14ac:dyDescent="0.2">
      <c r="D4386" s="75"/>
    </row>
    <row r="4387" spans="4:4" x14ac:dyDescent="0.2">
      <c r="D4387" s="75"/>
    </row>
    <row r="4388" spans="4:4" x14ac:dyDescent="0.2">
      <c r="D4388" s="75"/>
    </row>
    <row r="4389" spans="4:4" x14ac:dyDescent="0.2">
      <c r="D4389" s="75"/>
    </row>
    <row r="4390" spans="4:4" x14ac:dyDescent="0.2">
      <c r="D4390" s="75"/>
    </row>
    <row r="4391" spans="4:4" x14ac:dyDescent="0.2">
      <c r="D4391" s="75"/>
    </row>
    <row r="4392" spans="4:4" x14ac:dyDescent="0.2">
      <c r="D4392" s="75"/>
    </row>
    <row r="4393" spans="4:4" x14ac:dyDescent="0.2">
      <c r="D4393" s="75"/>
    </row>
    <row r="4394" spans="4:4" x14ac:dyDescent="0.2">
      <c r="D4394" s="75"/>
    </row>
    <row r="4395" spans="4:4" x14ac:dyDescent="0.2">
      <c r="D4395" s="75"/>
    </row>
    <row r="4396" spans="4:4" x14ac:dyDescent="0.2">
      <c r="D4396" s="75"/>
    </row>
    <row r="4397" spans="4:4" x14ac:dyDescent="0.2">
      <c r="D4397" s="75"/>
    </row>
    <row r="4398" spans="4:4" x14ac:dyDescent="0.2">
      <c r="D4398" s="75"/>
    </row>
    <row r="4399" spans="4:4" x14ac:dyDescent="0.2">
      <c r="D4399" s="75"/>
    </row>
    <row r="4400" spans="4:4" x14ac:dyDescent="0.2">
      <c r="D4400" s="75"/>
    </row>
    <row r="4401" spans="4:4" x14ac:dyDescent="0.2">
      <c r="D4401" s="75"/>
    </row>
    <row r="4402" spans="4:4" x14ac:dyDescent="0.2">
      <c r="D4402" s="75"/>
    </row>
    <row r="4403" spans="4:4" x14ac:dyDescent="0.2">
      <c r="D4403" s="75"/>
    </row>
    <row r="4404" spans="4:4" x14ac:dyDescent="0.2">
      <c r="D4404" s="75"/>
    </row>
    <row r="4405" spans="4:4" x14ac:dyDescent="0.2">
      <c r="D4405" s="75"/>
    </row>
    <row r="4406" spans="4:4" x14ac:dyDescent="0.2">
      <c r="D4406" s="75"/>
    </row>
    <row r="4407" spans="4:4" x14ac:dyDescent="0.2">
      <c r="D4407" s="75"/>
    </row>
    <row r="4408" spans="4:4" x14ac:dyDescent="0.2">
      <c r="D4408" s="75"/>
    </row>
    <row r="4409" spans="4:4" x14ac:dyDescent="0.2">
      <c r="D4409" s="75"/>
    </row>
    <row r="4410" spans="4:4" x14ac:dyDescent="0.2">
      <c r="D4410" s="75"/>
    </row>
    <row r="4411" spans="4:4" x14ac:dyDescent="0.2">
      <c r="D4411" s="75"/>
    </row>
    <row r="4412" spans="4:4" x14ac:dyDescent="0.2">
      <c r="D4412" s="75"/>
    </row>
    <row r="4413" spans="4:4" x14ac:dyDescent="0.2">
      <c r="D4413" s="75"/>
    </row>
    <row r="4414" spans="4:4" x14ac:dyDescent="0.2">
      <c r="D4414" s="75"/>
    </row>
    <row r="4415" spans="4:4" x14ac:dyDescent="0.2">
      <c r="D4415" s="75"/>
    </row>
    <row r="4416" spans="4:4" x14ac:dyDescent="0.2">
      <c r="D4416" s="75"/>
    </row>
    <row r="4417" spans="4:4" x14ac:dyDescent="0.2">
      <c r="D4417" s="75"/>
    </row>
    <row r="4418" spans="4:4" x14ac:dyDescent="0.2">
      <c r="D4418" s="75"/>
    </row>
    <row r="4419" spans="4:4" x14ac:dyDescent="0.2">
      <c r="D4419" s="75"/>
    </row>
    <row r="4420" spans="4:4" x14ac:dyDescent="0.2">
      <c r="D4420" s="75"/>
    </row>
    <row r="4421" spans="4:4" x14ac:dyDescent="0.2">
      <c r="D4421" s="75"/>
    </row>
    <row r="4422" spans="4:4" x14ac:dyDescent="0.2">
      <c r="D4422" s="75"/>
    </row>
    <row r="4423" spans="4:4" x14ac:dyDescent="0.2">
      <c r="D4423" s="75"/>
    </row>
    <row r="4424" spans="4:4" x14ac:dyDescent="0.2">
      <c r="D4424" s="75"/>
    </row>
    <row r="4425" spans="4:4" x14ac:dyDescent="0.2">
      <c r="D4425" s="75"/>
    </row>
    <row r="4426" spans="4:4" x14ac:dyDescent="0.2">
      <c r="D4426" s="75"/>
    </row>
    <row r="4427" spans="4:4" x14ac:dyDescent="0.2">
      <c r="D4427" s="75"/>
    </row>
    <row r="4428" spans="4:4" x14ac:dyDescent="0.2">
      <c r="D4428" s="75"/>
    </row>
    <row r="4429" spans="4:4" x14ac:dyDescent="0.2">
      <c r="D4429" s="75"/>
    </row>
    <row r="4430" spans="4:4" x14ac:dyDescent="0.2">
      <c r="D4430" s="75"/>
    </row>
    <row r="4431" spans="4:4" x14ac:dyDescent="0.2">
      <c r="D4431" s="75"/>
    </row>
    <row r="4432" spans="4:4" x14ac:dyDescent="0.2">
      <c r="D4432" s="75"/>
    </row>
    <row r="4433" spans="4:4" x14ac:dyDescent="0.2">
      <c r="D4433" s="75"/>
    </row>
    <row r="4434" spans="4:4" x14ac:dyDescent="0.2">
      <c r="D4434" s="75"/>
    </row>
    <row r="4435" spans="4:4" x14ac:dyDescent="0.2">
      <c r="D4435" s="75"/>
    </row>
    <row r="4436" spans="4:4" x14ac:dyDescent="0.2">
      <c r="D4436" s="75"/>
    </row>
    <row r="4437" spans="4:4" x14ac:dyDescent="0.2">
      <c r="D4437" s="75"/>
    </row>
    <row r="4438" spans="4:4" x14ac:dyDescent="0.2">
      <c r="D4438" s="75"/>
    </row>
    <row r="4439" spans="4:4" x14ac:dyDescent="0.2">
      <c r="D4439" s="75"/>
    </row>
    <row r="4440" spans="4:4" x14ac:dyDescent="0.2">
      <c r="D4440" s="75"/>
    </row>
    <row r="4441" spans="4:4" x14ac:dyDescent="0.2">
      <c r="D4441" s="75"/>
    </row>
    <row r="4442" spans="4:4" x14ac:dyDescent="0.2">
      <c r="D4442" s="75"/>
    </row>
    <row r="4443" spans="4:4" x14ac:dyDescent="0.2">
      <c r="D4443" s="75"/>
    </row>
    <row r="4444" spans="4:4" x14ac:dyDescent="0.2">
      <c r="D4444" s="75"/>
    </row>
    <row r="4445" spans="4:4" x14ac:dyDescent="0.2">
      <c r="D4445" s="75"/>
    </row>
    <row r="4446" spans="4:4" x14ac:dyDescent="0.2">
      <c r="D4446" s="75"/>
    </row>
    <row r="4447" spans="4:4" x14ac:dyDescent="0.2">
      <c r="D4447" s="75"/>
    </row>
    <row r="4448" spans="4:4" x14ac:dyDescent="0.2">
      <c r="D4448" s="75"/>
    </row>
    <row r="4449" spans="4:4" x14ac:dyDescent="0.2">
      <c r="D4449" s="75"/>
    </row>
    <row r="4450" spans="4:4" x14ac:dyDescent="0.2">
      <c r="D4450" s="75"/>
    </row>
    <row r="4451" spans="4:4" x14ac:dyDescent="0.2">
      <c r="D4451" s="75"/>
    </row>
    <row r="4452" spans="4:4" x14ac:dyDescent="0.2">
      <c r="D4452" s="75"/>
    </row>
    <row r="4453" spans="4:4" x14ac:dyDescent="0.2">
      <c r="D4453" s="75"/>
    </row>
    <row r="4454" spans="4:4" x14ac:dyDescent="0.2">
      <c r="D4454" s="75"/>
    </row>
    <row r="4455" spans="4:4" x14ac:dyDescent="0.2">
      <c r="D4455" s="75"/>
    </row>
    <row r="4456" spans="4:4" x14ac:dyDescent="0.2">
      <c r="D4456" s="75"/>
    </row>
    <row r="4457" spans="4:4" x14ac:dyDescent="0.2">
      <c r="D4457" s="75"/>
    </row>
    <row r="4458" spans="4:4" x14ac:dyDescent="0.2">
      <c r="D4458" s="75"/>
    </row>
    <row r="4459" spans="4:4" x14ac:dyDescent="0.2">
      <c r="D4459" s="75"/>
    </row>
    <row r="4460" spans="4:4" x14ac:dyDescent="0.2">
      <c r="D4460" s="75"/>
    </row>
    <row r="4461" spans="4:4" x14ac:dyDescent="0.2">
      <c r="D4461" s="75"/>
    </row>
    <row r="4462" spans="4:4" x14ac:dyDescent="0.2">
      <c r="D4462" s="75"/>
    </row>
    <row r="4463" spans="4:4" x14ac:dyDescent="0.2">
      <c r="D4463" s="75"/>
    </row>
    <row r="4464" spans="4:4" x14ac:dyDescent="0.2">
      <c r="D4464" s="75"/>
    </row>
    <row r="4465" spans="4:4" x14ac:dyDescent="0.2">
      <c r="D4465" s="75"/>
    </row>
    <row r="4466" spans="4:4" x14ac:dyDescent="0.2">
      <c r="D4466" s="75"/>
    </row>
    <row r="4467" spans="4:4" x14ac:dyDescent="0.2">
      <c r="D4467" s="75"/>
    </row>
    <row r="4468" spans="4:4" x14ac:dyDescent="0.2">
      <c r="D4468" s="75"/>
    </row>
    <row r="4469" spans="4:4" x14ac:dyDescent="0.2">
      <c r="D4469" s="75"/>
    </row>
    <row r="4470" spans="4:4" x14ac:dyDescent="0.2">
      <c r="D4470" s="75"/>
    </row>
    <row r="4471" spans="4:4" x14ac:dyDescent="0.2">
      <c r="D4471" s="75"/>
    </row>
    <row r="4472" spans="4:4" x14ac:dyDescent="0.2">
      <c r="D4472" s="75"/>
    </row>
    <row r="4473" spans="4:4" x14ac:dyDescent="0.2">
      <c r="D4473" s="75"/>
    </row>
    <row r="4474" spans="4:4" x14ac:dyDescent="0.2">
      <c r="D4474" s="75"/>
    </row>
    <row r="4475" spans="4:4" x14ac:dyDescent="0.2">
      <c r="D4475" s="75"/>
    </row>
    <row r="4476" spans="4:4" x14ac:dyDescent="0.2">
      <c r="D4476" s="75"/>
    </row>
    <row r="4477" spans="4:4" x14ac:dyDescent="0.2">
      <c r="D4477" s="75"/>
    </row>
    <row r="4478" spans="4:4" x14ac:dyDescent="0.2">
      <c r="D4478" s="75"/>
    </row>
    <row r="4479" spans="4:4" x14ac:dyDescent="0.2">
      <c r="D4479" s="75"/>
    </row>
    <row r="4480" spans="4:4" x14ac:dyDescent="0.2">
      <c r="D4480" s="75"/>
    </row>
    <row r="4481" spans="4:4" x14ac:dyDescent="0.2">
      <c r="D4481" s="75"/>
    </row>
    <row r="4482" spans="4:4" x14ac:dyDescent="0.2">
      <c r="D4482" s="75"/>
    </row>
    <row r="4483" spans="4:4" x14ac:dyDescent="0.2">
      <c r="D4483" s="75"/>
    </row>
    <row r="4484" spans="4:4" x14ac:dyDescent="0.2">
      <c r="D4484" s="75"/>
    </row>
    <row r="4485" spans="4:4" x14ac:dyDescent="0.2">
      <c r="D4485" s="75"/>
    </row>
    <row r="4486" spans="4:4" x14ac:dyDescent="0.2">
      <c r="D4486" s="75"/>
    </row>
    <row r="4487" spans="4:4" x14ac:dyDescent="0.2">
      <c r="D4487" s="75"/>
    </row>
    <row r="4488" spans="4:4" x14ac:dyDescent="0.2">
      <c r="D4488" s="75"/>
    </row>
    <row r="4489" spans="4:4" x14ac:dyDescent="0.2">
      <c r="D4489" s="75"/>
    </row>
    <row r="4490" spans="4:4" x14ac:dyDescent="0.2">
      <c r="D4490" s="75"/>
    </row>
    <row r="4491" spans="4:4" x14ac:dyDescent="0.2">
      <c r="D4491" s="75"/>
    </row>
    <row r="4492" spans="4:4" x14ac:dyDescent="0.2">
      <c r="D4492" s="75"/>
    </row>
    <row r="4493" spans="4:4" x14ac:dyDescent="0.2">
      <c r="D4493" s="75"/>
    </row>
    <row r="4494" spans="4:4" x14ac:dyDescent="0.2">
      <c r="D4494" s="75"/>
    </row>
    <row r="4495" spans="4:4" x14ac:dyDescent="0.2">
      <c r="D4495" s="75"/>
    </row>
    <row r="4496" spans="4:4" x14ac:dyDescent="0.2">
      <c r="D4496" s="75"/>
    </row>
    <row r="4497" spans="4:4" x14ac:dyDescent="0.2">
      <c r="D4497" s="75"/>
    </row>
    <row r="4498" spans="4:4" x14ac:dyDescent="0.2">
      <c r="D4498" s="75"/>
    </row>
    <row r="4499" spans="4:4" x14ac:dyDescent="0.2">
      <c r="D4499" s="75"/>
    </row>
    <row r="4500" spans="4:4" x14ac:dyDescent="0.2">
      <c r="D4500" s="75"/>
    </row>
    <row r="4501" spans="4:4" x14ac:dyDescent="0.2">
      <c r="D4501" s="75"/>
    </row>
    <row r="4502" spans="4:4" x14ac:dyDescent="0.2">
      <c r="D4502" s="75"/>
    </row>
    <row r="4503" spans="4:4" x14ac:dyDescent="0.2">
      <c r="D4503" s="75"/>
    </row>
    <row r="4504" spans="4:4" x14ac:dyDescent="0.2">
      <c r="D4504" s="75"/>
    </row>
    <row r="4505" spans="4:4" x14ac:dyDescent="0.2">
      <c r="D4505" s="75"/>
    </row>
    <row r="4506" spans="4:4" x14ac:dyDescent="0.2">
      <c r="D4506" s="75"/>
    </row>
    <row r="4507" spans="4:4" x14ac:dyDescent="0.2">
      <c r="D4507" s="75"/>
    </row>
    <row r="4508" spans="4:4" x14ac:dyDescent="0.2">
      <c r="D4508" s="75"/>
    </row>
    <row r="4509" spans="4:4" x14ac:dyDescent="0.2">
      <c r="D4509" s="75"/>
    </row>
    <row r="4510" spans="4:4" x14ac:dyDescent="0.2">
      <c r="D4510" s="75"/>
    </row>
    <row r="4511" spans="4:4" x14ac:dyDescent="0.2">
      <c r="D4511" s="75"/>
    </row>
    <row r="4512" spans="4:4" x14ac:dyDescent="0.2">
      <c r="D4512" s="75"/>
    </row>
    <row r="4513" spans="4:4" x14ac:dyDescent="0.2">
      <c r="D4513" s="75"/>
    </row>
    <row r="4514" spans="4:4" x14ac:dyDescent="0.2">
      <c r="D4514" s="75"/>
    </row>
    <row r="4515" spans="4:4" x14ac:dyDescent="0.2">
      <c r="D4515" s="75"/>
    </row>
    <row r="4516" spans="4:4" x14ac:dyDescent="0.2">
      <c r="D4516" s="75"/>
    </row>
    <row r="4517" spans="4:4" x14ac:dyDescent="0.2">
      <c r="D4517" s="75"/>
    </row>
    <row r="4518" spans="4:4" x14ac:dyDescent="0.2">
      <c r="D4518" s="75"/>
    </row>
    <row r="4519" spans="4:4" x14ac:dyDescent="0.2">
      <c r="D4519" s="75"/>
    </row>
    <row r="4520" spans="4:4" x14ac:dyDescent="0.2">
      <c r="D4520" s="75"/>
    </row>
    <row r="4521" spans="4:4" x14ac:dyDescent="0.2">
      <c r="D4521" s="75"/>
    </row>
    <row r="4522" spans="4:4" x14ac:dyDescent="0.2">
      <c r="D4522" s="75"/>
    </row>
    <row r="4523" spans="4:4" x14ac:dyDescent="0.2">
      <c r="D4523" s="75"/>
    </row>
    <row r="4524" spans="4:4" x14ac:dyDescent="0.2">
      <c r="D4524" s="75"/>
    </row>
    <row r="4525" spans="4:4" x14ac:dyDescent="0.2">
      <c r="D4525" s="75"/>
    </row>
    <row r="4526" spans="4:4" x14ac:dyDescent="0.2">
      <c r="D4526" s="75"/>
    </row>
    <row r="4527" spans="4:4" x14ac:dyDescent="0.2">
      <c r="D4527" s="75"/>
    </row>
    <row r="4528" spans="4:4" x14ac:dyDescent="0.2">
      <c r="D4528" s="75"/>
    </row>
    <row r="4529" spans="4:4" x14ac:dyDescent="0.2">
      <c r="D4529" s="75"/>
    </row>
    <row r="4530" spans="4:4" x14ac:dyDescent="0.2">
      <c r="D4530" s="75"/>
    </row>
    <row r="4531" spans="4:4" x14ac:dyDescent="0.2">
      <c r="D4531" s="75"/>
    </row>
    <row r="4532" spans="4:4" x14ac:dyDescent="0.2">
      <c r="D4532" s="75"/>
    </row>
    <row r="4533" spans="4:4" x14ac:dyDescent="0.2">
      <c r="D4533" s="75"/>
    </row>
    <row r="4534" spans="4:4" x14ac:dyDescent="0.2">
      <c r="D4534" s="75"/>
    </row>
    <row r="4535" spans="4:4" x14ac:dyDescent="0.2">
      <c r="D4535" s="75"/>
    </row>
    <row r="4536" spans="4:4" x14ac:dyDescent="0.2">
      <c r="D4536" s="75"/>
    </row>
    <row r="4537" spans="4:4" x14ac:dyDescent="0.2">
      <c r="D4537" s="75"/>
    </row>
    <row r="4538" spans="4:4" x14ac:dyDescent="0.2">
      <c r="D4538" s="75"/>
    </row>
    <row r="4539" spans="4:4" x14ac:dyDescent="0.2">
      <c r="D4539" s="75"/>
    </row>
    <row r="4540" spans="4:4" x14ac:dyDescent="0.2">
      <c r="D4540" s="75"/>
    </row>
    <row r="4541" spans="4:4" x14ac:dyDescent="0.2">
      <c r="D4541" s="75"/>
    </row>
    <row r="4542" spans="4:4" x14ac:dyDescent="0.2">
      <c r="D4542" s="75"/>
    </row>
    <row r="4543" spans="4:4" x14ac:dyDescent="0.2">
      <c r="D4543" s="75"/>
    </row>
    <row r="4544" spans="4:4" x14ac:dyDescent="0.2">
      <c r="D4544" s="75"/>
    </row>
    <row r="4545" spans="4:4" x14ac:dyDescent="0.2">
      <c r="D4545" s="75"/>
    </row>
    <row r="4546" spans="4:4" x14ac:dyDescent="0.2">
      <c r="D4546" s="75"/>
    </row>
    <row r="4547" spans="4:4" x14ac:dyDescent="0.2">
      <c r="D4547" s="75"/>
    </row>
    <row r="4548" spans="4:4" x14ac:dyDescent="0.2">
      <c r="D4548" s="75"/>
    </row>
    <row r="4549" spans="4:4" x14ac:dyDescent="0.2">
      <c r="D4549" s="75"/>
    </row>
    <row r="4550" spans="4:4" x14ac:dyDescent="0.2">
      <c r="D4550" s="75"/>
    </row>
    <row r="4551" spans="4:4" x14ac:dyDescent="0.2">
      <c r="D4551" s="75"/>
    </row>
    <row r="4552" spans="4:4" x14ac:dyDescent="0.2">
      <c r="D4552" s="75"/>
    </row>
    <row r="4553" spans="4:4" x14ac:dyDescent="0.2">
      <c r="D4553" s="75"/>
    </row>
    <row r="4554" spans="4:4" x14ac:dyDescent="0.2">
      <c r="D4554" s="75"/>
    </row>
    <row r="4555" spans="4:4" x14ac:dyDescent="0.2">
      <c r="D4555" s="75"/>
    </row>
    <row r="4556" spans="4:4" x14ac:dyDescent="0.2">
      <c r="D4556" s="75"/>
    </row>
    <row r="4557" spans="4:4" x14ac:dyDescent="0.2">
      <c r="D4557" s="75"/>
    </row>
    <row r="4558" spans="4:4" x14ac:dyDescent="0.2">
      <c r="D4558" s="75"/>
    </row>
    <row r="4559" spans="4:4" x14ac:dyDescent="0.2">
      <c r="D4559" s="75"/>
    </row>
    <row r="4560" spans="4:4" x14ac:dyDescent="0.2">
      <c r="D4560" s="75"/>
    </row>
    <row r="4561" spans="4:4" x14ac:dyDescent="0.2">
      <c r="D4561" s="75"/>
    </row>
    <row r="4562" spans="4:4" x14ac:dyDescent="0.2">
      <c r="D4562" s="75"/>
    </row>
    <row r="4563" spans="4:4" x14ac:dyDescent="0.2">
      <c r="D4563" s="75"/>
    </row>
    <row r="4564" spans="4:4" x14ac:dyDescent="0.2">
      <c r="D4564" s="75"/>
    </row>
    <row r="4565" spans="4:4" x14ac:dyDescent="0.2">
      <c r="D4565" s="75"/>
    </row>
    <row r="4566" spans="4:4" x14ac:dyDescent="0.2">
      <c r="D4566" s="75"/>
    </row>
    <row r="4567" spans="4:4" x14ac:dyDescent="0.2">
      <c r="D4567" s="75"/>
    </row>
    <row r="4568" spans="4:4" x14ac:dyDescent="0.2">
      <c r="D4568" s="75"/>
    </row>
    <row r="4569" spans="4:4" x14ac:dyDescent="0.2">
      <c r="D4569" s="75"/>
    </row>
    <row r="4570" spans="4:4" x14ac:dyDescent="0.2">
      <c r="D4570" s="75"/>
    </row>
    <row r="4571" spans="4:4" x14ac:dyDescent="0.2">
      <c r="D4571" s="75"/>
    </row>
    <row r="4572" spans="4:4" x14ac:dyDescent="0.2">
      <c r="D4572" s="75"/>
    </row>
    <row r="4573" spans="4:4" x14ac:dyDescent="0.2">
      <c r="D4573" s="75"/>
    </row>
    <row r="4574" spans="4:4" x14ac:dyDescent="0.2">
      <c r="D4574" s="75"/>
    </row>
    <row r="4575" spans="4:4" x14ac:dyDescent="0.2">
      <c r="D4575" s="75"/>
    </row>
    <row r="4576" spans="4:4" x14ac:dyDescent="0.2">
      <c r="D4576" s="75"/>
    </row>
    <row r="4577" spans="4:4" x14ac:dyDescent="0.2">
      <c r="D4577" s="75"/>
    </row>
    <row r="4578" spans="4:4" x14ac:dyDescent="0.2">
      <c r="D4578" s="75"/>
    </row>
    <row r="4579" spans="4:4" x14ac:dyDescent="0.2">
      <c r="D4579" s="75"/>
    </row>
    <row r="4580" spans="4:4" x14ac:dyDescent="0.2">
      <c r="D4580" s="75"/>
    </row>
    <row r="4581" spans="4:4" x14ac:dyDescent="0.2">
      <c r="D4581" s="75"/>
    </row>
    <row r="4582" spans="4:4" x14ac:dyDescent="0.2">
      <c r="D4582" s="75"/>
    </row>
    <row r="4583" spans="4:4" x14ac:dyDescent="0.2">
      <c r="D4583" s="75"/>
    </row>
    <row r="4584" spans="4:4" x14ac:dyDescent="0.2">
      <c r="D4584" s="75"/>
    </row>
    <row r="4585" spans="4:4" x14ac:dyDescent="0.2">
      <c r="D4585" s="75"/>
    </row>
    <row r="4586" spans="4:4" x14ac:dyDescent="0.2">
      <c r="D4586" s="75"/>
    </row>
    <row r="4587" spans="4:4" x14ac:dyDescent="0.2">
      <c r="D4587" s="75"/>
    </row>
    <row r="4588" spans="4:4" x14ac:dyDescent="0.2">
      <c r="D4588" s="75"/>
    </row>
    <row r="4589" spans="4:4" x14ac:dyDescent="0.2">
      <c r="D4589" s="75"/>
    </row>
    <row r="4590" spans="4:4" x14ac:dyDescent="0.2">
      <c r="D4590" s="75"/>
    </row>
    <row r="4591" spans="4:4" x14ac:dyDescent="0.2">
      <c r="D4591" s="75"/>
    </row>
    <row r="4592" spans="4:4" x14ac:dyDescent="0.2">
      <c r="D4592" s="75"/>
    </row>
    <row r="4593" spans="4:4" x14ac:dyDescent="0.2">
      <c r="D4593" s="75"/>
    </row>
    <row r="4594" spans="4:4" x14ac:dyDescent="0.2">
      <c r="D4594" s="75"/>
    </row>
    <row r="4595" spans="4:4" x14ac:dyDescent="0.2">
      <c r="D4595" s="75"/>
    </row>
    <row r="4596" spans="4:4" x14ac:dyDescent="0.2">
      <c r="D4596" s="75"/>
    </row>
    <row r="4597" spans="4:4" x14ac:dyDescent="0.2">
      <c r="D4597" s="75"/>
    </row>
    <row r="4598" spans="4:4" x14ac:dyDescent="0.2">
      <c r="D4598" s="75"/>
    </row>
    <row r="4599" spans="4:4" x14ac:dyDescent="0.2">
      <c r="D4599" s="75"/>
    </row>
    <row r="4600" spans="4:4" x14ac:dyDescent="0.2">
      <c r="D4600" s="75"/>
    </row>
    <row r="4601" spans="4:4" x14ac:dyDescent="0.2">
      <c r="D4601" s="75"/>
    </row>
    <row r="4602" spans="4:4" x14ac:dyDescent="0.2">
      <c r="D4602" s="75"/>
    </row>
    <row r="4603" spans="4:4" x14ac:dyDescent="0.2">
      <c r="D4603" s="75"/>
    </row>
    <row r="4604" spans="4:4" x14ac:dyDescent="0.2">
      <c r="D4604" s="75"/>
    </row>
    <row r="4605" spans="4:4" x14ac:dyDescent="0.2">
      <c r="D4605" s="75"/>
    </row>
    <row r="4606" spans="4:4" x14ac:dyDescent="0.2">
      <c r="D4606" s="75"/>
    </row>
    <row r="4607" spans="4:4" x14ac:dyDescent="0.2">
      <c r="D4607" s="75"/>
    </row>
    <row r="4608" spans="4:4" x14ac:dyDescent="0.2">
      <c r="D4608" s="75"/>
    </row>
    <row r="4609" spans="4:4" x14ac:dyDescent="0.2">
      <c r="D4609" s="75"/>
    </row>
    <row r="4610" spans="4:4" x14ac:dyDescent="0.2">
      <c r="D4610" s="75"/>
    </row>
    <row r="4611" spans="4:4" x14ac:dyDescent="0.2">
      <c r="D4611" s="75"/>
    </row>
    <row r="4612" spans="4:4" x14ac:dyDescent="0.2">
      <c r="D4612" s="75"/>
    </row>
    <row r="4613" spans="4:4" x14ac:dyDescent="0.2">
      <c r="D4613" s="75"/>
    </row>
    <row r="4614" spans="4:4" x14ac:dyDescent="0.2">
      <c r="D4614" s="75"/>
    </row>
    <row r="4615" spans="4:4" x14ac:dyDescent="0.2">
      <c r="D4615" s="75"/>
    </row>
    <row r="4616" spans="4:4" x14ac:dyDescent="0.2">
      <c r="D4616" s="75"/>
    </row>
    <row r="4617" spans="4:4" x14ac:dyDescent="0.2">
      <c r="D4617" s="75"/>
    </row>
    <row r="4618" spans="4:4" x14ac:dyDescent="0.2">
      <c r="D4618" s="75"/>
    </row>
    <row r="4619" spans="4:4" x14ac:dyDescent="0.2">
      <c r="D4619" s="75"/>
    </row>
    <row r="4620" spans="4:4" x14ac:dyDescent="0.2">
      <c r="D4620" s="75"/>
    </row>
    <row r="4621" spans="4:4" x14ac:dyDescent="0.2">
      <c r="D4621" s="75"/>
    </row>
    <row r="4622" spans="4:4" x14ac:dyDescent="0.2">
      <c r="D4622" s="75"/>
    </row>
    <row r="4623" spans="4:4" x14ac:dyDescent="0.2">
      <c r="D4623" s="75"/>
    </row>
    <row r="4624" spans="4:4" x14ac:dyDescent="0.2">
      <c r="D4624" s="75"/>
    </row>
    <row r="4625" spans="4:4" x14ac:dyDescent="0.2">
      <c r="D4625" s="75"/>
    </row>
    <row r="4626" spans="4:4" x14ac:dyDescent="0.2">
      <c r="D4626" s="75"/>
    </row>
    <row r="4627" spans="4:4" x14ac:dyDescent="0.2">
      <c r="D4627" s="75"/>
    </row>
    <row r="4628" spans="4:4" x14ac:dyDescent="0.2">
      <c r="D4628" s="75"/>
    </row>
    <row r="4629" spans="4:4" x14ac:dyDescent="0.2">
      <c r="D4629" s="75"/>
    </row>
    <row r="4630" spans="4:4" x14ac:dyDescent="0.2">
      <c r="D4630" s="75"/>
    </row>
    <row r="4631" spans="4:4" x14ac:dyDescent="0.2">
      <c r="D4631" s="75"/>
    </row>
    <row r="4632" spans="4:4" x14ac:dyDescent="0.2">
      <c r="D4632" s="75"/>
    </row>
    <row r="4633" spans="4:4" x14ac:dyDescent="0.2">
      <c r="D4633" s="75"/>
    </row>
    <row r="4634" spans="4:4" x14ac:dyDescent="0.2">
      <c r="D4634" s="75"/>
    </row>
    <row r="4635" spans="4:4" x14ac:dyDescent="0.2">
      <c r="D4635" s="75"/>
    </row>
    <row r="4636" spans="4:4" x14ac:dyDescent="0.2">
      <c r="D4636" s="75"/>
    </row>
    <row r="4637" spans="4:4" x14ac:dyDescent="0.2">
      <c r="D4637" s="75"/>
    </row>
    <row r="4638" spans="4:4" x14ac:dyDescent="0.2">
      <c r="D4638" s="75"/>
    </row>
    <row r="4639" spans="4:4" x14ac:dyDescent="0.2">
      <c r="D4639" s="75"/>
    </row>
    <row r="4640" spans="4:4" x14ac:dyDescent="0.2">
      <c r="D4640" s="75"/>
    </row>
    <row r="4641" spans="4:4" x14ac:dyDescent="0.2">
      <c r="D4641" s="75"/>
    </row>
    <row r="4642" spans="4:4" x14ac:dyDescent="0.2">
      <c r="D4642" s="75"/>
    </row>
    <row r="4643" spans="4:4" x14ac:dyDescent="0.2">
      <c r="D4643" s="75"/>
    </row>
    <row r="4644" spans="4:4" x14ac:dyDescent="0.2">
      <c r="D4644" s="75"/>
    </row>
    <row r="4645" spans="4:4" x14ac:dyDescent="0.2">
      <c r="D4645" s="75"/>
    </row>
    <row r="4646" spans="4:4" x14ac:dyDescent="0.2">
      <c r="D4646" s="75"/>
    </row>
    <row r="4647" spans="4:4" x14ac:dyDescent="0.2">
      <c r="D4647" s="75"/>
    </row>
    <row r="4648" spans="4:4" x14ac:dyDescent="0.2">
      <c r="D4648" s="75"/>
    </row>
    <row r="4649" spans="4:4" x14ac:dyDescent="0.2">
      <c r="D4649" s="75"/>
    </row>
    <row r="4650" spans="4:4" x14ac:dyDescent="0.2">
      <c r="D4650" s="75"/>
    </row>
    <row r="4651" spans="4:4" x14ac:dyDescent="0.2">
      <c r="D4651" s="75"/>
    </row>
    <row r="4652" spans="4:4" x14ac:dyDescent="0.2">
      <c r="D4652" s="75"/>
    </row>
    <row r="4653" spans="4:4" x14ac:dyDescent="0.2">
      <c r="D4653" s="75"/>
    </row>
    <row r="4654" spans="4:4" x14ac:dyDescent="0.2">
      <c r="D4654" s="75"/>
    </row>
    <row r="4655" spans="4:4" x14ac:dyDescent="0.2">
      <c r="D4655" s="75"/>
    </row>
    <row r="4656" spans="4:4" x14ac:dyDescent="0.2">
      <c r="D4656" s="75"/>
    </row>
    <row r="4657" spans="4:4" x14ac:dyDescent="0.2">
      <c r="D4657" s="75"/>
    </row>
    <row r="4658" spans="4:4" x14ac:dyDescent="0.2">
      <c r="D4658" s="75"/>
    </row>
    <row r="4659" spans="4:4" x14ac:dyDescent="0.2">
      <c r="D4659" s="75"/>
    </row>
    <row r="4660" spans="4:4" x14ac:dyDescent="0.2">
      <c r="D4660" s="75"/>
    </row>
    <row r="4661" spans="4:4" x14ac:dyDescent="0.2">
      <c r="D4661" s="75"/>
    </row>
    <row r="4662" spans="4:4" x14ac:dyDescent="0.2">
      <c r="D4662" s="75"/>
    </row>
    <row r="4663" spans="4:4" x14ac:dyDescent="0.2">
      <c r="D4663" s="75"/>
    </row>
    <row r="4664" spans="4:4" x14ac:dyDescent="0.2">
      <c r="D4664" s="75"/>
    </row>
    <row r="4665" spans="4:4" x14ac:dyDescent="0.2">
      <c r="D4665" s="75"/>
    </row>
    <row r="4666" spans="4:4" x14ac:dyDescent="0.2">
      <c r="D4666" s="75"/>
    </row>
    <row r="4667" spans="4:4" x14ac:dyDescent="0.2">
      <c r="D4667" s="75"/>
    </row>
    <row r="4668" spans="4:4" x14ac:dyDescent="0.2">
      <c r="D4668" s="75"/>
    </row>
    <row r="4669" spans="4:4" x14ac:dyDescent="0.2">
      <c r="D4669" s="75"/>
    </row>
    <row r="4670" spans="4:4" x14ac:dyDescent="0.2">
      <c r="D4670" s="75"/>
    </row>
    <row r="4671" spans="4:4" x14ac:dyDescent="0.2">
      <c r="D4671" s="75"/>
    </row>
    <row r="4672" spans="4:4" x14ac:dyDescent="0.2">
      <c r="D4672" s="75"/>
    </row>
    <row r="4673" spans="4:4" x14ac:dyDescent="0.2">
      <c r="D4673" s="75"/>
    </row>
    <row r="4674" spans="4:4" x14ac:dyDescent="0.2">
      <c r="D4674" s="75"/>
    </row>
    <row r="4675" spans="4:4" x14ac:dyDescent="0.2">
      <c r="D4675" s="75"/>
    </row>
    <row r="4676" spans="4:4" x14ac:dyDescent="0.2">
      <c r="D4676" s="75"/>
    </row>
    <row r="4677" spans="4:4" x14ac:dyDescent="0.2">
      <c r="D4677" s="75"/>
    </row>
    <row r="4678" spans="4:4" x14ac:dyDescent="0.2">
      <c r="D4678" s="75"/>
    </row>
    <row r="4679" spans="4:4" x14ac:dyDescent="0.2">
      <c r="D4679" s="75"/>
    </row>
    <row r="4680" spans="4:4" x14ac:dyDescent="0.2">
      <c r="D4680" s="75"/>
    </row>
    <row r="4681" spans="4:4" x14ac:dyDescent="0.2">
      <c r="D4681" s="75"/>
    </row>
    <row r="4682" spans="4:4" x14ac:dyDescent="0.2">
      <c r="D4682" s="75"/>
    </row>
    <row r="4683" spans="4:4" x14ac:dyDescent="0.2">
      <c r="D4683" s="75"/>
    </row>
    <row r="4684" spans="4:4" x14ac:dyDescent="0.2">
      <c r="D4684" s="75"/>
    </row>
    <row r="4685" spans="4:4" x14ac:dyDescent="0.2">
      <c r="D4685" s="75"/>
    </row>
    <row r="4686" spans="4:4" x14ac:dyDescent="0.2">
      <c r="D4686" s="75"/>
    </row>
    <row r="4687" spans="4:4" x14ac:dyDescent="0.2">
      <c r="D4687" s="75"/>
    </row>
    <row r="4688" spans="4:4" x14ac:dyDescent="0.2">
      <c r="D4688" s="75"/>
    </row>
    <row r="4689" spans="4:4" x14ac:dyDescent="0.2">
      <c r="D4689" s="75"/>
    </row>
    <row r="4690" spans="4:4" x14ac:dyDescent="0.2">
      <c r="D4690" s="75"/>
    </row>
    <row r="4691" spans="4:4" x14ac:dyDescent="0.2">
      <c r="D4691" s="75"/>
    </row>
    <row r="4692" spans="4:4" x14ac:dyDescent="0.2">
      <c r="D4692" s="75"/>
    </row>
    <row r="4693" spans="4:4" x14ac:dyDescent="0.2">
      <c r="D4693" s="75"/>
    </row>
    <row r="4694" spans="4:4" x14ac:dyDescent="0.2">
      <c r="D4694" s="75"/>
    </row>
    <row r="4695" spans="4:4" x14ac:dyDescent="0.2">
      <c r="D4695" s="75"/>
    </row>
    <row r="4696" spans="4:4" x14ac:dyDescent="0.2">
      <c r="D4696" s="75"/>
    </row>
    <row r="4697" spans="4:4" x14ac:dyDescent="0.2">
      <c r="D4697" s="75"/>
    </row>
    <row r="4698" spans="4:4" x14ac:dyDescent="0.2">
      <c r="D4698" s="75"/>
    </row>
    <row r="4699" spans="4:4" x14ac:dyDescent="0.2">
      <c r="D4699" s="75"/>
    </row>
    <row r="4700" spans="4:4" x14ac:dyDescent="0.2">
      <c r="D4700" s="75"/>
    </row>
    <row r="4701" spans="4:4" x14ac:dyDescent="0.2">
      <c r="D4701" s="75"/>
    </row>
    <row r="4702" spans="4:4" x14ac:dyDescent="0.2">
      <c r="D4702" s="75"/>
    </row>
    <row r="4703" spans="4:4" x14ac:dyDescent="0.2">
      <c r="D4703" s="75"/>
    </row>
    <row r="4704" spans="4:4" x14ac:dyDescent="0.2">
      <c r="D4704" s="75"/>
    </row>
    <row r="4705" spans="4:4" x14ac:dyDescent="0.2">
      <c r="D4705" s="75"/>
    </row>
    <row r="4706" spans="4:4" x14ac:dyDescent="0.2">
      <c r="D4706" s="75"/>
    </row>
    <row r="4707" spans="4:4" x14ac:dyDescent="0.2">
      <c r="D4707" s="75"/>
    </row>
    <row r="4708" spans="4:4" x14ac:dyDescent="0.2">
      <c r="D4708" s="75"/>
    </row>
    <row r="4709" spans="4:4" x14ac:dyDescent="0.2">
      <c r="D4709" s="75"/>
    </row>
    <row r="4710" spans="4:4" x14ac:dyDescent="0.2">
      <c r="D4710" s="75"/>
    </row>
    <row r="4711" spans="4:4" x14ac:dyDescent="0.2">
      <c r="D4711" s="75"/>
    </row>
    <row r="4712" spans="4:4" x14ac:dyDescent="0.2">
      <c r="D4712" s="75"/>
    </row>
    <row r="4713" spans="4:4" x14ac:dyDescent="0.2">
      <c r="D4713" s="75"/>
    </row>
    <row r="4714" spans="4:4" x14ac:dyDescent="0.2">
      <c r="D4714" s="75"/>
    </row>
    <row r="4715" spans="4:4" x14ac:dyDescent="0.2">
      <c r="D4715" s="75"/>
    </row>
    <row r="4716" spans="4:4" x14ac:dyDescent="0.2">
      <c r="D4716" s="75"/>
    </row>
    <row r="4717" spans="4:4" x14ac:dyDescent="0.2">
      <c r="D4717" s="75"/>
    </row>
    <row r="4718" spans="4:4" x14ac:dyDescent="0.2">
      <c r="D4718" s="75"/>
    </row>
    <row r="4719" spans="4:4" x14ac:dyDescent="0.2">
      <c r="D4719" s="75"/>
    </row>
    <row r="4720" spans="4:4" x14ac:dyDescent="0.2">
      <c r="D4720" s="75"/>
    </row>
    <row r="4721" spans="4:4" x14ac:dyDescent="0.2">
      <c r="D4721" s="75"/>
    </row>
    <row r="4722" spans="4:4" x14ac:dyDescent="0.2">
      <c r="D4722" s="75"/>
    </row>
    <row r="4723" spans="4:4" x14ac:dyDescent="0.2">
      <c r="D4723" s="75"/>
    </row>
    <row r="4724" spans="4:4" x14ac:dyDescent="0.2">
      <c r="D4724" s="75"/>
    </row>
    <row r="4725" spans="4:4" x14ac:dyDescent="0.2">
      <c r="D4725" s="75"/>
    </row>
    <row r="4726" spans="4:4" x14ac:dyDescent="0.2">
      <c r="D4726" s="75"/>
    </row>
    <row r="4727" spans="4:4" x14ac:dyDescent="0.2">
      <c r="D4727" s="75"/>
    </row>
    <row r="4728" spans="4:4" x14ac:dyDescent="0.2">
      <c r="D4728" s="75"/>
    </row>
    <row r="4729" spans="4:4" x14ac:dyDescent="0.2">
      <c r="D4729" s="75"/>
    </row>
    <row r="4730" spans="4:4" x14ac:dyDescent="0.2">
      <c r="D4730" s="75"/>
    </row>
    <row r="4731" spans="4:4" x14ac:dyDescent="0.2">
      <c r="D4731" s="75"/>
    </row>
    <row r="4732" spans="4:4" x14ac:dyDescent="0.2">
      <c r="D4732" s="75"/>
    </row>
    <row r="4733" spans="4:4" x14ac:dyDescent="0.2">
      <c r="D4733" s="75"/>
    </row>
    <row r="4734" spans="4:4" x14ac:dyDescent="0.2">
      <c r="D4734" s="75"/>
    </row>
    <row r="4735" spans="4:4" x14ac:dyDescent="0.2">
      <c r="D4735" s="75"/>
    </row>
    <row r="4736" spans="4:4" x14ac:dyDescent="0.2">
      <c r="D4736" s="75"/>
    </row>
    <row r="4737" spans="4:4" x14ac:dyDescent="0.2">
      <c r="D4737" s="75"/>
    </row>
    <row r="4738" spans="4:4" x14ac:dyDescent="0.2">
      <c r="D4738" s="75"/>
    </row>
    <row r="4739" spans="4:4" x14ac:dyDescent="0.2">
      <c r="D4739" s="75"/>
    </row>
    <row r="4740" spans="4:4" x14ac:dyDescent="0.2">
      <c r="D4740" s="75"/>
    </row>
    <row r="4741" spans="4:4" x14ac:dyDescent="0.2">
      <c r="D4741" s="75"/>
    </row>
    <row r="4742" spans="4:4" x14ac:dyDescent="0.2">
      <c r="D4742" s="75"/>
    </row>
    <row r="4743" spans="4:4" x14ac:dyDescent="0.2">
      <c r="D4743" s="75"/>
    </row>
    <row r="4744" spans="4:4" x14ac:dyDescent="0.2">
      <c r="D4744" s="75"/>
    </row>
    <row r="4745" spans="4:4" x14ac:dyDescent="0.2">
      <c r="D4745" s="75"/>
    </row>
    <row r="4746" spans="4:4" x14ac:dyDescent="0.2">
      <c r="D4746" s="75"/>
    </row>
    <row r="4747" spans="4:4" x14ac:dyDescent="0.2">
      <c r="D4747" s="75"/>
    </row>
    <row r="4748" spans="4:4" x14ac:dyDescent="0.2">
      <c r="D4748" s="75"/>
    </row>
    <row r="4749" spans="4:4" x14ac:dyDescent="0.2">
      <c r="D4749" s="75"/>
    </row>
    <row r="4750" spans="4:4" x14ac:dyDescent="0.2">
      <c r="D4750" s="75"/>
    </row>
    <row r="4751" spans="4:4" x14ac:dyDescent="0.2">
      <c r="D4751" s="75"/>
    </row>
    <row r="4752" spans="4:4" x14ac:dyDescent="0.2">
      <c r="D4752" s="75"/>
    </row>
    <row r="4753" spans="4:4" x14ac:dyDescent="0.2">
      <c r="D4753" s="75"/>
    </row>
    <row r="4754" spans="4:4" x14ac:dyDescent="0.2">
      <c r="D4754" s="75"/>
    </row>
    <row r="4755" spans="4:4" x14ac:dyDescent="0.2">
      <c r="D4755" s="75"/>
    </row>
    <row r="4756" spans="4:4" x14ac:dyDescent="0.2">
      <c r="D4756" s="75"/>
    </row>
    <row r="4757" spans="4:4" x14ac:dyDescent="0.2">
      <c r="D4757" s="75"/>
    </row>
    <row r="4758" spans="4:4" x14ac:dyDescent="0.2">
      <c r="D4758" s="75"/>
    </row>
    <row r="4759" spans="4:4" x14ac:dyDescent="0.2">
      <c r="D4759" s="75"/>
    </row>
    <row r="4760" spans="4:4" x14ac:dyDescent="0.2">
      <c r="D4760" s="75"/>
    </row>
    <row r="4761" spans="4:4" x14ac:dyDescent="0.2">
      <c r="D4761" s="75"/>
    </row>
    <row r="4762" spans="4:4" x14ac:dyDescent="0.2">
      <c r="D4762" s="75"/>
    </row>
    <row r="4763" spans="4:4" x14ac:dyDescent="0.2">
      <c r="D4763" s="75"/>
    </row>
    <row r="4764" spans="4:4" x14ac:dyDescent="0.2">
      <c r="D4764" s="75"/>
    </row>
    <row r="4765" spans="4:4" x14ac:dyDescent="0.2">
      <c r="D4765" s="75"/>
    </row>
    <row r="4766" spans="4:4" x14ac:dyDescent="0.2">
      <c r="D4766" s="75"/>
    </row>
    <row r="4767" spans="4:4" x14ac:dyDescent="0.2">
      <c r="D4767" s="75"/>
    </row>
    <row r="4768" spans="4:4" x14ac:dyDescent="0.2">
      <c r="D4768" s="75"/>
    </row>
    <row r="4769" spans="4:4" x14ac:dyDescent="0.2">
      <c r="D4769" s="75"/>
    </row>
    <row r="4770" spans="4:4" x14ac:dyDescent="0.2">
      <c r="D4770" s="75"/>
    </row>
    <row r="4771" spans="4:4" x14ac:dyDescent="0.2">
      <c r="D4771" s="75"/>
    </row>
    <row r="4772" spans="4:4" x14ac:dyDescent="0.2">
      <c r="D4772" s="75"/>
    </row>
    <row r="4773" spans="4:4" x14ac:dyDescent="0.2">
      <c r="D4773" s="75"/>
    </row>
    <row r="4774" spans="4:4" x14ac:dyDescent="0.2">
      <c r="D4774" s="75"/>
    </row>
    <row r="4775" spans="4:4" x14ac:dyDescent="0.2">
      <c r="D4775" s="75"/>
    </row>
    <row r="4776" spans="4:4" x14ac:dyDescent="0.2">
      <c r="D4776" s="75"/>
    </row>
    <row r="4777" spans="4:4" x14ac:dyDescent="0.2">
      <c r="D4777" s="75"/>
    </row>
    <row r="4778" spans="4:4" x14ac:dyDescent="0.2">
      <c r="D4778" s="75"/>
    </row>
    <row r="4779" spans="4:4" x14ac:dyDescent="0.2">
      <c r="D4779" s="75"/>
    </row>
    <row r="4780" spans="4:4" x14ac:dyDescent="0.2">
      <c r="D4780" s="75"/>
    </row>
    <row r="4781" spans="4:4" x14ac:dyDescent="0.2">
      <c r="D4781" s="75"/>
    </row>
    <row r="4782" spans="4:4" x14ac:dyDescent="0.2">
      <c r="D4782" s="75"/>
    </row>
    <row r="4783" spans="4:4" x14ac:dyDescent="0.2">
      <c r="D4783" s="75"/>
    </row>
    <row r="4784" spans="4:4" x14ac:dyDescent="0.2">
      <c r="D4784" s="75"/>
    </row>
    <row r="4785" spans="4:4" x14ac:dyDescent="0.2">
      <c r="D4785" s="75"/>
    </row>
    <row r="4786" spans="4:4" x14ac:dyDescent="0.2">
      <c r="D4786" s="75"/>
    </row>
    <row r="4787" spans="4:4" x14ac:dyDescent="0.2">
      <c r="D4787" s="75"/>
    </row>
    <row r="4788" spans="4:4" x14ac:dyDescent="0.2">
      <c r="D4788" s="75"/>
    </row>
    <row r="4789" spans="4:4" x14ac:dyDescent="0.2">
      <c r="D4789" s="75"/>
    </row>
    <row r="4790" spans="4:4" x14ac:dyDescent="0.2">
      <c r="D4790" s="75"/>
    </row>
    <row r="4791" spans="4:4" x14ac:dyDescent="0.2">
      <c r="D4791" s="75"/>
    </row>
    <row r="4792" spans="4:4" x14ac:dyDescent="0.2">
      <c r="D4792" s="75"/>
    </row>
    <row r="4793" spans="4:4" x14ac:dyDescent="0.2">
      <c r="D4793" s="75"/>
    </row>
    <row r="4794" spans="4:4" x14ac:dyDescent="0.2">
      <c r="D4794" s="75"/>
    </row>
    <row r="4795" spans="4:4" x14ac:dyDescent="0.2">
      <c r="D4795" s="75"/>
    </row>
    <row r="4796" spans="4:4" x14ac:dyDescent="0.2">
      <c r="D4796" s="75"/>
    </row>
    <row r="4797" spans="4:4" x14ac:dyDescent="0.2">
      <c r="D4797" s="75"/>
    </row>
    <row r="4798" spans="4:4" x14ac:dyDescent="0.2">
      <c r="D4798" s="75"/>
    </row>
    <row r="4799" spans="4:4" x14ac:dyDescent="0.2">
      <c r="D4799" s="75"/>
    </row>
    <row r="4800" spans="4:4" x14ac:dyDescent="0.2">
      <c r="D4800" s="75"/>
    </row>
    <row r="4801" spans="4:4" x14ac:dyDescent="0.2">
      <c r="D4801" s="75"/>
    </row>
    <row r="4802" spans="4:4" x14ac:dyDescent="0.2">
      <c r="D4802" s="75"/>
    </row>
    <row r="4803" spans="4:4" x14ac:dyDescent="0.2">
      <c r="D4803" s="75"/>
    </row>
    <row r="4804" spans="4:4" x14ac:dyDescent="0.2">
      <c r="D4804" s="75"/>
    </row>
    <row r="4805" spans="4:4" x14ac:dyDescent="0.2">
      <c r="D4805" s="75"/>
    </row>
    <row r="4806" spans="4:4" x14ac:dyDescent="0.2">
      <c r="D4806" s="75"/>
    </row>
    <row r="4807" spans="4:4" x14ac:dyDescent="0.2">
      <c r="D4807" s="75"/>
    </row>
    <row r="4808" spans="4:4" x14ac:dyDescent="0.2">
      <c r="D4808" s="75"/>
    </row>
    <row r="4809" spans="4:4" x14ac:dyDescent="0.2">
      <c r="D4809" s="75"/>
    </row>
    <row r="4810" spans="4:4" x14ac:dyDescent="0.2">
      <c r="D4810" s="75"/>
    </row>
    <row r="4811" spans="4:4" x14ac:dyDescent="0.2">
      <c r="D4811" s="75"/>
    </row>
    <row r="4812" spans="4:4" x14ac:dyDescent="0.2">
      <c r="D4812" s="75"/>
    </row>
    <row r="4813" spans="4:4" x14ac:dyDescent="0.2">
      <c r="D4813" s="75"/>
    </row>
    <row r="4814" spans="4:4" x14ac:dyDescent="0.2">
      <c r="D4814" s="75"/>
    </row>
    <row r="4815" spans="4:4" x14ac:dyDescent="0.2">
      <c r="D4815" s="75"/>
    </row>
    <row r="4816" spans="4:4" x14ac:dyDescent="0.2">
      <c r="D4816" s="75"/>
    </row>
    <row r="4817" spans="4:4" x14ac:dyDescent="0.2">
      <c r="D4817" s="75"/>
    </row>
    <row r="4818" spans="4:4" x14ac:dyDescent="0.2">
      <c r="D4818" s="75"/>
    </row>
    <row r="4819" spans="4:4" x14ac:dyDescent="0.2">
      <c r="D4819" s="75"/>
    </row>
    <row r="4820" spans="4:4" x14ac:dyDescent="0.2">
      <c r="D4820" s="75"/>
    </row>
    <row r="4821" spans="4:4" x14ac:dyDescent="0.2">
      <c r="D4821" s="75"/>
    </row>
    <row r="4822" spans="4:4" x14ac:dyDescent="0.2">
      <c r="D4822" s="75"/>
    </row>
    <row r="4823" spans="4:4" x14ac:dyDescent="0.2">
      <c r="D4823" s="75"/>
    </row>
    <row r="4824" spans="4:4" x14ac:dyDescent="0.2">
      <c r="D4824" s="75"/>
    </row>
    <row r="4825" spans="4:4" x14ac:dyDescent="0.2">
      <c r="D4825" s="75"/>
    </row>
    <row r="4826" spans="4:4" x14ac:dyDescent="0.2">
      <c r="D4826" s="75"/>
    </row>
    <row r="4827" spans="4:4" x14ac:dyDescent="0.2">
      <c r="D4827" s="75"/>
    </row>
    <row r="4828" spans="4:4" x14ac:dyDescent="0.2">
      <c r="D4828" s="75"/>
    </row>
    <row r="4829" spans="4:4" x14ac:dyDescent="0.2">
      <c r="D4829" s="75"/>
    </row>
    <row r="4830" spans="4:4" x14ac:dyDescent="0.2">
      <c r="D4830" s="75"/>
    </row>
    <row r="4831" spans="4:4" x14ac:dyDescent="0.2">
      <c r="D4831" s="75"/>
    </row>
    <row r="4832" spans="4:4" x14ac:dyDescent="0.2">
      <c r="D4832" s="75"/>
    </row>
    <row r="4833" spans="4:4" x14ac:dyDescent="0.2">
      <c r="D4833" s="75"/>
    </row>
    <row r="4834" spans="4:4" x14ac:dyDescent="0.2">
      <c r="D4834" s="75"/>
    </row>
    <row r="4835" spans="4:4" x14ac:dyDescent="0.2">
      <c r="D4835" s="75"/>
    </row>
    <row r="4836" spans="4:4" x14ac:dyDescent="0.2">
      <c r="D4836" s="75"/>
    </row>
    <row r="4837" spans="4:4" x14ac:dyDescent="0.2">
      <c r="D4837" s="75"/>
    </row>
    <row r="4838" spans="4:4" x14ac:dyDescent="0.2">
      <c r="D4838" s="75"/>
    </row>
    <row r="4839" spans="4:4" x14ac:dyDescent="0.2">
      <c r="D4839" s="75"/>
    </row>
    <row r="4840" spans="4:4" x14ac:dyDescent="0.2">
      <c r="D4840" s="75"/>
    </row>
    <row r="4841" spans="4:4" x14ac:dyDescent="0.2">
      <c r="D4841" s="75"/>
    </row>
    <row r="4842" spans="4:4" x14ac:dyDescent="0.2">
      <c r="D4842" s="75"/>
    </row>
    <row r="4843" spans="4:4" x14ac:dyDescent="0.2">
      <c r="D4843" s="75"/>
    </row>
    <row r="4844" spans="4:4" x14ac:dyDescent="0.2">
      <c r="D4844" s="75"/>
    </row>
    <row r="4845" spans="4:4" x14ac:dyDescent="0.2">
      <c r="D4845" s="75"/>
    </row>
    <row r="4846" spans="4:4" x14ac:dyDescent="0.2">
      <c r="D4846" s="75"/>
    </row>
    <row r="4847" spans="4:4" x14ac:dyDescent="0.2">
      <c r="D4847" s="75"/>
    </row>
    <row r="4848" spans="4:4" x14ac:dyDescent="0.2">
      <c r="D4848" s="75"/>
    </row>
    <row r="4849" spans="4:4" x14ac:dyDescent="0.2">
      <c r="D4849" s="75"/>
    </row>
    <row r="4850" spans="4:4" x14ac:dyDescent="0.2">
      <c r="D4850" s="75"/>
    </row>
    <row r="4851" spans="4:4" x14ac:dyDescent="0.2">
      <c r="D4851" s="75"/>
    </row>
    <row r="4852" spans="4:4" x14ac:dyDescent="0.2">
      <c r="D4852" s="75"/>
    </row>
    <row r="4853" spans="4:4" x14ac:dyDescent="0.2">
      <c r="D4853" s="75"/>
    </row>
    <row r="4854" spans="4:4" x14ac:dyDescent="0.2">
      <c r="D4854" s="75"/>
    </row>
    <row r="4855" spans="4:4" x14ac:dyDescent="0.2">
      <c r="D4855" s="75"/>
    </row>
    <row r="4856" spans="4:4" x14ac:dyDescent="0.2">
      <c r="D4856" s="75"/>
    </row>
    <row r="4857" spans="4:4" x14ac:dyDescent="0.2">
      <c r="D4857" s="75"/>
    </row>
    <row r="4858" spans="4:4" x14ac:dyDescent="0.2">
      <c r="D4858" s="75"/>
    </row>
    <row r="4859" spans="4:4" x14ac:dyDescent="0.2">
      <c r="D4859" s="75"/>
    </row>
    <row r="4860" spans="4:4" x14ac:dyDescent="0.2">
      <c r="D4860" s="75"/>
    </row>
    <row r="4861" spans="4:4" x14ac:dyDescent="0.2">
      <c r="D4861" s="75"/>
    </row>
    <row r="4862" spans="4:4" x14ac:dyDescent="0.2">
      <c r="D4862" s="75"/>
    </row>
    <row r="4863" spans="4:4" x14ac:dyDescent="0.2">
      <c r="D4863" s="75"/>
    </row>
    <row r="4864" spans="4:4" x14ac:dyDescent="0.2">
      <c r="D4864" s="75"/>
    </row>
    <row r="4865" spans="4:4" x14ac:dyDescent="0.2">
      <c r="D4865" s="75"/>
    </row>
    <row r="4866" spans="4:4" x14ac:dyDescent="0.2">
      <c r="D4866" s="75"/>
    </row>
    <row r="4867" spans="4:4" x14ac:dyDescent="0.2">
      <c r="D4867" s="75"/>
    </row>
    <row r="4868" spans="4:4" x14ac:dyDescent="0.2">
      <c r="D4868" s="75"/>
    </row>
    <row r="4869" spans="4:4" x14ac:dyDescent="0.2">
      <c r="D4869" s="75"/>
    </row>
    <row r="4870" spans="4:4" x14ac:dyDescent="0.2">
      <c r="D4870" s="75"/>
    </row>
    <row r="4871" spans="4:4" x14ac:dyDescent="0.2">
      <c r="D4871" s="75"/>
    </row>
    <row r="4872" spans="4:4" x14ac:dyDescent="0.2">
      <c r="D4872" s="75"/>
    </row>
    <row r="4873" spans="4:4" x14ac:dyDescent="0.2">
      <c r="D4873" s="75"/>
    </row>
    <row r="4874" spans="4:4" x14ac:dyDescent="0.2">
      <c r="D4874" s="75"/>
    </row>
    <row r="4875" spans="4:4" x14ac:dyDescent="0.2">
      <c r="D4875" s="75"/>
    </row>
    <row r="4876" spans="4:4" x14ac:dyDescent="0.2">
      <c r="D4876" s="75"/>
    </row>
    <row r="4877" spans="4:4" x14ac:dyDescent="0.2">
      <c r="D4877" s="75"/>
    </row>
    <row r="4878" spans="4:4" x14ac:dyDescent="0.2">
      <c r="D4878" s="75"/>
    </row>
    <row r="4879" spans="4:4" x14ac:dyDescent="0.2">
      <c r="D4879" s="75"/>
    </row>
    <row r="4880" spans="4:4" x14ac:dyDescent="0.2">
      <c r="D4880" s="75"/>
    </row>
    <row r="4881" spans="4:4" x14ac:dyDescent="0.2">
      <c r="D4881" s="75"/>
    </row>
    <row r="4882" spans="4:4" x14ac:dyDescent="0.2">
      <c r="D4882" s="75"/>
    </row>
    <row r="4883" spans="4:4" x14ac:dyDescent="0.2">
      <c r="D4883" s="75"/>
    </row>
    <row r="4884" spans="4:4" x14ac:dyDescent="0.2">
      <c r="D4884" s="75"/>
    </row>
    <row r="4885" spans="4:4" x14ac:dyDescent="0.2">
      <c r="D4885" s="75"/>
    </row>
    <row r="4886" spans="4:4" x14ac:dyDescent="0.2">
      <c r="D4886" s="75"/>
    </row>
    <row r="4887" spans="4:4" x14ac:dyDescent="0.2">
      <c r="D4887" s="75"/>
    </row>
    <row r="4888" spans="4:4" x14ac:dyDescent="0.2">
      <c r="D4888" s="75"/>
    </row>
    <row r="4889" spans="4:4" x14ac:dyDescent="0.2">
      <c r="D4889" s="75"/>
    </row>
    <row r="4890" spans="4:4" x14ac:dyDescent="0.2">
      <c r="D4890" s="75"/>
    </row>
    <row r="4891" spans="4:4" x14ac:dyDescent="0.2">
      <c r="D4891" s="75"/>
    </row>
    <row r="4892" spans="4:4" x14ac:dyDescent="0.2">
      <c r="D4892" s="75"/>
    </row>
    <row r="4893" spans="4:4" x14ac:dyDescent="0.2">
      <c r="D4893" s="75"/>
    </row>
    <row r="4894" spans="4:4" x14ac:dyDescent="0.2">
      <c r="D4894" s="75"/>
    </row>
    <row r="4895" spans="4:4" x14ac:dyDescent="0.2">
      <c r="D4895" s="75"/>
    </row>
    <row r="4896" spans="4:4" x14ac:dyDescent="0.2">
      <c r="D4896" s="75"/>
    </row>
    <row r="4897" spans="4:4" x14ac:dyDescent="0.2">
      <c r="D4897" s="75"/>
    </row>
    <row r="4898" spans="4:4" x14ac:dyDescent="0.2">
      <c r="D4898" s="75"/>
    </row>
    <row r="4899" spans="4:4" x14ac:dyDescent="0.2">
      <c r="D4899" s="75"/>
    </row>
    <row r="4900" spans="4:4" x14ac:dyDescent="0.2">
      <c r="D4900" s="75"/>
    </row>
    <row r="4901" spans="4:4" x14ac:dyDescent="0.2">
      <c r="D4901" s="75"/>
    </row>
    <row r="4902" spans="4:4" x14ac:dyDescent="0.2">
      <c r="D4902" s="75"/>
    </row>
    <row r="4903" spans="4:4" x14ac:dyDescent="0.2">
      <c r="D4903" s="75"/>
    </row>
    <row r="4904" spans="4:4" x14ac:dyDescent="0.2">
      <c r="D4904" s="75"/>
    </row>
    <row r="4905" spans="4:4" x14ac:dyDescent="0.2">
      <c r="D4905" s="75"/>
    </row>
    <row r="4906" spans="4:4" x14ac:dyDescent="0.2">
      <c r="D4906" s="75"/>
    </row>
    <row r="4907" spans="4:4" x14ac:dyDescent="0.2">
      <c r="D4907" s="75"/>
    </row>
    <row r="4908" spans="4:4" x14ac:dyDescent="0.2">
      <c r="D4908" s="75"/>
    </row>
    <row r="4909" spans="4:4" x14ac:dyDescent="0.2">
      <c r="D4909" s="75"/>
    </row>
    <row r="4910" spans="4:4" x14ac:dyDescent="0.2">
      <c r="D4910" s="75"/>
    </row>
    <row r="4911" spans="4:4" x14ac:dyDescent="0.2">
      <c r="D4911" s="75"/>
    </row>
    <row r="4912" spans="4:4" x14ac:dyDescent="0.2">
      <c r="D4912" s="75"/>
    </row>
    <row r="4913" spans="4:4" x14ac:dyDescent="0.2">
      <c r="D4913" s="75"/>
    </row>
    <row r="4914" spans="4:4" x14ac:dyDescent="0.2">
      <c r="D4914" s="75"/>
    </row>
    <row r="4915" spans="4:4" x14ac:dyDescent="0.2">
      <c r="D4915" s="75"/>
    </row>
    <row r="4916" spans="4:4" x14ac:dyDescent="0.2">
      <c r="D4916" s="75"/>
    </row>
    <row r="4917" spans="4:4" x14ac:dyDescent="0.2">
      <c r="D4917" s="75"/>
    </row>
    <row r="4918" spans="4:4" x14ac:dyDescent="0.2">
      <c r="D4918" s="75"/>
    </row>
    <row r="4919" spans="4:4" x14ac:dyDescent="0.2">
      <c r="D4919" s="75"/>
    </row>
    <row r="4920" spans="4:4" x14ac:dyDescent="0.2">
      <c r="D4920" s="75"/>
    </row>
    <row r="4921" spans="4:4" x14ac:dyDescent="0.2">
      <c r="D4921" s="75"/>
    </row>
    <row r="4922" spans="4:4" x14ac:dyDescent="0.2">
      <c r="D4922" s="75"/>
    </row>
    <row r="4923" spans="4:4" x14ac:dyDescent="0.2">
      <c r="D4923" s="75"/>
    </row>
    <row r="4924" spans="4:4" x14ac:dyDescent="0.2">
      <c r="D4924" s="75"/>
    </row>
    <row r="4925" spans="4:4" x14ac:dyDescent="0.2">
      <c r="D4925" s="75"/>
    </row>
    <row r="4926" spans="4:4" x14ac:dyDescent="0.2">
      <c r="D4926" s="75"/>
    </row>
    <row r="4927" spans="4:4" x14ac:dyDescent="0.2">
      <c r="D4927" s="75"/>
    </row>
    <row r="4928" spans="4:4" x14ac:dyDescent="0.2">
      <c r="D4928" s="75"/>
    </row>
    <row r="4929" spans="4:4" x14ac:dyDescent="0.2">
      <c r="D4929" s="75"/>
    </row>
    <row r="4930" spans="4:4" x14ac:dyDescent="0.2">
      <c r="D4930" s="75"/>
    </row>
    <row r="4931" spans="4:4" x14ac:dyDescent="0.2">
      <c r="D4931" s="75"/>
    </row>
    <row r="4932" spans="4:4" x14ac:dyDescent="0.2">
      <c r="D4932" s="75"/>
    </row>
    <row r="4933" spans="4:4" x14ac:dyDescent="0.2">
      <c r="D4933" s="75"/>
    </row>
    <row r="4934" spans="4:4" x14ac:dyDescent="0.2">
      <c r="D4934" s="75"/>
    </row>
    <row r="4935" spans="4:4" x14ac:dyDescent="0.2">
      <c r="D4935" s="75"/>
    </row>
    <row r="4936" spans="4:4" x14ac:dyDescent="0.2">
      <c r="D4936" s="75"/>
    </row>
    <row r="4937" spans="4:4" x14ac:dyDescent="0.2">
      <c r="D4937" s="75"/>
    </row>
    <row r="4938" spans="4:4" x14ac:dyDescent="0.2">
      <c r="D4938" s="75"/>
    </row>
    <row r="4939" spans="4:4" x14ac:dyDescent="0.2">
      <c r="D4939" s="75"/>
    </row>
    <row r="4940" spans="4:4" x14ac:dyDescent="0.2">
      <c r="D4940" s="75"/>
    </row>
    <row r="4941" spans="4:4" x14ac:dyDescent="0.2">
      <c r="D4941" s="75"/>
    </row>
    <row r="4942" spans="4:4" x14ac:dyDescent="0.2">
      <c r="D4942" s="75"/>
    </row>
    <row r="4943" spans="4:4" x14ac:dyDescent="0.2">
      <c r="D4943" s="75"/>
    </row>
    <row r="4944" spans="4:4" x14ac:dyDescent="0.2">
      <c r="D4944" s="75"/>
    </row>
    <row r="4945" spans="4:4" x14ac:dyDescent="0.2">
      <c r="D4945" s="75"/>
    </row>
    <row r="4946" spans="4:4" x14ac:dyDescent="0.2">
      <c r="D4946" s="75"/>
    </row>
    <row r="4947" spans="4:4" x14ac:dyDescent="0.2">
      <c r="D4947" s="75"/>
    </row>
    <row r="4948" spans="4:4" x14ac:dyDescent="0.2">
      <c r="D4948" s="75"/>
    </row>
    <row r="4949" spans="4:4" x14ac:dyDescent="0.2">
      <c r="D4949" s="75"/>
    </row>
    <row r="4950" spans="4:4" x14ac:dyDescent="0.2">
      <c r="D4950" s="75"/>
    </row>
    <row r="4951" spans="4:4" x14ac:dyDescent="0.2">
      <c r="D4951" s="75"/>
    </row>
    <row r="4952" spans="4:4" x14ac:dyDescent="0.2">
      <c r="D4952" s="75"/>
    </row>
    <row r="4953" spans="4:4" x14ac:dyDescent="0.2">
      <c r="D4953" s="75"/>
    </row>
    <row r="4954" spans="4:4" x14ac:dyDescent="0.2">
      <c r="D4954" s="75"/>
    </row>
    <row r="4955" spans="4:4" x14ac:dyDescent="0.2">
      <c r="D4955" s="75"/>
    </row>
    <row r="4956" spans="4:4" x14ac:dyDescent="0.2">
      <c r="D4956" s="75"/>
    </row>
    <row r="4957" spans="4:4" x14ac:dyDescent="0.2">
      <c r="D4957" s="75"/>
    </row>
    <row r="4958" spans="4:4" x14ac:dyDescent="0.2">
      <c r="D4958" s="75"/>
    </row>
    <row r="4959" spans="4:4" x14ac:dyDescent="0.2">
      <c r="D4959" s="75"/>
    </row>
    <row r="4960" spans="4:4" x14ac:dyDescent="0.2">
      <c r="D4960" s="75"/>
    </row>
    <row r="4961" spans="4:4" x14ac:dyDescent="0.2">
      <c r="D4961" s="75"/>
    </row>
    <row r="4962" spans="4:4" x14ac:dyDescent="0.2">
      <c r="D4962" s="75"/>
    </row>
    <row r="4963" spans="4:4" x14ac:dyDescent="0.2">
      <c r="D4963" s="75"/>
    </row>
    <row r="4964" spans="4:4" x14ac:dyDescent="0.2">
      <c r="D4964" s="75"/>
    </row>
    <row r="4965" spans="4:4" x14ac:dyDescent="0.2">
      <c r="D4965" s="75"/>
    </row>
    <row r="4966" spans="4:4" x14ac:dyDescent="0.2">
      <c r="D4966" s="75"/>
    </row>
    <row r="4967" spans="4:4" x14ac:dyDescent="0.2">
      <c r="D4967" s="75"/>
    </row>
    <row r="4968" spans="4:4" x14ac:dyDescent="0.2">
      <c r="D4968" s="75"/>
    </row>
    <row r="4969" spans="4:4" x14ac:dyDescent="0.2">
      <c r="D4969" s="75"/>
    </row>
    <row r="4970" spans="4:4" x14ac:dyDescent="0.2">
      <c r="D4970" s="75"/>
    </row>
    <row r="4971" spans="4:4" x14ac:dyDescent="0.2">
      <c r="D4971" s="75"/>
    </row>
    <row r="4972" spans="4:4" x14ac:dyDescent="0.2">
      <c r="D4972" s="75"/>
    </row>
    <row r="4973" spans="4:4" x14ac:dyDescent="0.2">
      <c r="D4973" s="75"/>
    </row>
    <row r="4974" spans="4:4" x14ac:dyDescent="0.2">
      <c r="D4974" s="75"/>
    </row>
    <row r="4975" spans="4:4" x14ac:dyDescent="0.2">
      <c r="D4975" s="75"/>
    </row>
    <row r="4976" spans="4:4" x14ac:dyDescent="0.2">
      <c r="D4976" s="75"/>
    </row>
    <row r="4977" spans="4:4" x14ac:dyDescent="0.2">
      <c r="D4977" s="75"/>
    </row>
    <row r="4978" spans="4:4" x14ac:dyDescent="0.2">
      <c r="D4978" s="75"/>
    </row>
    <row r="4979" spans="4:4" x14ac:dyDescent="0.2">
      <c r="D4979" s="75"/>
    </row>
    <row r="4980" spans="4:4" x14ac:dyDescent="0.2">
      <c r="D4980" s="75"/>
    </row>
    <row r="4981" spans="4:4" x14ac:dyDescent="0.2">
      <c r="D4981" s="75"/>
    </row>
    <row r="4982" spans="4:4" x14ac:dyDescent="0.2">
      <c r="D4982" s="75"/>
    </row>
    <row r="4983" spans="4:4" x14ac:dyDescent="0.2">
      <c r="D4983" s="75"/>
    </row>
    <row r="4984" spans="4:4" x14ac:dyDescent="0.2">
      <c r="D4984" s="75"/>
    </row>
    <row r="4985" spans="4:4" x14ac:dyDescent="0.2">
      <c r="D4985" s="75"/>
    </row>
    <row r="4986" spans="4:4" x14ac:dyDescent="0.2">
      <c r="D4986" s="75"/>
    </row>
    <row r="4987" spans="4:4" x14ac:dyDescent="0.2">
      <c r="D4987" s="75"/>
    </row>
    <row r="4988" spans="4:4" x14ac:dyDescent="0.2">
      <c r="D4988" s="75"/>
    </row>
    <row r="4989" spans="4:4" x14ac:dyDescent="0.2">
      <c r="D4989" s="75"/>
    </row>
    <row r="4990" spans="4:4" x14ac:dyDescent="0.2">
      <c r="D4990" s="75"/>
    </row>
    <row r="4991" spans="4:4" x14ac:dyDescent="0.2">
      <c r="D4991" s="75"/>
    </row>
    <row r="4992" spans="4:4" x14ac:dyDescent="0.2">
      <c r="D4992" s="75"/>
    </row>
    <row r="4993" spans="4:4" x14ac:dyDescent="0.2">
      <c r="D4993" s="75"/>
    </row>
    <row r="4994" spans="4:4" x14ac:dyDescent="0.2">
      <c r="D4994" s="75"/>
    </row>
    <row r="4995" spans="4:4" x14ac:dyDescent="0.2">
      <c r="D4995" s="75"/>
    </row>
    <row r="4996" spans="4:4" x14ac:dyDescent="0.2">
      <c r="D4996" s="75"/>
    </row>
    <row r="4997" spans="4:4" x14ac:dyDescent="0.2">
      <c r="D4997" s="75"/>
    </row>
    <row r="4998" spans="4:4" x14ac:dyDescent="0.2">
      <c r="D4998" s="75"/>
    </row>
    <row r="4999" spans="4:4" x14ac:dyDescent="0.2">
      <c r="D4999" s="75"/>
    </row>
    <row r="5000" spans="4:4" x14ac:dyDescent="0.2">
      <c r="D5000" s="75"/>
    </row>
    <row r="5001" spans="4:4" x14ac:dyDescent="0.2">
      <c r="D5001" s="75"/>
    </row>
    <row r="5002" spans="4:4" x14ac:dyDescent="0.2">
      <c r="D5002" s="75"/>
    </row>
    <row r="5003" spans="4:4" x14ac:dyDescent="0.2">
      <c r="D5003" s="75"/>
    </row>
    <row r="5004" spans="4:4" x14ac:dyDescent="0.2">
      <c r="D5004" s="75"/>
    </row>
    <row r="5005" spans="4:4" x14ac:dyDescent="0.2">
      <c r="D5005" s="75"/>
    </row>
    <row r="5006" spans="4:4" x14ac:dyDescent="0.2">
      <c r="D5006" s="75"/>
    </row>
    <row r="5007" spans="4:4" x14ac:dyDescent="0.2">
      <c r="D5007" s="75"/>
    </row>
    <row r="5008" spans="4:4" x14ac:dyDescent="0.2">
      <c r="D5008" s="75"/>
    </row>
    <row r="5009" spans="4:4" x14ac:dyDescent="0.2">
      <c r="D5009" s="75"/>
    </row>
    <row r="5010" spans="4:4" x14ac:dyDescent="0.2">
      <c r="D5010" s="75"/>
    </row>
    <row r="5011" spans="4:4" x14ac:dyDescent="0.2">
      <c r="D5011" s="75"/>
    </row>
    <row r="5012" spans="4:4" x14ac:dyDescent="0.2">
      <c r="D5012" s="75"/>
    </row>
    <row r="5013" spans="4:4" x14ac:dyDescent="0.2">
      <c r="D5013" s="75"/>
    </row>
    <row r="5014" spans="4:4" x14ac:dyDescent="0.2">
      <c r="D5014" s="75"/>
    </row>
    <row r="5015" spans="4:4" x14ac:dyDescent="0.2">
      <c r="D5015" s="75"/>
    </row>
    <row r="5016" spans="4:4" x14ac:dyDescent="0.2">
      <c r="D5016" s="75"/>
    </row>
    <row r="5017" spans="4:4" x14ac:dyDescent="0.2">
      <c r="D5017" s="75"/>
    </row>
    <row r="5018" spans="4:4" x14ac:dyDescent="0.2">
      <c r="D5018" s="75"/>
    </row>
    <row r="5019" spans="4:4" x14ac:dyDescent="0.2">
      <c r="D5019" s="75"/>
    </row>
    <row r="5020" spans="4:4" x14ac:dyDescent="0.2">
      <c r="D5020" s="75"/>
    </row>
    <row r="5021" spans="4:4" x14ac:dyDescent="0.2">
      <c r="D5021" s="75"/>
    </row>
    <row r="5022" spans="4:4" x14ac:dyDescent="0.2">
      <c r="D5022" s="75"/>
    </row>
    <row r="5023" spans="4:4" x14ac:dyDescent="0.2">
      <c r="D5023" s="75"/>
    </row>
    <row r="5024" spans="4:4" x14ac:dyDescent="0.2">
      <c r="D5024" s="75"/>
    </row>
    <row r="5025" spans="4:4" x14ac:dyDescent="0.2">
      <c r="D5025" s="75"/>
    </row>
    <row r="5026" spans="4:4" x14ac:dyDescent="0.2">
      <c r="D5026" s="75"/>
    </row>
    <row r="5027" spans="4:4" x14ac:dyDescent="0.2">
      <c r="D5027" s="75"/>
    </row>
    <row r="5028" spans="4:4" x14ac:dyDescent="0.2">
      <c r="D5028" s="75"/>
    </row>
    <row r="5029" spans="4:4" x14ac:dyDescent="0.2">
      <c r="D5029" s="75"/>
    </row>
    <row r="5030" spans="4:4" x14ac:dyDescent="0.2">
      <c r="D5030" s="75"/>
    </row>
    <row r="5031" spans="4:4" x14ac:dyDescent="0.2">
      <c r="D5031" s="75"/>
    </row>
    <row r="5032" spans="4:4" x14ac:dyDescent="0.2">
      <c r="D5032" s="75"/>
    </row>
    <row r="5033" spans="4:4" x14ac:dyDescent="0.2">
      <c r="D5033" s="75"/>
    </row>
    <row r="5034" spans="4:4" x14ac:dyDescent="0.2">
      <c r="D5034" s="75"/>
    </row>
    <row r="5035" spans="4:4" x14ac:dyDescent="0.2">
      <c r="D5035" s="75"/>
    </row>
    <row r="5036" spans="4:4" x14ac:dyDescent="0.2">
      <c r="D5036" s="75"/>
    </row>
    <row r="5037" spans="4:4" x14ac:dyDescent="0.2">
      <c r="D5037" s="75"/>
    </row>
    <row r="5038" spans="4:4" x14ac:dyDescent="0.2">
      <c r="D5038" s="75"/>
    </row>
    <row r="5039" spans="4:4" x14ac:dyDescent="0.2">
      <c r="D5039" s="75"/>
    </row>
    <row r="5040" spans="4:4" x14ac:dyDescent="0.2">
      <c r="D5040" s="75"/>
    </row>
    <row r="5041" spans="4:4" x14ac:dyDescent="0.2">
      <c r="D5041" s="75"/>
    </row>
    <row r="5042" spans="4:4" x14ac:dyDescent="0.2">
      <c r="D5042" s="75"/>
    </row>
    <row r="5043" spans="4:4" x14ac:dyDescent="0.2">
      <c r="D5043" s="75"/>
    </row>
    <row r="5044" spans="4:4" x14ac:dyDescent="0.2">
      <c r="D5044" s="75"/>
    </row>
    <row r="5045" spans="4:4" x14ac:dyDescent="0.2">
      <c r="D5045" s="75"/>
    </row>
    <row r="5046" spans="4:4" x14ac:dyDescent="0.2">
      <c r="D5046" s="75"/>
    </row>
    <row r="5047" spans="4:4" x14ac:dyDescent="0.2">
      <c r="D5047" s="75"/>
    </row>
    <row r="5048" spans="4:4" x14ac:dyDescent="0.2">
      <c r="D5048" s="75"/>
    </row>
    <row r="5049" spans="4:4" x14ac:dyDescent="0.2">
      <c r="D5049" s="75"/>
    </row>
    <row r="5050" spans="4:4" x14ac:dyDescent="0.2">
      <c r="D5050" s="75"/>
    </row>
    <row r="5051" spans="4:4" x14ac:dyDescent="0.2">
      <c r="D5051" s="75"/>
    </row>
    <row r="5052" spans="4:4" x14ac:dyDescent="0.2">
      <c r="D5052" s="75"/>
    </row>
    <row r="5053" spans="4:4" x14ac:dyDescent="0.2">
      <c r="D5053" s="75"/>
    </row>
    <row r="5054" spans="4:4" x14ac:dyDescent="0.2">
      <c r="D5054" s="75"/>
    </row>
    <row r="5055" spans="4:4" x14ac:dyDescent="0.2">
      <c r="D5055" s="75"/>
    </row>
    <row r="5056" spans="4:4" x14ac:dyDescent="0.2">
      <c r="D5056" s="75"/>
    </row>
    <row r="5057" spans="4:4" x14ac:dyDescent="0.2">
      <c r="D5057" s="75"/>
    </row>
    <row r="5058" spans="4:4" x14ac:dyDescent="0.2">
      <c r="D5058" s="75"/>
    </row>
    <row r="5059" spans="4:4" x14ac:dyDescent="0.2">
      <c r="D5059" s="75"/>
    </row>
    <row r="5060" spans="4:4" x14ac:dyDescent="0.2">
      <c r="D5060" s="75"/>
    </row>
    <row r="5061" spans="4:4" x14ac:dyDescent="0.2">
      <c r="D5061" s="75"/>
    </row>
    <row r="5062" spans="4:4" x14ac:dyDescent="0.2">
      <c r="D5062" s="75"/>
    </row>
    <row r="5063" spans="4:4" x14ac:dyDescent="0.2">
      <c r="D5063" s="75"/>
    </row>
    <row r="5064" spans="4:4" x14ac:dyDescent="0.2">
      <c r="D5064" s="75"/>
    </row>
    <row r="5065" spans="4:4" x14ac:dyDescent="0.2">
      <c r="D5065" s="75"/>
    </row>
    <row r="5066" spans="4:4" x14ac:dyDescent="0.2">
      <c r="D5066" s="75"/>
    </row>
    <row r="5067" spans="4:4" x14ac:dyDescent="0.2">
      <c r="D5067" s="75"/>
    </row>
    <row r="5068" spans="4:4" x14ac:dyDescent="0.2">
      <c r="D5068" s="75"/>
    </row>
    <row r="5069" spans="4:4" x14ac:dyDescent="0.2">
      <c r="D5069" s="75"/>
    </row>
    <row r="5070" spans="4:4" x14ac:dyDescent="0.2">
      <c r="D5070" s="75"/>
    </row>
    <row r="5071" spans="4:4" x14ac:dyDescent="0.2">
      <c r="D5071" s="75"/>
    </row>
    <row r="5072" spans="4:4" x14ac:dyDescent="0.2">
      <c r="D5072" s="75"/>
    </row>
    <row r="5073" spans="4:4" x14ac:dyDescent="0.2">
      <c r="D5073" s="75"/>
    </row>
    <row r="5074" spans="4:4" x14ac:dyDescent="0.2">
      <c r="D5074" s="75"/>
    </row>
    <row r="5075" spans="4:4" x14ac:dyDescent="0.2">
      <c r="D5075" s="75"/>
    </row>
    <row r="5076" spans="4:4" x14ac:dyDescent="0.2">
      <c r="D5076" s="75"/>
    </row>
    <row r="5077" spans="4:4" x14ac:dyDescent="0.2">
      <c r="D5077" s="75"/>
    </row>
    <row r="5078" spans="4:4" x14ac:dyDescent="0.2">
      <c r="D5078" s="75"/>
    </row>
    <row r="5079" spans="4:4" x14ac:dyDescent="0.2">
      <c r="D5079" s="75"/>
    </row>
    <row r="5080" spans="4:4" x14ac:dyDescent="0.2">
      <c r="D5080" s="75"/>
    </row>
    <row r="5081" spans="4:4" x14ac:dyDescent="0.2">
      <c r="D5081" s="75"/>
    </row>
    <row r="5082" spans="4:4" x14ac:dyDescent="0.2">
      <c r="D5082" s="75"/>
    </row>
    <row r="5083" spans="4:4" x14ac:dyDescent="0.2">
      <c r="D5083" s="75"/>
    </row>
    <row r="5084" spans="4:4" x14ac:dyDescent="0.2">
      <c r="D5084" s="75"/>
    </row>
    <row r="5085" spans="4:4" x14ac:dyDescent="0.2">
      <c r="D5085" s="75"/>
    </row>
    <row r="5086" spans="4:4" x14ac:dyDescent="0.2">
      <c r="D5086" s="75"/>
    </row>
    <row r="5087" spans="4:4" x14ac:dyDescent="0.2">
      <c r="D5087" s="75"/>
    </row>
    <row r="5088" spans="4:4" x14ac:dyDescent="0.2">
      <c r="D5088" s="75"/>
    </row>
    <row r="5089" spans="4:4" x14ac:dyDescent="0.2">
      <c r="D5089" s="75"/>
    </row>
    <row r="5090" spans="4:4" x14ac:dyDescent="0.2">
      <c r="D5090" s="75"/>
    </row>
    <row r="5091" spans="4:4" x14ac:dyDescent="0.2">
      <c r="D5091" s="75"/>
    </row>
    <row r="5092" spans="4:4" x14ac:dyDescent="0.2">
      <c r="D5092" s="75"/>
    </row>
    <row r="5093" spans="4:4" x14ac:dyDescent="0.2">
      <c r="D5093" s="75"/>
    </row>
    <row r="5094" spans="4:4" x14ac:dyDescent="0.2">
      <c r="D5094" s="75"/>
    </row>
    <row r="5095" spans="4:4" x14ac:dyDescent="0.2">
      <c r="D5095" s="75"/>
    </row>
    <row r="5096" spans="4:4" x14ac:dyDescent="0.2">
      <c r="D5096" s="75"/>
    </row>
    <row r="5097" spans="4:4" x14ac:dyDescent="0.2">
      <c r="D5097" s="75"/>
    </row>
    <row r="5098" spans="4:4" x14ac:dyDescent="0.2">
      <c r="D5098" s="75"/>
    </row>
    <row r="5099" spans="4:4" x14ac:dyDescent="0.2">
      <c r="D5099" s="75"/>
    </row>
    <row r="5100" spans="4:4" x14ac:dyDescent="0.2">
      <c r="D5100" s="75"/>
    </row>
    <row r="5101" spans="4:4" x14ac:dyDescent="0.2">
      <c r="D5101" s="75"/>
    </row>
    <row r="5102" spans="4:4" x14ac:dyDescent="0.2">
      <c r="D5102" s="75"/>
    </row>
    <row r="5103" spans="4:4" x14ac:dyDescent="0.2">
      <c r="D5103" s="75"/>
    </row>
    <row r="5104" spans="4:4" x14ac:dyDescent="0.2">
      <c r="D5104" s="75"/>
    </row>
    <row r="5105" spans="4:4" x14ac:dyDescent="0.2">
      <c r="D5105" s="75"/>
    </row>
    <row r="5106" spans="4:4" x14ac:dyDescent="0.2">
      <c r="D5106" s="75"/>
    </row>
    <row r="5107" spans="4:4" x14ac:dyDescent="0.2">
      <c r="D5107" s="75"/>
    </row>
    <row r="5108" spans="4:4" x14ac:dyDescent="0.2">
      <c r="D5108" s="75"/>
    </row>
    <row r="5109" spans="4:4" x14ac:dyDescent="0.2">
      <c r="D5109" s="75"/>
    </row>
    <row r="5110" spans="4:4" x14ac:dyDescent="0.2">
      <c r="D5110" s="75"/>
    </row>
    <row r="5111" spans="4:4" x14ac:dyDescent="0.2">
      <c r="D5111" s="75"/>
    </row>
    <row r="5112" spans="4:4" x14ac:dyDescent="0.2">
      <c r="D5112" s="75"/>
    </row>
    <row r="5113" spans="4:4" x14ac:dyDescent="0.2">
      <c r="D5113" s="75"/>
    </row>
    <row r="5114" spans="4:4" x14ac:dyDescent="0.2">
      <c r="D5114" s="75"/>
    </row>
    <row r="5115" spans="4:4" x14ac:dyDescent="0.2">
      <c r="D5115" s="75"/>
    </row>
    <row r="5116" spans="4:4" x14ac:dyDescent="0.2">
      <c r="D5116" s="75"/>
    </row>
    <row r="5117" spans="4:4" x14ac:dyDescent="0.2">
      <c r="D5117" s="75"/>
    </row>
    <row r="5118" spans="4:4" x14ac:dyDescent="0.2">
      <c r="D5118" s="75"/>
    </row>
    <row r="5119" spans="4:4" x14ac:dyDescent="0.2">
      <c r="D5119" s="75"/>
    </row>
    <row r="5120" spans="4:4" x14ac:dyDescent="0.2">
      <c r="D5120" s="75"/>
    </row>
    <row r="5121" spans="4:4" x14ac:dyDescent="0.2">
      <c r="D5121" s="75"/>
    </row>
    <row r="5122" spans="4:4" x14ac:dyDescent="0.2">
      <c r="D5122" s="75"/>
    </row>
    <row r="5123" spans="4:4" x14ac:dyDescent="0.2">
      <c r="D5123" s="75"/>
    </row>
    <row r="5124" spans="4:4" x14ac:dyDescent="0.2">
      <c r="D5124" s="75"/>
    </row>
    <row r="5125" spans="4:4" x14ac:dyDescent="0.2">
      <c r="D5125" s="75"/>
    </row>
    <row r="5126" spans="4:4" x14ac:dyDescent="0.2">
      <c r="D5126" s="75"/>
    </row>
    <row r="5127" spans="4:4" x14ac:dyDescent="0.2">
      <c r="D5127" s="75"/>
    </row>
    <row r="5128" spans="4:4" x14ac:dyDescent="0.2">
      <c r="D5128" s="75"/>
    </row>
    <row r="5129" spans="4:4" x14ac:dyDescent="0.2">
      <c r="D5129" s="75"/>
    </row>
    <row r="5130" spans="4:4" x14ac:dyDescent="0.2">
      <c r="D5130" s="75"/>
    </row>
    <row r="5131" spans="4:4" x14ac:dyDescent="0.2">
      <c r="D5131" s="75"/>
    </row>
    <row r="5132" spans="4:4" x14ac:dyDescent="0.2">
      <c r="D5132" s="75"/>
    </row>
    <row r="5133" spans="4:4" x14ac:dyDescent="0.2">
      <c r="D5133" s="75"/>
    </row>
    <row r="5134" spans="4:4" x14ac:dyDescent="0.2">
      <c r="D5134" s="75"/>
    </row>
    <row r="5135" spans="4:4" x14ac:dyDescent="0.2">
      <c r="D5135" s="75"/>
    </row>
    <row r="5136" spans="4:4" x14ac:dyDescent="0.2">
      <c r="D5136" s="75"/>
    </row>
    <row r="5137" spans="4:4" x14ac:dyDescent="0.2">
      <c r="D5137" s="75"/>
    </row>
    <row r="5138" spans="4:4" x14ac:dyDescent="0.2">
      <c r="D5138" s="75"/>
    </row>
    <row r="5139" spans="4:4" x14ac:dyDescent="0.2">
      <c r="D5139" s="75"/>
    </row>
    <row r="5140" spans="4:4" x14ac:dyDescent="0.2">
      <c r="D5140" s="75"/>
    </row>
    <row r="5141" spans="4:4" x14ac:dyDescent="0.2">
      <c r="D5141" s="75"/>
    </row>
    <row r="5142" spans="4:4" x14ac:dyDescent="0.2">
      <c r="D5142" s="75"/>
    </row>
    <row r="5143" spans="4:4" x14ac:dyDescent="0.2">
      <c r="D5143" s="75"/>
    </row>
    <row r="5144" spans="4:4" x14ac:dyDescent="0.2">
      <c r="D5144" s="75"/>
    </row>
    <row r="5145" spans="4:4" x14ac:dyDescent="0.2">
      <c r="D5145" s="75"/>
    </row>
    <row r="5146" spans="4:4" x14ac:dyDescent="0.2">
      <c r="D5146" s="75"/>
    </row>
    <row r="5147" spans="4:4" x14ac:dyDescent="0.2">
      <c r="D5147" s="75"/>
    </row>
    <row r="5148" spans="4:4" x14ac:dyDescent="0.2">
      <c r="D5148" s="75"/>
    </row>
    <row r="5149" spans="4:4" x14ac:dyDescent="0.2">
      <c r="D5149" s="75"/>
    </row>
    <row r="5150" spans="4:4" x14ac:dyDescent="0.2">
      <c r="D5150" s="75"/>
    </row>
    <row r="5151" spans="4:4" x14ac:dyDescent="0.2">
      <c r="D5151" s="75"/>
    </row>
    <row r="5152" spans="4:4" x14ac:dyDescent="0.2">
      <c r="D5152" s="75"/>
    </row>
    <row r="5153" spans="4:4" x14ac:dyDescent="0.2">
      <c r="D5153" s="75"/>
    </row>
    <row r="5154" spans="4:4" x14ac:dyDescent="0.2">
      <c r="D5154" s="75"/>
    </row>
    <row r="5155" spans="4:4" x14ac:dyDescent="0.2">
      <c r="D5155" s="75"/>
    </row>
    <row r="5156" spans="4:4" x14ac:dyDescent="0.2">
      <c r="D5156" s="75"/>
    </row>
    <row r="5157" spans="4:4" x14ac:dyDescent="0.2">
      <c r="D5157" s="75"/>
    </row>
    <row r="5158" spans="4:4" x14ac:dyDescent="0.2">
      <c r="D5158" s="75"/>
    </row>
    <row r="5159" spans="4:4" x14ac:dyDescent="0.2">
      <c r="D5159" s="75"/>
    </row>
    <row r="5160" spans="4:4" x14ac:dyDescent="0.2">
      <c r="D5160" s="75"/>
    </row>
    <row r="5161" spans="4:4" x14ac:dyDescent="0.2">
      <c r="D5161" s="75"/>
    </row>
    <row r="5162" spans="4:4" x14ac:dyDescent="0.2">
      <c r="D5162" s="75"/>
    </row>
    <row r="5163" spans="4:4" x14ac:dyDescent="0.2">
      <c r="D5163" s="75"/>
    </row>
    <row r="5164" spans="4:4" x14ac:dyDescent="0.2">
      <c r="D5164" s="75"/>
    </row>
    <row r="5165" spans="4:4" x14ac:dyDescent="0.2">
      <c r="D5165" s="75"/>
    </row>
    <row r="5166" spans="4:4" x14ac:dyDescent="0.2">
      <c r="D5166" s="75"/>
    </row>
    <row r="5167" spans="4:4" x14ac:dyDescent="0.2">
      <c r="D5167" s="75"/>
    </row>
    <row r="5168" spans="4:4" x14ac:dyDescent="0.2">
      <c r="D5168" s="75"/>
    </row>
    <row r="5169" spans="4:4" x14ac:dyDescent="0.2">
      <c r="D5169" s="75"/>
    </row>
    <row r="5170" spans="4:4" x14ac:dyDescent="0.2">
      <c r="D5170" s="75"/>
    </row>
    <row r="5171" spans="4:4" x14ac:dyDescent="0.2">
      <c r="D5171" s="75"/>
    </row>
    <row r="5172" spans="4:4" x14ac:dyDescent="0.2">
      <c r="D5172" s="75"/>
    </row>
    <row r="5173" spans="4:4" x14ac:dyDescent="0.2">
      <c r="D5173" s="75"/>
    </row>
    <row r="5174" spans="4:4" x14ac:dyDescent="0.2">
      <c r="D5174" s="75"/>
    </row>
    <row r="5175" spans="4:4" x14ac:dyDescent="0.2">
      <c r="D5175" s="75"/>
    </row>
    <row r="5176" spans="4:4" x14ac:dyDescent="0.2">
      <c r="D5176" s="75"/>
    </row>
    <row r="5177" spans="4:4" x14ac:dyDescent="0.2">
      <c r="D5177" s="75"/>
    </row>
    <row r="5178" spans="4:4" x14ac:dyDescent="0.2">
      <c r="D5178" s="75"/>
    </row>
    <row r="5179" spans="4:4" x14ac:dyDescent="0.2">
      <c r="D5179" s="75"/>
    </row>
    <row r="5180" spans="4:4" x14ac:dyDescent="0.2">
      <c r="D5180" s="75"/>
    </row>
    <row r="5181" spans="4:4" x14ac:dyDescent="0.2">
      <c r="D5181" s="75"/>
    </row>
    <row r="5182" spans="4:4" x14ac:dyDescent="0.2">
      <c r="D5182" s="75"/>
    </row>
    <row r="5183" spans="4:4" x14ac:dyDescent="0.2">
      <c r="D5183" s="75"/>
    </row>
    <row r="5184" spans="4:4" x14ac:dyDescent="0.2">
      <c r="D5184" s="75"/>
    </row>
    <row r="5185" spans="4:4" x14ac:dyDescent="0.2">
      <c r="D5185" s="75"/>
    </row>
    <row r="5186" spans="4:4" x14ac:dyDescent="0.2">
      <c r="D5186" s="75"/>
    </row>
    <row r="5187" spans="4:4" x14ac:dyDescent="0.2">
      <c r="D5187" s="75"/>
    </row>
    <row r="5188" spans="4:4" x14ac:dyDescent="0.2">
      <c r="D5188" s="75"/>
    </row>
    <row r="5189" spans="4:4" x14ac:dyDescent="0.2">
      <c r="D5189" s="75"/>
    </row>
    <row r="5190" spans="4:4" x14ac:dyDescent="0.2">
      <c r="D5190" s="75"/>
    </row>
    <row r="5191" spans="4:4" x14ac:dyDescent="0.2">
      <c r="D5191" s="75"/>
    </row>
    <row r="5192" spans="4:4" x14ac:dyDescent="0.2">
      <c r="D5192" s="75"/>
    </row>
    <row r="5193" spans="4:4" x14ac:dyDescent="0.2">
      <c r="D5193" s="75"/>
    </row>
    <row r="5194" spans="4:4" x14ac:dyDescent="0.2">
      <c r="D5194" s="75"/>
    </row>
    <row r="5195" spans="4:4" x14ac:dyDescent="0.2">
      <c r="D5195" s="75"/>
    </row>
    <row r="5196" spans="4:4" x14ac:dyDescent="0.2">
      <c r="D5196" s="75"/>
    </row>
    <row r="5197" spans="4:4" x14ac:dyDescent="0.2">
      <c r="D5197" s="75"/>
    </row>
    <row r="5198" spans="4:4" x14ac:dyDescent="0.2">
      <c r="D5198" s="75"/>
    </row>
    <row r="5199" spans="4:4" x14ac:dyDescent="0.2">
      <c r="D5199" s="75"/>
    </row>
    <row r="5200" spans="4:4" x14ac:dyDescent="0.2">
      <c r="D5200" s="75"/>
    </row>
    <row r="5201" spans="4:4" x14ac:dyDescent="0.2">
      <c r="D5201" s="75"/>
    </row>
    <row r="5202" spans="4:4" x14ac:dyDescent="0.2">
      <c r="D5202" s="75"/>
    </row>
    <row r="5203" spans="4:4" x14ac:dyDescent="0.2">
      <c r="D5203" s="75"/>
    </row>
    <row r="5204" spans="4:4" x14ac:dyDescent="0.2">
      <c r="D5204" s="75"/>
    </row>
    <row r="5205" spans="4:4" x14ac:dyDescent="0.2">
      <c r="D5205" s="75"/>
    </row>
    <row r="5206" spans="4:4" x14ac:dyDescent="0.2">
      <c r="D5206" s="75"/>
    </row>
    <row r="5207" spans="4:4" x14ac:dyDescent="0.2">
      <c r="D5207" s="75"/>
    </row>
    <row r="5208" spans="4:4" x14ac:dyDescent="0.2">
      <c r="D5208" s="75"/>
    </row>
    <row r="5209" spans="4:4" x14ac:dyDescent="0.2">
      <c r="D5209" s="75"/>
    </row>
    <row r="5210" spans="4:4" x14ac:dyDescent="0.2">
      <c r="D5210" s="75"/>
    </row>
    <row r="5211" spans="4:4" x14ac:dyDescent="0.2">
      <c r="D5211" s="75"/>
    </row>
    <row r="5212" spans="4:4" x14ac:dyDescent="0.2">
      <c r="D5212" s="75"/>
    </row>
    <row r="5213" spans="4:4" x14ac:dyDescent="0.2">
      <c r="D5213" s="75"/>
    </row>
    <row r="5214" spans="4:4" x14ac:dyDescent="0.2">
      <c r="D5214" s="75"/>
    </row>
    <row r="5215" spans="4:4" x14ac:dyDescent="0.2">
      <c r="D5215" s="75"/>
    </row>
    <row r="5216" spans="4:4" x14ac:dyDescent="0.2">
      <c r="D5216" s="75"/>
    </row>
    <row r="5217" spans="4:4" x14ac:dyDescent="0.2">
      <c r="D5217" s="75"/>
    </row>
    <row r="5218" spans="4:4" x14ac:dyDescent="0.2">
      <c r="D5218" s="75"/>
    </row>
    <row r="5219" spans="4:4" x14ac:dyDescent="0.2">
      <c r="D5219" s="75"/>
    </row>
    <row r="5220" spans="4:4" x14ac:dyDescent="0.2">
      <c r="D5220" s="75"/>
    </row>
    <row r="5221" spans="4:4" x14ac:dyDescent="0.2">
      <c r="D5221" s="75"/>
    </row>
    <row r="5222" spans="4:4" x14ac:dyDescent="0.2">
      <c r="D5222" s="75"/>
    </row>
    <row r="5223" spans="4:4" x14ac:dyDescent="0.2">
      <c r="D5223" s="75"/>
    </row>
    <row r="5224" spans="4:4" x14ac:dyDescent="0.2">
      <c r="D5224" s="75"/>
    </row>
    <row r="5225" spans="4:4" x14ac:dyDescent="0.2">
      <c r="D5225" s="75"/>
    </row>
    <row r="5226" spans="4:4" x14ac:dyDescent="0.2">
      <c r="D5226" s="75"/>
    </row>
    <row r="5227" spans="4:4" x14ac:dyDescent="0.2">
      <c r="D5227" s="75"/>
    </row>
    <row r="5228" spans="4:4" x14ac:dyDescent="0.2">
      <c r="D5228" s="75"/>
    </row>
    <row r="5229" spans="4:4" x14ac:dyDescent="0.2">
      <c r="D5229" s="75"/>
    </row>
    <row r="5230" spans="4:4" x14ac:dyDescent="0.2">
      <c r="D5230" s="75"/>
    </row>
    <row r="5231" spans="4:4" x14ac:dyDescent="0.2">
      <c r="D5231" s="75"/>
    </row>
    <row r="5232" spans="4:4" x14ac:dyDescent="0.2">
      <c r="D5232" s="75"/>
    </row>
    <row r="5233" spans="4:4" x14ac:dyDescent="0.2">
      <c r="D5233" s="75"/>
    </row>
    <row r="5234" spans="4:4" x14ac:dyDescent="0.2">
      <c r="D5234" s="75"/>
    </row>
    <row r="5235" spans="4:4" x14ac:dyDescent="0.2">
      <c r="D5235" s="75"/>
    </row>
    <row r="5236" spans="4:4" x14ac:dyDescent="0.2">
      <c r="D5236" s="75"/>
    </row>
    <row r="5237" spans="4:4" x14ac:dyDescent="0.2">
      <c r="D5237" s="75"/>
    </row>
    <row r="5238" spans="4:4" x14ac:dyDescent="0.2">
      <c r="D5238" s="75"/>
    </row>
    <row r="5239" spans="4:4" x14ac:dyDescent="0.2">
      <c r="D5239" s="75"/>
    </row>
    <row r="5240" spans="4:4" x14ac:dyDescent="0.2">
      <c r="D5240" s="75"/>
    </row>
    <row r="5241" spans="4:4" x14ac:dyDescent="0.2">
      <c r="D5241" s="75"/>
    </row>
    <row r="5242" spans="4:4" x14ac:dyDescent="0.2">
      <c r="D5242" s="75"/>
    </row>
    <row r="5243" spans="4:4" x14ac:dyDescent="0.2">
      <c r="D5243" s="75"/>
    </row>
    <row r="5244" spans="4:4" x14ac:dyDescent="0.2">
      <c r="D5244" s="75"/>
    </row>
    <row r="5245" spans="4:4" x14ac:dyDescent="0.2">
      <c r="D5245" s="75"/>
    </row>
    <row r="5246" spans="4:4" x14ac:dyDescent="0.2">
      <c r="D5246" s="75"/>
    </row>
    <row r="5247" spans="4:4" x14ac:dyDescent="0.2">
      <c r="D5247" s="75"/>
    </row>
    <row r="5248" spans="4:4" x14ac:dyDescent="0.2">
      <c r="D5248" s="75"/>
    </row>
    <row r="5249" spans="4:4" x14ac:dyDescent="0.2">
      <c r="D5249" s="75"/>
    </row>
    <row r="5250" spans="4:4" x14ac:dyDescent="0.2">
      <c r="D5250" s="75"/>
    </row>
    <row r="5251" spans="4:4" x14ac:dyDescent="0.2">
      <c r="D5251" s="75"/>
    </row>
    <row r="5252" spans="4:4" x14ac:dyDescent="0.2">
      <c r="D5252" s="75"/>
    </row>
    <row r="5253" spans="4:4" x14ac:dyDescent="0.2">
      <c r="D5253" s="75"/>
    </row>
    <row r="5254" spans="4:4" x14ac:dyDescent="0.2">
      <c r="D5254" s="75"/>
    </row>
    <row r="5255" spans="4:4" x14ac:dyDescent="0.2">
      <c r="D5255" s="75"/>
    </row>
    <row r="5256" spans="4:4" x14ac:dyDescent="0.2">
      <c r="D5256" s="75"/>
    </row>
    <row r="5257" spans="4:4" x14ac:dyDescent="0.2">
      <c r="D5257" s="75"/>
    </row>
    <row r="5258" spans="4:4" x14ac:dyDescent="0.2">
      <c r="D5258" s="75"/>
    </row>
    <row r="5259" spans="4:4" x14ac:dyDescent="0.2">
      <c r="D5259" s="75"/>
    </row>
    <row r="5260" spans="4:4" x14ac:dyDescent="0.2">
      <c r="D5260" s="75"/>
    </row>
    <row r="5261" spans="4:4" x14ac:dyDescent="0.2">
      <c r="D5261" s="75"/>
    </row>
    <row r="5262" spans="4:4" x14ac:dyDescent="0.2">
      <c r="D5262" s="75"/>
    </row>
    <row r="5263" spans="4:4" x14ac:dyDescent="0.2">
      <c r="D5263" s="75"/>
    </row>
    <row r="5264" spans="4:4" x14ac:dyDescent="0.2">
      <c r="D5264" s="75"/>
    </row>
    <row r="5265" spans="4:4" x14ac:dyDescent="0.2">
      <c r="D5265" s="75"/>
    </row>
    <row r="5266" spans="4:4" x14ac:dyDescent="0.2">
      <c r="D5266" s="75"/>
    </row>
    <row r="5267" spans="4:4" x14ac:dyDescent="0.2">
      <c r="D5267" s="75"/>
    </row>
    <row r="5268" spans="4:4" x14ac:dyDescent="0.2">
      <c r="D5268" s="75"/>
    </row>
    <row r="5269" spans="4:4" x14ac:dyDescent="0.2">
      <c r="D5269" s="75"/>
    </row>
    <row r="5270" spans="4:4" x14ac:dyDescent="0.2">
      <c r="D5270" s="75"/>
    </row>
    <row r="5271" spans="4:4" x14ac:dyDescent="0.2">
      <c r="D5271" s="75"/>
    </row>
    <row r="5272" spans="4:4" x14ac:dyDescent="0.2">
      <c r="D5272" s="75"/>
    </row>
    <row r="5273" spans="4:4" x14ac:dyDescent="0.2">
      <c r="D5273" s="75"/>
    </row>
    <row r="5274" spans="4:4" x14ac:dyDescent="0.2">
      <c r="D5274" s="75"/>
    </row>
    <row r="5275" spans="4:4" x14ac:dyDescent="0.2">
      <c r="D5275" s="75"/>
    </row>
    <row r="5276" spans="4:4" x14ac:dyDescent="0.2">
      <c r="D5276" s="75"/>
    </row>
    <row r="5277" spans="4:4" x14ac:dyDescent="0.2">
      <c r="D5277" s="75"/>
    </row>
    <row r="5278" spans="4:4" x14ac:dyDescent="0.2">
      <c r="D5278" s="75"/>
    </row>
    <row r="5279" spans="4:4" x14ac:dyDescent="0.2">
      <c r="D5279" s="75"/>
    </row>
    <row r="5280" spans="4:4" x14ac:dyDescent="0.2">
      <c r="D5280" s="75"/>
    </row>
    <row r="5281" spans="4:4" x14ac:dyDescent="0.2">
      <c r="D5281" s="75"/>
    </row>
    <row r="5282" spans="4:4" x14ac:dyDescent="0.2">
      <c r="D5282" s="75"/>
    </row>
    <row r="5283" spans="4:4" x14ac:dyDescent="0.2">
      <c r="D5283" s="75"/>
    </row>
    <row r="5284" spans="4:4" x14ac:dyDescent="0.2">
      <c r="D5284" s="75"/>
    </row>
    <row r="5285" spans="4:4" x14ac:dyDescent="0.2">
      <c r="D5285" s="75"/>
    </row>
    <row r="5286" spans="4:4" x14ac:dyDescent="0.2">
      <c r="D5286" s="75"/>
    </row>
    <row r="5287" spans="4:4" x14ac:dyDescent="0.2">
      <c r="D5287" s="75"/>
    </row>
    <row r="5288" spans="4:4" x14ac:dyDescent="0.2">
      <c r="D5288" s="75"/>
    </row>
    <row r="5289" spans="4:4" x14ac:dyDescent="0.2">
      <c r="D5289" s="75"/>
    </row>
    <row r="5290" spans="4:4" x14ac:dyDescent="0.2">
      <c r="D5290" s="75"/>
    </row>
    <row r="5291" spans="4:4" x14ac:dyDescent="0.2">
      <c r="D5291" s="75"/>
    </row>
    <row r="5292" spans="4:4" x14ac:dyDescent="0.2">
      <c r="D5292" s="75"/>
    </row>
    <row r="5293" spans="4:4" x14ac:dyDescent="0.2">
      <c r="D5293" s="75"/>
    </row>
    <row r="5294" spans="4:4" x14ac:dyDescent="0.2">
      <c r="D5294" s="75"/>
    </row>
    <row r="5295" spans="4:4" x14ac:dyDescent="0.2">
      <c r="D5295" s="75"/>
    </row>
    <row r="5296" spans="4:4" x14ac:dyDescent="0.2">
      <c r="D5296" s="75"/>
    </row>
    <row r="5297" spans="4:4" x14ac:dyDescent="0.2">
      <c r="D5297" s="75"/>
    </row>
    <row r="5298" spans="4:4" x14ac:dyDescent="0.2">
      <c r="D5298" s="75"/>
    </row>
    <row r="5299" spans="4:4" x14ac:dyDescent="0.2">
      <c r="D5299" s="75"/>
    </row>
    <row r="5300" spans="4:4" x14ac:dyDescent="0.2">
      <c r="D5300" s="75"/>
    </row>
    <row r="5301" spans="4:4" x14ac:dyDescent="0.2">
      <c r="D5301" s="75"/>
    </row>
    <row r="5302" spans="4:4" x14ac:dyDescent="0.2">
      <c r="D5302" s="75"/>
    </row>
    <row r="5303" spans="4:4" x14ac:dyDescent="0.2">
      <c r="D5303" s="75"/>
    </row>
    <row r="5304" spans="4:4" x14ac:dyDescent="0.2">
      <c r="D5304" s="75"/>
    </row>
    <row r="5305" spans="4:4" x14ac:dyDescent="0.2">
      <c r="D5305" s="75"/>
    </row>
    <row r="5306" spans="4:4" x14ac:dyDescent="0.2">
      <c r="D5306" s="75"/>
    </row>
    <row r="5307" spans="4:4" x14ac:dyDescent="0.2">
      <c r="D5307" s="75"/>
    </row>
    <row r="5308" spans="4:4" x14ac:dyDescent="0.2">
      <c r="D5308" s="75"/>
    </row>
    <row r="5309" spans="4:4" x14ac:dyDescent="0.2">
      <c r="D5309" s="75"/>
    </row>
    <row r="5310" spans="4:4" x14ac:dyDescent="0.2">
      <c r="D5310" s="75"/>
    </row>
    <row r="5311" spans="4:4" x14ac:dyDescent="0.2">
      <c r="D5311" s="75"/>
    </row>
    <row r="5312" spans="4:4" x14ac:dyDescent="0.2">
      <c r="D5312" s="75"/>
    </row>
    <row r="5313" spans="4:4" x14ac:dyDescent="0.2">
      <c r="D5313" s="75"/>
    </row>
    <row r="5314" spans="4:4" x14ac:dyDescent="0.2">
      <c r="D5314" s="75"/>
    </row>
    <row r="5315" spans="4:4" x14ac:dyDescent="0.2">
      <c r="D5315" s="75"/>
    </row>
    <row r="5316" spans="4:4" x14ac:dyDescent="0.2">
      <c r="D5316" s="75"/>
    </row>
    <row r="5317" spans="4:4" x14ac:dyDescent="0.2">
      <c r="D5317" s="75"/>
    </row>
    <row r="5318" spans="4:4" x14ac:dyDescent="0.2">
      <c r="D5318" s="75"/>
    </row>
    <row r="5319" spans="4:4" x14ac:dyDescent="0.2">
      <c r="D5319" s="75"/>
    </row>
    <row r="5320" spans="4:4" x14ac:dyDescent="0.2">
      <c r="D5320" s="75"/>
    </row>
    <row r="5321" spans="4:4" x14ac:dyDescent="0.2">
      <c r="D5321" s="75"/>
    </row>
    <row r="5322" spans="4:4" x14ac:dyDescent="0.2">
      <c r="D5322" s="75"/>
    </row>
    <row r="5323" spans="4:4" x14ac:dyDescent="0.2">
      <c r="D5323" s="75"/>
    </row>
    <row r="5324" spans="4:4" x14ac:dyDescent="0.2">
      <c r="D5324" s="75"/>
    </row>
    <row r="5325" spans="4:4" x14ac:dyDescent="0.2">
      <c r="D5325" s="75"/>
    </row>
    <row r="5326" spans="4:4" x14ac:dyDescent="0.2">
      <c r="D5326" s="75"/>
    </row>
    <row r="5327" spans="4:4" x14ac:dyDescent="0.2">
      <c r="D5327" s="75"/>
    </row>
    <row r="5328" spans="4:4" x14ac:dyDescent="0.2">
      <c r="D5328" s="75"/>
    </row>
    <row r="5329" spans="4:4" x14ac:dyDescent="0.2">
      <c r="D5329" s="75"/>
    </row>
    <row r="5330" spans="4:4" x14ac:dyDescent="0.2">
      <c r="D5330" s="75"/>
    </row>
    <row r="5331" spans="4:4" x14ac:dyDescent="0.2">
      <c r="D5331" s="75"/>
    </row>
    <row r="5332" spans="4:4" x14ac:dyDescent="0.2">
      <c r="D5332" s="75"/>
    </row>
    <row r="5333" spans="4:4" x14ac:dyDescent="0.2">
      <c r="D5333" s="75"/>
    </row>
    <row r="5334" spans="4:4" x14ac:dyDescent="0.2">
      <c r="D5334" s="75"/>
    </row>
    <row r="5335" spans="4:4" x14ac:dyDescent="0.2">
      <c r="D5335" s="75"/>
    </row>
    <row r="5336" spans="4:4" x14ac:dyDescent="0.2">
      <c r="D5336" s="75"/>
    </row>
    <row r="5337" spans="4:4" x14ac:dyDescent="0.2">
      <c r="D5337" s="75"/>
    </row>
    <row r="5338" spans="4:4" x14ac:dyDescent="0.2">
      <c r="D5338" s="75"/>
    </row>
    <row r="5339" spans="4:4" x14ac:dyDescent="0.2">
      <c r="D5339" s="75"/>
    </row>
    <row r="5340" spans="4:4" x14ac:dyDescent="0.2">
      <c r="D5340" s="75"/>
    </row>
    <row r="5341" spans="4:4" x14ac:dyDescent="0.2">
      <c r="D5341" s="75"/>
    </row>
    <row r="5342" spans="4:4" x14ac:dyDescent="0.2">
      <c r="D5342" s="75"/>
    </row>
    <row r="5343" spans="4:4" x14ac:dyDescent="0.2">
      <c r="D5343" s="75"/>
    </row>
    <row r="5344" spans="4:4" x14ac:dyDescent="0.2">
      <c r="D5344" s="75"/>
    </row>
    <row r="5345" spans="4:4" x14ac:dyDescent="0.2">
      <c r="D5345" s="75"/>
    </row>
    <row r="5346" spans="4:4" x14ac:dyDescent="0.2">
      <c r="D5346" s="75"/>
    </row>
    <row r="5347" spans="4:4" x14ac:dyDescent="0.2">
      <c r="D5347" s="75"/>
    </row>
    <row r="5348" spans="4:4" x14ac:dyDescent="0.2">
      <c r="D5348" s="75"/>
    </row>
    <row r="5349" spans="4:4" x14ac:dyDescent="0.2">
      <c r="D5349" s="75"/>
    </row>
    <row r="5350" spans="4:4" x14ac:dyDescent="0.2">
      <c r="D5350" s="75"/>
    </row>
    <row r="5351" spans="4:4" x14ac:dyDescent="0.2">
      <c r="D5351" s="75"/>
    </row>
    <row r="5352" spans="4:4" x14ac:dyDescent="0.2">
      <c r="D5352" s="75"/>
    </row>
    <row r="5353" spans="4:4" x14ac:dyDescent="0.2">
      <c r="D5353" s="75"/>
    </row>
    <row r="5354" spans="4:4" x14ac:dyDescent="0.2">
      <c r="D5354" s="75"/>
    </row>
    <row r="5355" spans="4:4" x14ac:dyDescent="0.2">
      <c r="D5355" s="75"/>
    </row>
    <row r="5356" spans="4:4" x14ac:dyDescent="0.2">
      <c r="D5356" s="75"/>
    </row>
    <row r="5357" spans="4:4" x14ac:dyDescent="0.2">
      <c r="D5357" s="75"/>
    </row>
    <row r="5358" spans="4:4" x14ac:dyDescent="0.2">
      <c r="D5358" s="75"/>
    </row>
    <row r="5359" spans="4:4" x14ac:dyDescent="0.2">
      <c r="D5359" s="75"/>
    </row>
    <row r="5360" spans="4:4" x14ac:dyDescent="0.2">
      <c r="D5360" s="75"/>
    </row>
    <row r="5361" spans="4:4" x14ac:dyDescent="0.2">
      <c r="D5361" s="75"/>
    </row>
    <row r="5362" spans="4:4" x14ac:dyDescent="0.2">
      <c r="D5362" s="75"/>
    </row>
    <row r="5363" spans="4:4" x14ac:dyDescent="0.2">
      <c r="D5363" s="75"/>
    </row>
    <row r="5364" spans="4:4" x14ac:dyDescent="0.2">
      <c r="D5364" s="75"/>
    </row>
    <row r="5365" spans="4:4" x14ac:dyDescent="0.2">
      <c r="D5365" s="75"/>
    </row>
    <row r="5366" spans="4:4" x14ac:dyDescent="0.2">
      <c r="D5366" s="75"/>
    </row>
    <row r="5367" spans="4:4" x14ac:dyDescent="0.2">
      <c r="D5367" s="75"/>
    </row>
    <row r="5368" spans="4:4" x14ac:dyDescent="0.2">
      <c r="D5368" s="75"/>
    </row>
    <row r="5369" spans="4:4" x14ac:dyDescent="0.2">
      <c r="D5369" s="75"/>
    </row>
    <row r="5370" spans="4:4" x14ac:dyDescent="0.2">
      <c r="D5370" s="75"/>
    </row>
    <row r="5371" spans="4:4" x14ac:dyDescent="0.2">
      <c r="D5371" s="75"/>
    </row>
    <row r="5372" spans="4:4" x14ac:dyDescent="0.2">
      <c r="D5372" s="75"/>
    </row>
    <row r="5373" spans="4:4" x14ac:dyDescent="0.2">
      <c r="D5373" s="75"/>
    </row>
    <row r="5374" spans="4:4" x14ac:dyDescent="0.2">
      <c r="D5374" s="75"/>
    </row>
    <row r="5375" spans="4:4" x14ac:dyDescent="0.2">
      <c r="D5375" s="75"/>
    </row>
    <row r="5376" spans="4:4" x14ac:dyDescent="0.2">
      <c r="D5376" s="75"/>
    </row>
    <row r="5377" spans="4:4" x14ac:dyDescent="0.2">
      <c r="D5377" s="75"/>
    </row>
    <row r="5378" spans="4:4" x14ac:dyDescent="0.2">
      <c r="D5378" s="75"/>
    </row>
    <row r="5379" spans="4:4" x14ac:dyDescent="0.2">
      <c r="D5379" s="75"/>
    </row>
    <row r="5380" spans="4:4" x14ac:dyDescent="0.2">
      <c r="D5380" s="75"/>
    </row>
    <row r="5381" spans="4:4" x14ac:dyDescent="0.2">
      <c r="D5381" s="75"/>
    </row>
    <row r="5382" spans="4:4" x14ac:dyDescent="0.2">
      <c r="D5382" s="75"/>
    </row>
    <row r="5383" spans="4:4" x14ac:dyDescent="0.2">
      <c r="D5383" s="75"/>
    </row>
    <row r="5384" spans="4:4" x14ac:dyDescent="0.2">
      <c r="D5384" s="75"/>
    </row>
    <row r="5385" spans="4:4" x14ac:dyDescent="0.2">
      <c r="D5385" s="75"/>
    </row>
    <row r="5386" spans="4:4" x14ac:dyDescent="0.2">
      <c r="D5386" s="75"/>
    </row>
    <row r="5387" spans="4:4" x14ac:dyDescent="0.2">
      <c r="D5387" s="75"/>
    </row>
    <row r="5388" spans="4:4" x14ac:dyDescent="0.2">
      <c r="D5388" s="75"/>
    </row>
    <row r="5389" spans="4:4" x14ac:dyDescent="0.2">
      <c r="D5389" s="75"/>
    </row>
    <row r="5390" spans="4:4" x14ac:dyDescent="0.2">
      <c r="D5390" s="75"/>
    </row>
    <row r="5391" spans="4:4" x14ac:dyDescent="0.2">
      <c r="D5391" s="75"/>
    </row>
    <row r="5392" spans="4:4" x14ac:dyDescent="0.2">
      <c r="D5392" s="75"/>
    </row>
    <row r="5393" spans="4:4" x14ac:dyDescent="0.2">
      <c r="D5393" s="75"/>
    </row>
    <row r="5394" spans="4:4" x14ac:dyDescent="0.2">
      <c r="D5394" s="75"/>
    </row>
    <row r="5395" spans="4:4" x14ac:dyDescent="0.2">
      <c r="D5395" s="75"/>
    </row>
    <row r="5396" spans="4:4" x14ac:dyDescent="0.2">
      <c r="D5396" s="75"/>
    </row>
    <row r="5397" spans="4:4" x14ac:dyDescent="0.2">
      <c r="D5397" s="75"/>
    </row>
    <row r="5398" spans="4:4" x14ac:dyDescent="0.2">
      <c r="D5398" s="75"/>
    </row>
    <row r="5399" spans="4:4" x14ac:dyDescent="0.2">
      <c r="D5399" s="75"/>
    </row>
    <row r="5400" spans="4:4" x14ac:dyDescent="0.2">
      <c r="D5400" s="75"/>
    </row>
    <row r="5401" spans="4:4" x14ac:dyDescent="0.2">
      <c r="D5401" s="75"/>
    </row>
    <row r="5402" spans="4:4" x14ac:dyDescent="0.2">
      <c r="D5402" s="75"/>
    </row>
    <row r="5403" spans="4:4" x14ac:dyDescent="0.2">
      <c r="D5403" s="75"/>
    </row>
    <row r="5404" spans="4:4" x14ac:dyDescent="0.2">
      <c r="D5404" s="75"/>
    </row>
    <row r="5405" spans="4:4" x14ac:dyDescent="0.2">
      <c r="D5405" s="75"/>
    </row>
    <row r="5406" spans="4:4" x14ac:dyDescent="0.2">
      <c r="D5406" s="75"/>
    </row>
    <row r="5407" spans="4:4" x14ac:dyDescent="0.2">
      <c r="D5407" s="75"/>
    </row>
    <row r="5408" spans="4:4" x14ac:dyDescent="0.2">
      <c r="D5408" s="75"/>
    </row>
    <row r="5409" spans="4:4" x14ac:dyDescent="0.2">
      <c r="D5409" s="75"/>
    </row>
    <row r="5410" spans="4:4" x14ac:dyDescent="0.2">
      <c r="D5410" s="75"/>
    </row>
    <row r="5411" spans="4:4" x14ac:dyDescent="0.2">
      <c r="D5411" s="75"/>
    </row>
    <row r="5412" spans="4:4" x14ac:dyDescent="0.2">
      <c r="D5412" s="75"/>
    </row>
    <row r="5413" spans="4:4" x14ac:dyDescent="0.2">
      <c r="D5413" s="75"/>
    </row>
    <row r="5414" spans="4:4" x14ac:dyDescent="0.2">
      <c r="D5414" s="75"/>
    </row>
    <row r="5415" spans="4:4" x14ac:dyDescent="0.2">
      <c r="D5415" s="75"/>
    </row>
    <row r="5416" spans="4:4" x14ac:dyDescent="0.2">
      <c r="D5416" s="75"/>
    </row>
    <row r="5417" spans="4:4" x14ac:dyDescent="0.2">
      <c r="D5417" s="75"/>
    </row>
    <row r="5418" spans="4:4" x14ac:dyDescent="0.2">
      <c r="D5418" s="75"/>
    </row>
    <row r="5419" spans="4:4" x14ac:dyDescent="0.2">
      <c r="D5419" s="75"/>
    </row>
    <row r="5420" spans="4:4" x14ac:dyDescent="0.2">
      <c r="D5420" s="75"/>
    </row>
    <row r="5421" spans="4:4" x14ac:dyDescent="0.2">
      <c r="D5421" s="75"/>
    </row>
    <row r="5422" spans="4:4" x14ac:dyDescent="0.2">
      <c r="D5422" s="75"/>
    </row>
    <row r="5423" spans="4:4" x14ac:dyDescent="0.2">
      <c r="D5423" s="75"/>
    </row>
    <row r="5424" spans="4:4" x14ac:dyDescent="0.2">
      <c r="D5424" s="75"/>
    </row>
    <row r="5425" spans="4:4" x14ac:dyDescent="0.2">
      <c r="D5425" s="75"/>
    </row>
    <row r="5426" spans="4:4" x14ac:dyDescent="0.2">
      <c r="D5426" s="75"/>
    </row>
    <row r="5427" spans="4:4" x14ac:dyDescent="0.2">
      <c r="D5427" s="75"/>
    </row>
    <row r="5428" spans="4:4" x14ac:dyDescent="0.2">
      <c r="D5428" s="75"/>
    </row>
    <row r="5429" spans="4:4" x14ac:dyDescent="0.2">
      <c r="D5429" s="75"/>
    </row>
    <row r="5430" spans="4:4" x14ac:dyDescent="0.2">
      <c r="D5430" s="75"/>
    </row>
    <row r="5431" spans="4:4" x14ac:dyDescent="0.2">
      <c r="D5431" s="75"/>
    </row>
    <row r="5432" spans="4:4" x14ac:dyDescent="0.2">
      <c r="D5432" s="75"/>
    </row>
    <row r="5433" spans="4:4" x14ac:dyDescent="0.2">
      <c r="D5433" s="75"/>
    </row>
    <row r="5434" spans="4:4" x14ac:dyDescent="0.2">
      <c r="D5434" s="75"/>
    </row>
    <row r="5435" spans="4:4" x14ac:dyDescent="0.2">
      <c r="D5435" s="75"/>
    </row>
    <row r="5436" spans="4:4" x14ac:dyDescent="0.2">
      <c r="D5436" s="75"/>
    </row>
    <row r="5437" spans="4:4" x14ac:dyDescent="0.2">
      <c r="D5437" s="75"/>
    </row>
    <row r="5438" spans="4:4" x14ac:dyDescent="0.2">
      <c r="D5438" s="75"/>
    </row>
    <row r="5439" spans="4:4" x14ac:dyDescent="0.2">
      <c r="D5439" s="75"/>
    </row>
    <row r="5440" spans="4:4" x14ac:dyDescent="0.2">
      <c r="D5440" s="75"/>
    </row>
    <row r="5441" spans="4:4" x14ac:dyDescent="0.2">
      <c r="D5441" s="75"/>
    </row>
    <row r="5442" spans="4:4" x14ac:dyDescent="0.2">
      <c r="D5442" s="75"/>
    </row>
    <row r="5443" spans="4:4" x14ac:dyDescent="0.2">
      <c r="D5443" s="75"/>
    </row>
    <row r="5444" spans="4:4" x14ac:dyDescent="0.2">
      <c r="D5444" s="75"/>
    </row>
    <row r="5445" spans="4:4" x14ac:dyDescent="0.2">
      <c r="D5445" s="75"/>
    </row>
    <row r="5446" spans="4:4" x14ac:dyDescent="0.2">
      <c r="D5446" s="75"/>
    </row>
    <row r="5447" spans="4:4" x14ac:dyDescent="0.2">
      <c r="D5447" s="75"/>
    </row>
    <row r="5448" spans="4:4" x14ac:dyDescent="0.2">
      <c r="D5448" s="75"/>
    </row>
    <row r="5449" spans="4:4" x14ac:dyDescent="0.2">
      <c r="D5449" s="75"/>
    </row>
    <row r="5450" spans="4:4" x14ac:dyDescent="0.2">
      <c r="D5450" s="75"/>
    </row>
    <row r="5451" spans="4:4" x14ac:dyDescent="0.2">
      <c r="D5451" s="75"/>
    </row>
    <row r="5452" spans="4:4" x14ac:dyDescent="0.2">
      <c r="D5452" s="75"/>
    </row>
    <row r="5453" spans="4:4" x14ac:dyDescent="0.2">
      <c r="D5453" s="75"/>
    </row>
    <row r="5454" spans="4:4" x14ac:dyDescent="0.2">
      <c r="D5454" s="75"/>
    </row>
    <row r="5455" spans="4:4" x14ac:dyDescent="0.2">
      <c r="D5455" s="75"/>
    </row>
    <row r="5456" spans="4:4" x14ac:dyDescent="0.2">
      <c r="D5456" s="75"/>
    </row>
    <row r="5457" spans="4:4" x14ac:dyDescent="0.2">
      <c r="D5457" s="75"/>
    </row>
    <row r="5458" spans="4:4" x14ac:dyDescent="0.2">
      <c r="D5458" s="75"/>
    </row>
    <row r="5459" spans="4:4" x14ac:dyDescent="0.2">
      <c r="D5459" s="75"/>
    </row>
    <row r="5460" spans="4:4" x14ac:dyDescent="0.2">
      <c r="D5460" s="75"/>
    </row>
    <row r="5461" spans="4:4" x14ac:dyDescent="0.2">
      <c r="D5461" s="75"/>
    </row>
    <row r="5462" spans="4:4" x14ac:dyDescent="0.2">
      <c r="D5462" s="75"/>
    </row>
    <row r="5463" spans="4:4" x14ac:dyDescent="0.2">
      <c r="D5463" s="75"/>
    </row>
    <row r="5464" spans="4:4" x14ac:dyDescent="0.2">
      <c r="D5464" s="75"/>
    </row>
    <row r="5465" spans="4:4" x14ac:dyDescent="0.2">
      <c r="D5465" s="75"/>
    </row>
    <row r="5466" spans="4:4" x14ac:dyDescent="0.2">
      <c r="D5466" s="75"/>
    </row>
    <row r="5467" spans="4:4" x14ac:dyDescent="0.2">
      <c r="D5467" s="75"/>
    </row>
    <row r="5468" spans="4:4" x14ac:dyDescent="0.2">
      <c r="D5468" s="75"/>
    </row>
    <row r="5469" spans="4:4" x14ac:dyDescent="0.2">
      <c r="D5469" s="75"/>
    </row>
    <row r="5470" spans="4:4" x14ac:dyDescent="0.2">
      <c r="D5470" s="75"/>
    </row>
    <row r="5471" spans="4:4" x14ac:dyDescent="0.2">
      <c r="D5471" s="75"/>
    </row>
    <row r="5472" spans="4:4" x14ac:dyDescent="0.2">
      <c r="D5472" s="75"/>
    </row>
    <row r="5473" spans="4:4" x14ac:dyDescent="0.2">
      <c r="D5473" s="75"/>
    </row>
    <row r="5474" spans="4:4" x14ac:dyDescent="0.2">
      <c r="D5474" s="75"/>
    </row>
    <row r="5475" spans="4:4" x14ac:dyDescent="0.2">
      <c r="D5475" s="75"/>
    </row>
    <row r="5476" spans="4:4" x14ac:dyDescent="0.2">
      <c r="D5476" s="75"/>
    </row>
    <row r="5477" spans="4:4" x14ac:dyDescent="0.2">
      <c r="D5477" s="75"/>
    </row>
    <row r="5478" spans="4:4" x14ac:dyDescent="0.2">
      <c r="D5478" s="75"/>
    </row>
    <row r="5479" spans="4:4" x14ac:dyDescent="0.2">
      <c r="D5479" s="75"/>
    </row>
    <row r="5480" spans="4:4" x14ac:dyDescent="0.2">
      <c r="D5480" s="75"/>
    </row>
    <row r="5481" spans="4:4" x14ac:dyDescent="0.2">
      <c r="D5481" s="75"/>
    </row>
    <row r="5482" spans="4:4" x14ac:dyDescent="0.2">
      <c r="D5482" s="75"/>
    </row>
    <row r="5483" spans="4:4" x14ac:dyDescent="0.2">
      <c r="D5483" s="75"/>
    </row>
    <row r="5484" spans="4:4" x14ac:dyDescent="0.2">
      <c r="D5484" s="75"/>
    </row>
    <row r="5485" spans="4:4" x14ac:dyDescent="0.2">
      <c r="D5485" s="75"/>
    </row>
    <row r="5486" spans="4:4" x14ac:dyDescent="0.2">
      <c r="D5486" s="75"/>
    </row>
    <row r="5487" spans="4:4" x14ac:dyDescent="0.2">
      <c r="D5487" s="75"/>
    </row>
    <row r="5488" spans="4:4" x14ac:dyDescent="0.2">
      <c r="D5488" s="75"/>
    </row>
    <row r="5489" spans="4:4" x14ac:dyDescent="0.2">
      <c r="D5489" s="75"/>
    </row>
    <row r="5490" spans="4:4" x14ac:dyDescent="0.2">
      <c r="D5490" s="75"/>
    </row>
    <row r="5491" spans="4:4" x14ac:dyDescent="0.2">
      <c r="D5491" s="75"/>
    </row>
    <row r="5492" spans="4:4" x14ac:dyDescent="0.2">
      <c r="D5492" s="75"/>
    </row>
    <row r="5493" spans="4:4" x14ac:dyDescent="0.2">
      <c r="D5493" s="75"/>
    </row>
    <row r="5494" spans="4:4" x14ac:dyDescent="0.2">
      <c r="D5494" s="75"/>
    </row>
    <row r="5495" spans="4:4" x14ac:dyDescent="0.2">
      <c r="D5495" s="75"/>
    </row>
    <row r="5496" spans="4:4" x14ac:dyDescent="0.2">
      <c r="D5496" s="75"/>
    </row>
    <row r="5497" spans="4:4" x14ac:dyDescent="0.2">
      <c r="D5497" s="75"/>
    </row>
    <row r="5498" spans="4:4" x14ac:dyDescent="0.2">
      <c r="D5498" s="75"/>
    </row>
    <row r="5499" spans="4:4" x14ac:dyDescent="0.2">
      <c r="D5499" s="75"/>
    </row>
    <row r="5500" spans="4:4" x14ac:dyDescent="0.2">
      <c r="D5500" s="75"/>
    </row>
    <row r="5501" spans="4:4" x14ac:dyDescent="0.2">
      <c r="D5501" s="75"/>
    </row>
    <row r="5502" spans="4:4" x14ac:dyDescent="0.2">
      <c r="D5502" s="75"/>
    </row>
    <row r="5503" spans="4:4" x14ac:dyDescent="0.2">
      <c r="D5503" s="75"/>
    </row>
    <row r="5504" spans="4:4" x14ac:dyDescent="0.2">
      <c r="D5504" s="75"/>
    </row>
    <row r="5505" spans="4:4" x14ac:dyDescent="0.2">
      <c r="D5505" s="75"/>
    </row>
    <row r="5506" spans="4:4" x14ac:dyDescent="0.2">
      <c r="D5506" s="75"/>
    </row>
    <row r="5507" spans="4:4" x14ac:dyDescent="0.2">
      <c r="D5507" s="75"/>
    </row>
    <row r="5508" spans="4:4" x14ac:dyDescent="0.2">
      <c r="D5508" s="75"/>
    </row>
    <row r="5509" spans="4:4" x14ac:dyDescent="0.2">
      <c r="D5509" s="75"/>
    </row>
    <row r="5510" spans="4:4" x14ac:dyDescent="0.2">
      <c r="D5510" s="75"/>
    </row>
    <row r="5511" spans="4:4" x14ac:dyDescent="0.2">
      <c r="D5511" s="75"/>
    </row>
    <row r="5512" spans="4:4" x14ac:dyDescent="0.2">
      <c r="D5512" s="75"/>
    </row>
    <row r="5513" spans="4:4" x14ac:dyDescent="0.2">
      <c r="D5513" s="75"/>
    </row>
    <row r="5514" spans="4:4" x14ac:dyDescent="0.2">
      <c r="D5514" s="75"/>
    </row>
    <row r="5515" spans="4:4" x14ac:dyDescent="0.2">
      <c r="D5515" s="75"/>
    </row>
    <row r="5516" spans="4:4" x14ac:dyDescent="0.2">
      <c r="D5516" s="75"/>
    </row>
    <row r="5517" spans="4:4" x14ac:dyDescent="0.2">
      <c r="D5517" s="75"/>
    </row>
    <row r="5518" spans="4:4" x14ac:dyDescent="0.2">
      <c r="D5518" s="75"/>
    </row>
    <row r="5519" spans="4:4" x14ac:dyDescent="0.2">
      <c r="D5519" s="75"/>
    </row>
    <row r="5520" spans="4:4" x14ac:dyDescent="0.2">
      <c r="D5520" s="75"/>
    </row>
    <row r="5521" spans="4:4" x14ac:dyDescent="0.2">
      <c r="D5521" s="75"/>
    </row>
    <row r="5522" spans="4:4" x14ac:dyDescent="0.2">
      <c r="D5522" s="75"/>
    </row>
    <row r="5523" spans="4:4" x14ac:dyDescent="0.2">
      <c r="D5523" s="75"/>
    </row>
    <row r="5524" spans="4:4" x14ac:dyDescent="0.2">
      <c r="D5524" s="75"/>
    </row>
    <row r="5525" spans="4:4" x14ac:dyDescent="0.2">
      <c r="D5525" s="75"/>
    </row>
    <row r="5526" spans="4:4" x14ac:dyDescent="0.2">
      <c r="D5526" s="75"/>
    </row>
    <row r="5527" spans="4:4" x14ac:dyDescent="0.2">
      <c r="D5527" s="75"/>
    </row>
    <row r="5528" spans="4:4" x14ac:dyDescent="0.2">
      <c r="D5528" s="75"/>
    </row>
    <row r="5529" spans="4:4" x14ac:dyDescent="0.2">
      <c r="D5529" s="75"/>
    </row>
    <row r="5530" spans="4:4" x14ac:dyDescent="0.2">
      <c r="D5530" s="75"/>
    </row>
    <row r="5531" spans="4:4" x14ac:dyDescent="0.2">
      <c r="D5531" s="75"/>
    </row>
    <row r="5532" spans="4:4" x14ac:dyDescent="0.2">
      <c r="D5532" s="75"/>
    </row>
    <row r="5533" spans="4:4" x14ac:dyDescent="0.2">
      <c r="D5533" s="75"/>
    </row>
    <row r="5534" spans="4:4" x14ac:dyDescent="0.2">
      <c r="D5534" s="75"/>
    </row>
    <row r="5535" spans="4:4" x14ac:dyDescent="0.2">
      <c r="D5535" s="75"/>
    </row>
    <row r="5536" spans="4:4" x14ac:dyDescent="0.2">
      <c r="D5536" s="75"/>
    </row>
    <row r="5537" spans="4:4" x14ac:dyDescent="0.2">
      <c r="D5537" s="75"/>
    </row>
    <row r="5538" spans="4:4" x14ac:dyDescent="0.2">
      <c r="D5538" s="75"/>
    </row>
    <row r="5539" spans="4:4" x14ac:dyDescent="0.2">
      <c r="D5539" s="75"/>
    </row>
    <row r="5540" spans="4:4" x14ac:dyDescent="0.2">
      <c r="D5540" s="75"/>
    </row>
    <row r="5541" spans="4:4" x14ac:dyDescent="0.2">
      <c r="D5541" s="75"/>
    </row>
    <row r="5542" spans="4:4" x14ac:dyDescent="0.2">
      <c r="D5542" s="75"/>
    </row>
    <row r="5543" spans="4:4" x14ac:dyDescent="0.2">
      <c r="D5543" s="75"/>
    </row>
    <row r="5544" spans="4:4" x14ac:dyDescent="0.2">
      <c r="D5544" s="75"/>
    </row>
    <row r="5545" spans="4:4" x14ac:dyDescent="0.2">
      <c r="D5545" s="75"/>
    </row>
    <row r="5546" spans="4:4" x14ac:dyDescent="0.2">
      <c r="D5546" s="75"/>
    </row>
    <row r="5547" spans="4:4" x14ac:dyDescent="0.2">
      <c r="D5547" s="75"/>
    </row>
    <row r="5548" spans="4:4" x14ac:dyDescent="0.2">
      <c r="D5548" s="75"/>
    </row>
    <row r="5549" spans="4:4" x14ac:dyDescent="0.2">
      <c r="D5549" s="75"/>
    </row>
    <row r="5550" spans="4:4" x14ac:dyDescent="0.2">
      <c r="D5550" s="75"/>
    </row>
    <row r="5551" spans="4:4" x14ac:dyDescent="0.2">
      <c r="D5551" s="75"/>
    </row>
    <row r="5552" spans="4:4" x14ac:dyDescent="0.2">
      <c r="D5552" s="75"/>
    </row>
    <row r="5553" spans="4:4" x14ac:dyDescent="0.2">
      <c r="D5553" s="75"/>
    </row>
    <row r="5554" spans="4:4" x14ac:dyDescent="0.2">
      <c r="D5554" s="75"/>
    </row>
    <row r="5555" spans="4:4" x14ac:dyDescent="0.2">
      <c r="D5555" s="75"/>
    </row>
    <row r="5556" spans="4:4" x14ac:dyDescent="0.2">
      <c r="D5556" s="75"/>
    </row>
    <row r="5557" spans="4:4" x14ac:dyDescent="0.2">
      <c r="D5557" s="75"/>
    </row>
    <row r="5558" spans="4:4" x14ac:dyDescent="0.2">
      <c r="D5558" s="75"/>
    </row>
    <row r="5559" spans="4:4" x14ac:dyDescent="0.2">
      <c r="D5559" s="75"/>
    </row>
    <row r="5560" spans="4:4" x14ac:dyDescent="0.2">
      <c r="D5560" s="75"/>
    </row>
    <row r="5561" spans="4:4" x14ac:dyDescent="0.2">
      <c r="D5561" s="75"/>
    </row>
    <row r="5562" spans="4:4" x14ac:dyDescent="0.2">
      <c r="D5562" s="75"/>
    </row>
    <row r="5563" spans="4:4" x14ac:dyDescent="0.2">
      <c r="D5563" s="75"/>
    </row>
    <row r="5564" spans="4:4" x14ac:dyDescent="0.2">
      <c r="D5564" s="75"/>
    </row>
    <row r="5565" spans="4:4" x14ac:dyDescent="0.2">
      <c r="D5565" s="75"/>
    </row>
    <row r="5566" spans="4:4" x14ac:dyDescent="0.2">
      <c r="D5566" s="75"/>
    </row>
    <row r="5567" spans="4:4" x14ac:dyDescent="0.2">
      <c r="D5567" s="75"/>
    </row>
    <row r="5568" spans="4:4" x14ac:dyDescent="0.2">
      <c r="D5568" s="75"/>
    </row>
    <row r="5569" spans="4:4" x14ac:dyDescent="0.2">
      <c r="D5569" s="75"/>
    </row>
    <row r="5570" spans="4:4" x14ac:dyDescent="0.2">
      <c r="D5570" s="75"/>
    </row>
    <row r="5571" spans="4:4" x14ac:dyDescent="0.2">
      <c r="D5571" s="75"/>
    </row>
    <row r="5572" spans="4:4" x14ac:dyDescent="0.2">
      <c r="D5572" s="75"/>
    </row>
    <row r="5573" spans="4:4" x14ac:dyDescent="0.2">
      <c r="D5573" s="75"/>
    </row>
    <row r="5574" spans="4:4" x14ac:dyDescent="0.2">
      <c r="D5574" s="75"/>
    </row>
    <row r="5575" spans="4:4" x14ac:dyDescent="0.2">
      <c r="D5575" s="75"/>
    </row>
    <row r="5576" spans="4:4" x14ac:dyDescent="0.2">
      <c r="D5576" s="75"/>
    </row>
    <row r="5577" spans="4:4" x14ac:dyDescent="0.2">
      <c r="D5577" s="75"/>
    </row>
    <row r="5578" spans="4:4" x14ac:dyDescent="0.2">
      <c r="D5578" s="75"/>
    </row>
    <row r="5579" spans="4:4" x14ac:dyDescent="0.2">
      <c r="D5579" s="75"/>
    </row>
    <row r="5580" spans="4:4" x14ac:dyDescent="0.2">
      <c r="D5580" s="75"/>
    </row>
    <row r="5581" spans="4:4" x14ac:dyDescent="0.2">
      <c r="D5581" s="75"/>
    </row>
    <row r="5582" spans="4:4" x14ac:dyDescent="0.2">
      <c r="D5582" s="75"/>
    </row>
    <row r="5583" spans="4:4" x14ac:dyDescent="0.2">
      <c r="D5583" s="75"/>
    </row>
    <row r="5584" spans="4:4" x14ac:dyDescent="0.2">
      <c r="D5584" s="75"/>
    </row>
    <row r="5585" spans="4:4" x14ac:dyDescent="0.2">
      <c r="D5585" s="75"/>
    </row>
    <row r="5586" spans="4:4" x14ac:dyDescent="0.2">
      <c r="D5586" s="75"/>
    </row>
    <row r="5587" spans="4:4" x14ac:dyDescent="0.2">
      <c r="D5587" s="75"/>
    </row>
    <row r="5588" spans="4:4" x14ac:dyDescent="0.2">
      <c r="D5588" s="75"/>
    </row>
    <row r="5589" spans="4:4" x14ac:dyDescent="0.2">
      <c r="D5589" s="75"/>
    </row>
    <row r="5590" spans="4:4" x14ac:dyDescent="0.2">
      <c r="D5590" s="75"/>
    </row>
    <row r="5591" spans="4:4" x14ac:dyDescent="0.2">
      <c r="D5591" s="75"/>
    </row>
    <row r="5592" spans="4:4" x14ac:dyDescent="0.2">
      <c r="D5592" s="75"/>
    </row>
    <row r="5593" spans="4:4" x14ac:dyDescent="0.2">
      <c r="D5593" s="75"/>
    </row>
    <row r="5594" spans="4:4" x14ac:dyDescent="0.2">
      <c r="D5594" s="75"/>
    </row>
    <row r="5595" spans="4:4" x14ac:dyDescent="0.2">
      <c r="D5595" s="75"/>
    </row>
    <row r="5596" spans="4:4" x14ac:dyDescent="0.2">
      <c r="D5596" s="75"/>
    </row>
    <row r="5597" spans="4:4" x14ac:dyDescent="0.2">
      <c r="D5597" s="75"/>
    </row>
    <row r="5598" spans="4:4" x14ac:dyDescent="0.2">
      <c r="D5598" s="75"/>
    </row>
    <row r="5599" spans="4:4" x14ac:dyDescent="0.2">
      <c r="D5599" s="75"/>
    </row>
    <row r="5600" spans="4:4" x14ac:dyDescent="0.2">
      <c r="D5600" s="75"/>
    </row>
    <row r="5601" spans="4:4" x14ac:dyDescent="0.2">
      <c r="D5601" s="75"/>
    </row>
    <row r="5602" spans="4:4" x14ac:dyDescent="0.2">
      <c r="D5602" s="75"/>
    </row>
    <row r="5603" spans="4:4" x14ac:dyDescent="0.2">
      <c r="D5603" s="75"/>
    </row>
    <row r="5604" spans="4:4" x14ac:dyDescent="0.2">
      <c r="D5604" s="75"/>
    </row>
    <row r="5605" spans="4:4" x14ac:dyDescent="0.2">
      <c r="D5605" s="75"/>
    </row>
    <row r="5606" spans="4:4" x14ac:dyDescent="0.2">
      <c r="D5606" s="75"/>
    </row>
    <row r="5607" spans="4:4" x14ac:dyDescent="0.2">
      <c r="D5607" s="75"/>
    </row>
    <row r="5608" spans="4:4" x14ac:dyDescent="0.2">
      <c r="D5608" s="75"/>
    </row>
    <row r="5609" spans="4:4" x14ac:dyDescent="0.2">
      <c r="D5609" s="75"/>
    </row>
    <row r="5610" spans="4:4" x14ac:dyDescent="0.2">
      <c r="D5610" s="75"/>
    </row>
    <row r="5611" spans="4:4" x14ac:dyDescent="0.2">
      <c r="D5611" s="75"/>
    </row>
    <row r="5612" spans="4:4" x14ac:dyDescent="0.2">
      <c r="D5612" s="75"/>
    </row>
    <row r="5613" spans="4:4" x14ac:dyDescent="0.2">
      <c r="D5613" s="75"/>
    </row>
    <row r="5614" spans="4:4" x14ac:dyDescent="0.2">
      <c r="D5614" s="75"/>
    </row>
    <row r="5615" spans="4:4" x14ac:dyDescent="0.2">
      <c r="D5615" s="75"/>
    </row>
    <row r="5616" spans="4:4" x14ac:dyDescent="0.2">
      <c r="D5616" s="75"/>
    </row>
    <row r="5617" spans="4:4" x14ac:dyDescent="0.2">
      <c r="D5617" s="75"/>
    </row>
    <row r="5618" spans="4:4" x14ac:dyDescent="0.2">
      <c r="D5618" s="75"/>
    </row>
    <row r="5619" spans="4:4" x14ac:dyDescent="0.2">
      <c r="D5619" s="75"/>
    </row>
    <row r="5620" spans="4:4" x14ac:dyDescent="0.2">
      <c r="D5620" s="75"/>
    </row>
    <row r="5621" spans="4:4" x14ac:dyDescent="0.2">
      <c r="D5621" s="75"/>
    </row>
    <row r="5622" spans="4:4" x14ac:dyDescent="0.2">
      <c r="D5622" s="75"/>
    </row>
    <row r="5623" spans="4:4" x14ac:dyDescent="0.2">
      <c r="D5623" s="75"/>
    </row>
    <row r="5624" spans="4:4" x14ac:dyDescent="0.2">
      <c r="D5624" s="75"/>
    </row>
    <row r="5625" spans="4:4" x14ac:dyDescent="0.2">
      <c r="D5625" s="75"/>
    </row>
    <row r="5626" spans="4:4" x14ac:dyDescent="0.2">
      <c r="D5626" s="75"/>
    </row>
    <row r="5627" spans="4:4" x14ac:dyDescent="0.2">
      <c r="D5627" s="75"/>
    </row>
    <row r="5628" spans="4:4" x14ac:dyDescent="0.2">
      <c r="D5628" s="75"/>
    </row>
    <row r="5629" spans="4:4" x14ac:dyDescent="0.2">
      <c r="D5629" s="75"/>
    </row>
    <row r="5630" spans="4:4" x14ac:dyDescent="0.2">
      <c r="D5630" s="75"/>
    </row>
    <row r="5631" spans="4:4" x14ac:dyDescent="0.2">
      <c r="D5631" s="75"/>
    </row>
    <row r="5632" spans="4:4" x14ac:dyDescent="0.2">
      <c r="D5632" s="75"/>
    </row>
    <row r="5633" spans="4:4" x14ac:dyDescent="0.2">
      <c r="D5633" s="75"/>
    </row>
    <row r="5634" spans="4:4" x14ac:dyDescent="0.2">
      <c r="D5634" s="75"/>
    </row>
    <row r="5635" spans="4:4" x14ac:dyDescent="0.2">
      <c r="D5635" s="75"/>
    </row>
    <row r="5636" spans="4:4" x14ac:dyDescent="0.2">
      <c r="D5636" s="75"/>
    </row>
    <row r="5637" spans="4:4" x14ac:dyDescent="0.2">
      <c r="D5637" s="75"/>
    </row>
    <row r="5638" spans="4:4" x14ac:dyDescent="0.2">
      <c r="D5638" s="75"/>
    </row>
    <row r="5639" spans="4:4" x14ac:dyDescent="0.2">
      <c r="D5639" s="75"/>
    </row>
    <row r="5640" spans="4:4" x14ac:dyDescent="0.2">
      <c r="D5640" s="75"/>
    </row>
    <row r="5641" spans="4:4" x14ac:dyDescent="0.2">
      <c r="D5641" s="75"/>
    </row>
    <row r="5642" spans="4:4" x14ac:dyDescent="0.2">
      <c r="D5642" s="75"/>
    </row>
    <row r="5643" spans="4:4" x14ac:dyDescent="0.2">
      <c r="D5643" s="75"/>
    </row>
    <row r="5644" spans="4:4" x14ac:dyDescent="0.2">
      <c r="D5644" s="75"/>
    </row>
    <row r="5645" spans="4:4" x14ac:dyDescent="0.2">
      <c r="D5645" s="75"/>
    </row>
    <row r="5646" spans="4:4" x14ac:dyDescent="0.2">
      <c r="D5646" s="75"/>
    </row>
    <row r="5647" spans="4:4" x14ac:dyDescent="0.2">
      <c r="D5647" s="75"/>
    </row>
    <row r="5648" spans="4:4" x14ac:dyDescent="0.2">
      <c r="D5648" s="75"/>
    </row>
    <row r="5649" spans="4:4" x14ac:dyDescent="0.2">
      <c r="D5649" s="75"/>
    </row>
    <row r="5650" spans="4:4" x14ac:dyDescent="0.2">
      <c r="D5650" s="75"/>
    </row>
    <row r="5651" spans="4:4" x14ac:dyDescent="0.2">
      <c r="D5651" s="75"/>
    </row>
    <row r="5652" spans="4:4" x14ac:dyDescent="0.2">
      <c r="D5652" s="75"/>
    </row>
    <row r="5653" spans="4:4" x14ac:dyDescent="0.2">
      <c r="D5653" s="75"/>
    </row>
    <row r="5654" spans="4:4" x14ac:dyDescent="0.2">
      <c r="D5654" s="75"/>
    </row>
    <row r="5655" spans="4:4" x14ac:dyDescent="0.2">
      <c r="D5655" s="75"/>
    </row>
    <row r="5656" spans="4:4" x14ac:dyDescent="0.2">
      <c r="D5656" s="75"/>
    </row>
    <row r="5657" spans="4:4" x14ac:dyDescent="0.2">
      <c r="D5657" s="75"/>
    </row>
    <row r="5658" spans="4:4" x14ac:dyDescent="0.2">
      <c r="D5658" s="75"/>
    </row>
    <row r="5659" spans="4:4" x14ac:dyDescent="0.2">
      <c r="D5659" s="75"/>
    </row>
    <row r="5660" spans="4:4" x14ac:dyDescent="0.2">
      <c r="D5660" s="75"/>
    </row>
    <row r="5661" spans="4:4" x14ac:dyDescent="0.2">
      <c r="D5661" s="75"/>
    </row>
    <row r="5662" spans="4:4" x14ac:dyDescent="0.2">
      <c r="D5662" s="75"/>
    </row>
    <row r="5663" spans="4:4" x14ac:dyDescent="0.2">
      <c r="D5663" s="75"/>
    </row>
    <row r="5664" spans="4:4" x14ac:dyDescent="0.2">
      <c r="D5664" s="75"/>
    </row>
    <row r="5665" spans="4:4" x14ac:dyDescent="0.2">
      <c r="D5665" s="75"/>
    </row>
    <row r="5666" spans="4:4" x14ac:dyDescent="0.2">
      <c r="D5666" s="75"/>
    </row>
    <row r="5667" spans="4:4" x14ac:dyDescent="0.2">
      <c r="D5667" s="75"/>
    </row>
    <row r="5668" spans="4:4" x14ac:dyDescent="0.2">
      <c r="D5668" s="75"/>
    </row>
    <row r="5669" spans="4:4" x14ac:dyDescent="0.2">
      <c r="D5669" s="75"/>
    </row>
    <row r="5670" spans="4:4" x14ac:dyDescent="0.2">
      <c r="D5670" s="75"/>
    </row>
    <row r="5671" spans="4:4" x14ac:dyDescent="0.2">
      <c r="D5671" s="75"/>
    </row>
    <row r="5672" spans="4:4" x14ac:dyDescent="0.2">
      <c r="D5672" s="75"/>
    </row>
    <row r="5673" spans="4:4" x14ac:dyDescent="0.2">
      <c r="D5673" s="75"/>
    </row>
    <row r="5674" spans="4:4" x14ac:dyDescent="0.2">
      <c r="D5674" s="75"/>
    </row>
    <row r="5675" spans="4:4" x14ac:dyDescent="0.2">
      <c r="D5675" s="75"/>
    </row>
    <row r="5676" spans="4:4" x14ac:dyDescent="0.2">
      <c r="D5676" s="75"/>
    </row>
    <row r="5677" spans="4:4" x14ac:dyDescent="0.2">
      <c r="D5677" s="75"/>
    </row>
    <row r="5678" spans="4:4" x14ac:dyDescent="0.2">
      <c r="D5678" s="75"/>
    </row>
    <row r="5679" spans="4:4" x14ac:dyDescent="0.2">
      <c r="D5679" s="75"/>
    </row>
    <row r="5680" spans="4:4" x14ac:dyDescent="0.2">
      <c r="D5680" s="75"/>
    </row>
    <row r="5681" spans="4:4" x14ac:dyDescent="0.2">
      <c r="D5681" s="75"/>
    </row>
    <row r="5682" spans="4:4" x14ac:dyDescent="0.2">
      <c r="D5682" s="75"/>
    </row>
    <row r="5683" spans="4:4" x14ac:dyDescent="0.2">
      <c r="D5683" s="75"/>
    </row>
    <row r="5684" spans="4:4" x14ac:dyDescent="0.2">
      <c r="D5684" s="75"/>
    </row>
    <row r="5685" spans="4:4" x14ac:dyDescent="0.2">
      <c r="D5685" s="75"/>
    </row>
    <row r="5686" spans="4:4" x14ac:dyDescent="0.2">
      <c r="D5686" s="75"/>
    </row>
    <row r="5687" spans="4:4" x14ac:dyDescent="0.2">
      <c r="D5687" s="75"/>
    </row>
    <row r="5688" spans="4:4" x14ac:dyDescent="0.2">
      <c r="D5688" s="75"/>
    </row>
    <row r="5689" spans="4:4" x14ac:dyDescent="0.2">
      <c r="D5689" s="75"/>
    </row>
    <row r="5690" spans="4:4" x14ac:dyDescent="0.2">
      <c r="D5690" s="75"/>
    </row>
    <row r="5691" spans="4:4" x14ac:dyDescent="0.2">
      <c r="D5691" s="75"/>
    </row>
    <row r="5692" spans="4:4" x14ac:dyDescent="0.2">
      <c r="D5692" s="75"/>
    </row>
    <row r="5693" spans="4:4" x14ac:dyDescent="0.2">
      <c r="D5693" s="75"/>
    </row>
    <row r="5694" spans="4:4" x14ac:dyDescent="0.2">
      <c r="D5694" s="75"/>
    </row>
    <row r="5695" spans="4:4" x14ac:dyDescent="0.2">
      <c r="D5695" s="75"/>
    </row>
    <row r="5696" spans="4:4" x14ac:dyDescent="0.2">
      <c r="D5696" s="75"/>
    </row>
    <row r="5697" spans="4:4" x14ac:dyDescent="0.2">
      <c r="D5697" s="75"/>
    </row>
    <row r="5698" spans="4:4" x14ac:dyDescent="0.2">
      <c r="D5698" s="75"/>
    </row>
    <row r="5699" spans="4:4" x14ac:dyDescent="0.2">
      <c r="D5699" s="75"/>
    </row>
    <row r="5700" spans="4:4" x14ac:dyDescent="0.2">
      <c r="D5700" s="75"/>
    </row>
    <row r="5701" spans="4:4" x14ac:dyDescent="0.2">
      <c r="D5701" s="75"/>
    </row>
    <row r="5702" spans="4:4" x14ac:dyDescent="0.2">
      <c r="D5702" s="75"/>
    </row>
    <row r="5703" spans="4:4" x14ac:dyDescent="0.2">
      <c r="D5703" s="75"/>
    </row>
    <row r="5704" spans="4:4" x14ac:dyDescent="0.2">
      <c r="D5704" s="75"/>
    </row>
    <row r="5705" spans="4:4" x14ac:dyDescent="0.2">
      <c r="D5705" s="75"/>
    </row>
    <row r="5706" spans="4:4" x14ac:dyDescent="0.2">
      <c r="D5706" s="75"/>
    </row>
    <row r="5707" spans="4:4" x14ac:dyDescent="0.2">
      <c r="D5707" s="75"/>
    </row>
    <row r="5708" spans="4:4" x14ac:dyDescent="0.2">
      <c r="D5708" s="75"/>
    </row>
    <row r="5709" spans="4:4" x14ac:dyDescent="0.2">
      <c r="D5709" s="75"/>
    </row>
    <row r="5710" spans="4:4" x14ac:dyDescent="0.2">
      <c r="D5710" s="75"/>
    </row>
    <row r="5711" spans="4:4" x14ac:dyDescent="0.2">
      <c r="D5711" s="75"/>
    </row>
    <row r="5712" spans="4:4" x14ac:dyDescent="0.2">
      <c r="D5712" s="75"/>
    </row>
    <row r="5713" spans="4:4" x14ac:dyDescent="0.2">
      <c r="D5713" s="75"/>
    </row>
    <row r="5714" spans="4:4" x14ac:dyDescent="0.2">
      <c r="D5714" s="75"/>
    </row>
    <row r="5715" spans="4:4" x14ac:dyDescent="0.2">
      <c r="D5715" s="75"/>
    </row>
    <row r="5716" spans="4:4" x14ac:dyDescent="0.2">
      <c r="D5716" s="75"/>
    </row>
    <row r="5717" spans="4:4" x14ac:dyDescent="0.2">
      <c r="D5717" s="75"/>
    </row>
    <row r="5718" spans="4:4" x14ac:dyDescent="0.2">
      <c r="D5718" s="75"/>
    </row>
    <row r="5719" spans="4:4" x14ac:dyDescent="0.2">
      <c r="D5719" s="75"/>
    </row>
    <row r="5720" spans="4:4" x14ac:dyDescent="0.2">
      <c r="D5720" s="75"/>
    </row>
    <row r="5721" spans="4:4" x14ac:dyDescent="0.2">
      <c r="D5721" s="75"/>
    </row>
    <row r="5722" spans="4:4" x14ac:dyDescent="0.2">
      <c r="D5722" s="75"/>
    </row>
    <row r="5723" spans="4:4" x14ac:dyDescent="0.2">
      <c r="D5723" s="75"/>
    </row>
    <row r="5724" spans="4:4" x14ac:dyDescent="0.2">
      <c r="D5724" s="75"/>
    </row>
    <row r="5725" spans="4:4" x14ac:dyDescent="0.2">
      <c r="D5725" s="75"/>
    </row>
    <row r="5726" spans="4:4" x14ac:dyDescent="0.2">
      <c r="D5726" s="75"/>
    </row>
    <row r="5727" spans="4:4" x14ac:dyDescent="0.2">
      <c r="D5727" s="75"/>
    </row>
    <row r="5728" spans="4:4" x14ac:dyDescent="0.2">
      <c r="D5728" s="75"/>
    </row>
    <row r="5729" spans="4:4" x14ac:dyDescent="0.2">
      <c r="D5729" s="75"/>
    </row>
    <row r="5730" spans="4:4" x14ac:dyDescent="0.2">
      <c r="D5730" s="75"/>
    </row>
    <row r="5731" spans="4:4" x14ac:dyDescent="0.2">
      <c r="D5731" s="75"/>
    </row>
    <row r="5732" spans="4:4" x14ac:dyDescent="0.2">
      <c r="D5732" s="75"/>
    </row>
    <row r="5733" spans="4:4" x14ac:dyDescent="0.2">
      <c r="D5733" s="75"/>
    </row>
    <row r="5734" spans="4:4" x14ac:dyDescent="0.2">
      <c r="D5734" s="75"/>
    </row>
    <row r="5735" spans="4:4" x14ac:dyDescent="0.2">
      <c r="D5735" s="75"/>
    </row>
    <row r="5736" spans="4:4" x14ac:dyDescent="0.2">
      <c r="D5736" s="75"/>
    </row>
    <row r="5737" spans="4:4" x14ac:dyDescent="0.2">
      <c r="D5737" s="75"/>
    </row>
    <row r="5738" spans="4:4" x14ac:dyDescent="0.2">
      <c r="D5738" s="75"/>
    </row>
    <row r="5739" spans="4:4" x14ac:dyDescent="0.2">
      <c r="D5739" s="75"/>
    </row>
    <row r="5740" spans="4:4" x14ac:dyDescent="0.2">
      <c r="D5740" s="75"/>
    </row>
    <row r="5741" spans="4:4" x14ac:dyDescent="0.2">
      <c r="D5741" s="75"/>
    </row>
    <row r="5742" spans="4:4" x14ac:dyDescent="0.2">
      <c r="D5742" s="75"/>
    </row>
    <row r="5743" spans="4:4" x14ac:dyDescent="0.2">
      <c r="D5743" s="75"/>
    </row>
    <row r="5744" spans="4:4" x14ac:dyDescent="0.2">
      <c r="D5744" s="75"/>
    </row>
    <row r="5745" spans="4:4" x14ac:dyDescent="0.2">
      <c r="D5745" s="75"/>
    </row>
    <row r="5746" spans="4:4" x14ac:dyDescent="0.2">
      <c r="D5746" s="75"/>
    </row>
    <row r="5747" spans="4:4" x14ac:dyDescent="0.2">
      <c r="D5747" s="75"/>
    </row>
    <row r="5748" spans="4:4" x14ac:dyDescent="0.2">
      <c r="D5748" s="75"/>
    </row>
    <row r="5749" spans="4:4" x14ac:dyDescent="0.2">
      <c r="D5749" s="75"/>
    </row>
    <row r="5750" spans="4:4" x14ac:dyDescent="0.2">
      <c r="D5750" s="75"/>
    </row>
    <row r="5751" spans="4:4" x14ac:dyDescent="0.2">
      <c r="D5751" s="75"/>
    </row>
    <row r="5752" spans="4:4" x14ac:dyDescent="0.2">
      <c r="D5752" s="75"/>
    </row>
    <row r="5753" spans="4:4" x14ac:dyDescent="0.2">
      <c r="D5753" s="75"/>
    </row>
    <row r="5754" spans="4:4" x14ac:dyDescent="0.2">
      <c r="D5754" s="75"/>
    </row>
    <row r="5755" spans="4:4" x14ac:dyDescent="0.2">
      <c r="D5755" s="75"/>
    </row>
    <row r="5756" spans="4:4" x14ac:dyDescent="0.2">
      <c r="D5756" s="75"/>
    </row>
    <row r="5757" spans="4:4" x14ac:dyDescent="0.2">
      <c r="D5757" s="75"/>
    </row>
    <row r="5758" spans="4:4" x14ac:dyDescent="0.2">
      <c r="D5758" s="75"/>
    </row>
    <row r="5759" spans="4:4" x14ac:dyDescent="0.2">
      <c r="D5759" s="75"/>
    </row>
    <row r="5760" spans="4:4" x14ac:dyDescent="0.2">
      <c r="D5760" s="75"/>
    </row>
    <row r="5761" spans="4:4" x14ac:dyDescent="0.2">
      <c r="D5761" s="75"/>
    </row>
    <row r="5762" spans="4:4" x14ac:dyDescent="0.2">
      <c r="D5762" s="75"/>
    </row>
    <row r="5763" spans="4:4" x14ac:dyDescent="0.2">
      <c r="D5763" s="75"/>
    </row>
    <row r="5764" spans="4:4" x14ac:dyDescent="0.2">
      <c r="D5764" s="75"/>
    </row>
    <row r="5765" spans="4:4" x14ac:dyDescent="0.2">
      <c r="D5765" s="75"/>
    </row>
    <row r="5766" spans="4:4" x14ac:dyDescent="0.2">
      <c r="D5766" s="75"/>
    </row>
    <row r="5767" spans="4:4" x14ac:dyDescent="0.2">
      <c r="D5767" s="75"/>
    </row>
    <row r="5768" spans="4:4" x14ac:dyDescent="0.2">
      <c r="D5768" s="75"/>
    </row>
    <row r="5769" spans="4:4" x14ac:dyDescent="0.2">
      <c r="D5769" s="75"/>
    </row>
    <row r="5770" spans="4:4" x14ac:dyDescent="0.2">
      <c r="D5770" s="75"/>
    </row>
    <row r="5771" spans="4:4" x14ac:dyDescent="0.2">
      <c r="D5771" s="75"/>
    </row>
    <row r="5772" spans="4:4" x14ac:dyDescent="0.2">
      <c r="D5772" s="75"/>
    </row>
    <row r="5773" spans="4:4" x14ac:dyDescent="0.2">
      <c r="D5773" s="75"/>
    </row>
    <row r="5774" spans="4:4" x14ac:dyDescent="0.2">
      <c r="D5774" s="75"/>
    </row>
    <row r="5775" spans="4:4" x14ac:dyDescent="0.2">
      <c r="D5775" s="75"/>
    </row>
    <row r="5776" spans="4:4" x14ac:dyDescent="0.2">
      <c r="D5776" s="75"/>
    </row>
    <row r="5777" spans="4:4" x14ac:dyDescent="0.2">
      <c r="D5777" s="75"/>
    </row>
    <row r="5778" spans="4:4" x14ac:dyDescent="0.2">
      <c r="D5778" s="75"/>
    </row>
    <row r="5779" spans="4:4" x14ac:dyDescent="0.2">
      <c r="D5779" s="75"/>
    </row>
    <row r="5780" spans="4:4" x14ac:dyDescent="0.2">
      <c r="D5780" s="75"/>
    </row>
    <row r="5781" spans="4:4" x14ac:dyDescent="0.2">
      <c r="D5781" s="75"/>
    </row>
    <row r="5782" spans="4:4" x14ac:dyDescent="0.2">
      <c r="D5782" s="75"/>
    </row>
    <row r="5783" spans="4:4" x14ac:dyDescent="0.2">
      <c r="D5783" s="75"/>
    </row>
    <row r="5784" spans="4:4" x14ac:dyDescent="0.2">
      <c r="D5784" s="75"/>
    </row>
    <row r="5785" spans="4:4" x14ac:dyDescent="0.2">
      <c r="D5785" s="75"/>
    </row>
    <row r="5786" spans="4:4" x14ac:dyDescent="0.2">
      <c r="D5786" s="75"/>
    </row>
    <row r="5787" spans="4:4" x14ac:dyDescent="0.2">
      <c r="D5787" s="75"/>
    </row>
    <row r="5788" spans="4:4" x14ac:dyDescent="0.2">
      <c r="D5788" s="75"/>
    </row>
    <row r="5789" spans="4:4" x14ac:dyDescent="0.2">
      <c r="D5789" s="75"/>
    </row>
    <row r="5790" spans="4:4" x14ac:dyDescent="0.2">
      <c r="D5790" s="75"/>
    </row>
    <row r="5791" spans="4:4" x14ac:dyDescent="0.2">
      <c r="D5791" s="75"/>
    </row>
    <row r="5792" spans="4:4" x14ac:dyDescent="0.2">
      <c r="D5792" s="75"/>
    </row>
    <row r="5793" spans="4:4" x14ac:dyDescent="0.2">
      <c r="D5793" s="75"/>
    </row>
    <row r="5794" spans="4:4" x14ac:dyDescent="0.2">
      <c r="D5794" s="75"/>
    </row>
    <row r="5795" spans="4:4" x14ac:dyDescent="0.2">
      <c r="D5795" s="75"/>
    </row>
    <row r="5796" spans="4:4" x14ac:dyDescent="0.2">
      <c r="D5796" s="75"/>
    </row>
    <row r="5797" spans="4:4" x14ac:dyDescent="0.2">
      <c r="D5797" s="75"/>
    </row>
    <row r="5798" spans="4:4" x14ac:dyDescent="0.2">
      <c r="D5798" s="75"/>
    </row>
    <row r="5799" spans="4:4" x14ac:dyDescent="0.2">
      <c r="D5799" s="75"/>
    </row>
    <row r="5800" spans="4:4" x14ac:dyDescent="0.2">
      <c r="D5800" s="75"/>
    </row>
    <row r="5801" spans="4:4" x14ac:dyDescent="0.2">
      <c r="D5801" s="75"/>
    </row>
    <row r="5802" spans="4:4" x14ac:dyDescent="0.2">
      <c r="D5802" s="75"/>
    </row>
    <row r="5803" spans="4:4" x14ac:dyDescent="0.2">
      <c r="D5803" s="75"/>
    </row>
    <row r="5804" spans="4:4" x14ac:dyDescent="0.2">
      <c r="D5804" s="75"/>
    </row>
    <row r="5805" spans="4:4" x14ac:dyDescent="0.2">
      <c r="D5805" s="75"/>
    </row>
    <row r="5806" spans="4:4" x14ac:dyDescent="0.2">
      <c r="D5806" s="75"/>
    </row>
    <row r="5807" spans="4:4" x14ac:dyDescent="0.2">
      <c r="D5807" s="75"/>
    </row>
    <row r="5808" spans="4:4" x14ac:dyDescent="0.2">
      <c r="D5808" s="75"/>
    </row>
    <row r="5809" spans="4:4" x14ac:dyDescent="0.2">
      <c r="D5809" s="75"/>
    </row>
    <row r="5810" spans="4:4" x14ac:dyDescent="0.2">
      <c r="D5810" s="75"/>
    </row>
    <row r="5811" spans="4:4" x14ac:dyDescent="0.2">
      <c r="D5811" s="75"/>
    </row>
    <row r="5812" spans="4:4" x14ac:dyDescent="0.2">
      <c r="D5812" s="75"/>
    </row>
    <row r="5813" spans="4:4" x14ac:dyDescent="0.2">
      <c r="D5813" s="75"/>
    </row>
    <row r="5814" spans="4:4" x14ac:dyDescent="0.2">
      <c r="D5814" s="75"/>
    </row>
    <row r="5815" spans="4:4" x14ac:dyDescent="0.2">
      <c r="D5815" s="75"/>
    </row>
    <row r="5816" spans="4:4" x14ac:dyDescent="0.2">
      <c r="D5816" s="75"/>
    </row>
    <row r="5817" spans="4:4" x14ac:dyDescent="0.2">
      <c r="D5817" s="75"/>
    </row>
    <row r="5818" spans="4:4" x14ac:dyDescent="0.2">
      <c r="D5818" s="75"/>
    </row>
    <row r="5819" spans="4:4" x14ac:dyDescent="0.2">
      <c r="D5819" s="75"/>
    </row>
    <row r="5820" spans="4:4" x14ac:dyDescent="0.2">
      <c r="D5820" s="75"/>
    </row>
    <row r="5821" spans="4:4" x14ac:dyDescent="0.2">
      <c r="D5821" s="75"/>
    </row>
    <row r="5822" spans="4:4" x14ac:dyDescent="0.2">
      <c r="D5822" s="75"/>
    </row>
    <row r="5823" spans="4:4" x14ac:dyDescent="0.2">
      <c r="D5823" s="75"/>
    </row>
    <row r="5824" spans="4:4" x14ac:dyDescent="0.2">
      <c r="D5824" s="75"/>
    </row>
    <row r="5825" spans="4:4" x14ac:dyDescent="0.2">
      <c r="D5825" s="75"/>
    </row>
    <row r="5826" spans="4:4" x14ac:dyDescent="0.2">
      <c r="D5826" s="75"/>
    </row>
    <row r="5827" spans="4:4" x14ac:dyDescent="0.2">
      <c r="D5827" s="75"/>
    </row>
    <row r="5828" spans="4:4" x14ac:dyDescent="0.2">
      <c r="D5828" s="75"/>
    </row>
    <row r="5829" spans="4:4" x14ac:dyDescent="0.2">
      <c r="D5829" s="75"/>
    </row>
    <row r="5830" spans="4:4" x14ac:dyDescent="0.2">
      <c r="D5830" s="75"/>
    </row>
    <row r="5831" spans="4:4" x14ac:dyDescent="0.2">
      <c r="D5831" s="75"/>
    </row>
    <row r="5832" spans="4:4" x14ac:dyDescent="0.2">
      <c r="D5832" s="75"/>
    </row>
    <row r="5833" spans="4:4" x14ac:dyDescent="0.2">
      <c r="D5833" s="75"/>
    </row>
    <row r="5834" spans="4:4" x14ac:dyDescent="0.2">
      <c r="D5834" s="75"/>
    </row>
    <row r="5835" spans="4:4" x14ac:dyDescent="0.2">
      <c r="D5835" s="75"/>
    </row>
    <row r="5836" spans="4:4" x14ac:dyDescent="0.2">
      <c r="D5836" s="75"/>
    </row>
    <row r="5837" spans="4:4" x14ac:dyDescent="0.2">
      <c r="D5837" s="75"/>
    </row>
    <row r="5838" spans="4:4" x14ac:dyDescent="0.2">
      <c r="D5838" s="75"/>
    </row>
    <row r="5839" spans="4:4" x14ac:dyDescent="0.2">
      <c r="D5839" s="75"/>
    </row>
    <row r="5840" spans="4:4" x14ac:dyDescent="0.2">
      <c r="D5840" s="75"/>
    </row>
    <row r="5841" spans="4:4" x14ac:dyDescent="0.2">
      <c r="D5841" s="75"/>
    </row>
    <row r="5842" spans="4:4" x14ac:dyDescent="0.2">
      <c r="D5842" s="75"/>
    </row>
    <row r="5843" spans="4:4" x14ac:dyDescent="0.2">
      <c r="D5843" s="75"/>
    </row>
    <row r="5844" spans="4:4" x14ac:dyDescent="0.2">
      <c r="D5844" s="75"/>
    </row>
    <row r="5845" spans="4:4" x14ac:dyDescent="0.2">
      <c r="D5845" s="75"/>
    </row>
    <row r="5846" spans="4:4" x14ac:dyDescent="0.2">
      <c r="D5846" s="75"/>
    </row>
    <row r="5847" spans="4:4" x14ac:dyDescent="0.2">
      <c r="D5847" s="75"/>
    </row>
    <row r="5848" spans="4:4" x14ac:dyDescent="0.2">
      <c r="D5848" s="75"/>
    </row>
    <row r="5849" spans="4:4" x14ac:dyDescent="0.2">
      <c r="D5849" s="75"/>
    </row>
    <row r="5850" spans="4:4" x14ac:dyDescent="0.2">
      <c r="D5850" s="75"/>
    </row>
    <row r="5851" spans="4:4" x14ac:dyDescent="0.2">
      <c r="D5851" s="75"/>
    </row>
    <row r="5852" spans="4:4" x14ac:dyDescent="0.2">
      <c r="D5852" s="75"/>
    </row>
    <row r="5853" spans="4:4" x14ac:dyDescent="0.2">
      <c r="D5853" s="75"/>
    </row>
    <row r="5854" spans="4:4" x14ac:dyDescent="0.2">
      <c r="D5854" s="75"/>
    </row>
    <row r="5855" spans="4:4" x14ac:dyDescent="0.2">
      <c r="D5855" s="75"/>
    </row>
    <row r="5856" spans="4:4" x14ac:dyDescent="0.2">
      <c r="D5856" s="75"/>
    </row>
    <row r="5857" spans="4:4" x14ac:dyDescent="0.2">
      <c r="D5857" s="75"/>
    </row>
    <row r="5858" spans="4:4" x14ac:dyDescent="0.2">
      <c r="D5858" s="75"/>
    </row>
    <row r="5859" spans="4:4" x14ac:dyDescent="0.2">
      <c r="D5859" s="75"/>
    </row>
    <row r="5860" spans="4:4" x14ac:dyDescent="0.2">
      <c r="D5860" s="75"/>
    </row>
    <row r="5861" spans="4:4" x14ac:dyDescent="0.2">
      <c r="D5861" s="75"/>
    </row>
    <row r="5862" spans="4:4" x14ac:dyDescent="0.2">
      <c r="D5862" s="75"/>
    </row>
    <row r="5863" spans="4:4" x14ac:dyDescent="0.2">
      <c r="D5863" s="75"/>
    </row>
    <row r="5864" spans="4:4" x14ac:dyDescent="0.2">
      <c r="D5864" s="75"/>
    </row>
    <row r="5865" spans="4:4" x14ac:dyDescent="0.2">
      <c r="D5865" s="75"/>
    </row>
    <row r="5866" spans="4:4" x14ac:dyDescent="0.2">
      <c r="D5866" s="75"/>
    </row>
    <row r="5867" spans="4:4" x14ac:dyDescent="0.2">
      <c r="D5867" s="75"/>
    </row>
    <row r="5868" spans="4:4" x14ac:dyDescent="0.2">
      <c r="D5868" s="75"/>
    </row>
    <row r="5869" spans="4:4" x14ac:dyDescent="0.2">
      <c r="D5869" s="75"/>
    </row>
    <row r="5870" spans="4:4" x14ac:dyDescent="0.2">
      <c r="D5870" s="75"/>
    </row>
    <row r="5871" spans="4:4" x14ac:dyDescent="0.2">
      <c r="D5871" s="75"/>
    </row>
    <row r="5872" spans="4:4" x14ac:dyDescent="0.2">
      <c r="D5872" s="75"/>
    </row>
    <row r="5873" spans="4:4" x14ac:dyDescent="0.2">
      <c r="D5873" s="75"/>
    </row>
    <row r="5874" spans="4:4" x14ac:dyDescent="0.2">
      <c r="D5874" s="75"/>
    </row>
    <row r="5875" spans="4:4" x14ac:dyDescent="0.2">
      <c r="D5875" s="75"/>
    </row>
    <row r="5876" spans="4:4" x14ac:dyDescent="0.2">
      <c r="D5876" s="75"/>
    </row>
    <row r="5877" spans="4:4" x14ac:dyDescent="0.2">
      <c r="D5877" s="75"/>
    </row>
    <row r="5878" spans="4:4" x14ac:dyDescent="0.2">
      <c r="D5878" s="75"/>
    </row>
    <row r="5879" spans="4:4" x14ac:dyDescent="0.2">
      <c r="D5879" s="75"/>
    </row>
    <row r="5880" spans="4:4" x14ac:dyDescent="0.2">
      <c r="D5880" s="75"/>
    </row>
    <row r="5881" spans="4:4" x14ac:dyDescent="0.2">
      <c r="D5881" s="75"/>
    </row>
    <row r="5882" spans="4:4" x14ac:dyDescent="0.2">
      <c r="D5882" s="75"/>
    </row>
    <row r="5883" spans="4:4" x14ac:dyDescent="0.2">
      <c r="D5883" s="75"/>
    </row>
    <row r="5884" spans="4:4" x14ac:dyDescent="0.2">
      <c r="D5884" s="75"/>
    </row>
    <row r="5885" spans="4:4" x14ac:dyDescent="0.2">
      <c r="D5885" s="75"/>
    </row>
    <row r="5886" spans="4:4" x14ac:dyDescent="0.2">
      <c r="D5886" s="75"/>
    </row>
    <row r="5887" spans="4:4" x14ac:dyDescent="0.2">
      <c r="D5887" s="75"/>
    </row>
    <row r="5888" spans="4:4" x14ac:dyDescent="0.2">
      <c r="D5888" s="75"/>
    </row>
    <row r="5889" spans="4:4" x14ac:dyDescent="0.2">
      <c r="D5889" s="75"/>
    </row>
    <row r="5890" spans="4:4" x14ac:dyDescent="0.2">
      <c r="D5890" s="75"/>
    </row>
    <row r="5891" spans="4:4" x14ac:dyDescent="0.2">
      <c r="D5891" s="75"/>
    </row>
    <row r="5892" spans="4:4" x14ac:dyDescent="0.2">
      <c r="D5892" s="75"/>
    </row>
    <row r="5893" spans="4:4" x14ac:dyDescent="0.2">
      <c r="D5893" s="75"/>
    </row>
    <row r="5894" spans="4:4" x14ac:dyDescent="0.2">
      <c r="D5894" s="75"/>
    </row>
    <row r="5895" spans="4:4" x14ac:dyDescent="0.2">
      <c r="D5895" s="75"/>
    </row>
    <row r="5896" spans="4:4" x14ac:dyDescent="0.2">
      <c r="D5896" s="75"/>
    </row>
    <row r="5897" spans="4:4" x14ac:dyDescent="0.2">
      <c r="D5897" s="75"/>
    </row>
    <row r="5898" spans="4:4" x14ac:dyDescent="0.2">
      <c r="D5898" s="75"/>
    </row>
    <row r="5899" spans="4:4" x14ac:dyDescent="0.2">
      <c r="D5899" s="75"/>
    </row>
    <row r="5900" spans="4:4" x14ac:dyDescent="0.2">
      <c r="D5900" s="75"/>
    </row>
    <row r="5901" spans="4:4" x14ac:dyDescent="0.2">
      <c r="D5901" s="75"/>
    </row>
    <row r="5902" spans="4:4" x14ac:dyDescent="0.2">
      <c r="D5902" s="75"/>
    </row>
    <row r="5903" spans="4:4" x14ac:dyDescent="0.2">
      <c r="D5903" s="75"/>
    </row>
    <row r="5904" spans="4:4" x14ac:dyDescent="0.2">
      <c r="D5904" s="75"/>
    </row>
    <row r="5905" spans="4:4" x14ac:dyDescent="0.2">
      <c r="D5905" s="75"/>
    </row>
    <row r="5906" spans="4:4" x14ac:dyDescent="0.2">
      <c r="D5906" s="75"/>
    </row>
    <row r="5907" spans="4:4" x14ac:dyDescent="0.2">
      <c r="D5907" s="75"/>
    </row>
    <row r="5908" spans="4:4" x14ac:dyDescent="0.2">
      <c r="D5908" s="75"/>
    </row>
    <row r="5909" spans="4:4" x14ac:dyDescent="0.2">
      <c r="D5909" s="75"/>
    </row>
    <row r="5910" spans="4:4" x14ac:dyDescent="0.2">
      <c r="D5910" s="75"/>
    </row>
    <row r="5911" spans="4:4" x14ac:dyDescent="0.2">
      <c r="D5911" s="75"/>
    </row>
    <row r="5912" spans="4:4" x14ac:dyDescent="0.2">
      <c r="D5912" s="75"/>
    </row>
    <row r="5913" spans="4:4" x14ac:dyDescent="0.2">
      <c r="D5913" s="75"/>
    </row>
    <row r="5914" spans="4:4" x14ac:dyDescent="0.2">
      <c r="D5914" s="75"/>
    </row>
    <row r="5915" spans="4:4" x14ac:dyDescent="0.2">
      <c r="D5915" s="75"/>
    </row>
    <row r="5916" spans="4:4" x14ac:dyDescent="0.2">
      <c r="D5916" s="75"/>
    </row>
    <row r="5917" spans="4:4" x14ac:dyDescent="0.2">
      <c r="D5917" s="75"/>
    </row>
    <row r="5918" spans="4:4" x14ac:dyDescent="0.2">
      <c r="D5918" s="75"/>
    </row>
    <row r="5919" spans="4:4" x14ac:dyDescent="0.2">
      <c r="D5919" s="75"/>
    </row>
    <row r="5920" spans="4:4" x14ac:dyDescent="0.2">
      <c r="D5920" s="75"/>
    </row>
    <row r="5921" spans="4:4" x14ac:dyDescent="0.2">
      <c r="D5921" s="75"/>
    </row>
    <row r="5922" spans="4:4" x14ac:dyDescent="0.2">
      <c r="D5922" s="75"/>
    </row>
    <row r="5923" spans="4:4" x14ac:dyDescent="0.2">
      <c r="D5923" s="75"/>
    </row>
    <row r="5924" spans="4:4" x14ac:dyDescent="0.2">
      <c r="D5924" s="75"/>
    </row>
    <row r="5925" spans="4:4" x14ac:dyDescent="0.2">
      <c r="D5925" s="75"/>
    </row>
    <row r="5926" spans="4:4" x14ac:dyDescent="0.2">
      <c r="D5926" s="75"/>
    </row>
    <row r="5927" spans="4:4" x14ac:dyDescent="0.2">
      <c r="D5927" s="75"/>
    </row>
    <row r="5928" spans="4:4" x14ac:dyDescent="0.2">
      <c r="D5928" s="75"/>
    </row>
    <row r="5929" spans="4:4" x14ac:dyDescent="0.2">
      <c r="D5929" s="75"/>
    </row>
    <row r="5930" spans="4:4" x14ac:dyDescent="0.2">
      <c r="D5930" s="75"/>
    </row>
    <row r="5931" spans="4:4" x14ac:dyDescent="0.2">
      <c r="D5931" s="75"/>
    </row>
    <row r="5932" spans="4:4" x14ac:dyDescent="0.2">
      <c r="D5932" s="75"/>
    </row>
    <row r="5933" spans="4:4" x14ac:dyDescent="0.2">
      <c r="D5933" s="75"/>
    </row>
    <row r="5934" spans="4:4" x14ac:dyDescent="0.2">
      <c r="D5934" s="75"/>
    </row>
    <row r="5935" spans="4:4" x14ac:dyDescent="0.2">
      <c r="D5935" s="75"/>
    </row>
    <row r="5936" spans="4:4" x14ac:dyDescent="0.2">
      <c r="D5936" s="75"/>
    </row>
    <row r="5937" spans="4:4" x14ac:dyDescent="0.2">
      <c r="D5937" s="75"/>
    </row>
    <row r="5938" spans="4:4" x14ac:dyDescent="0.2">
      <c r="D5938" s="75"/>
    </row>
    <row r="5939" spans="4:4" x14ac:dyDescent="0.2">
      <c r="D5939" s="75"/>
    </row>
    <row r="5940" spans="4:4" x14ac:dyDescent="0.2">
      <c r="D5940" s="75"/>
    </row>
    <row r="5941" spans="4:4" x14ac:dyDescent="0.2">
      <c r="D5941" s="75"/>
    </row>
    <row r="5942" spans="4:4" x14ac:dyDescent="0.2">
      <c r="D5942" s="75"/>
    </row>
    <row r="5943" spans="4:4" x14ac:dyDescent="0.2">
      <c r="D5943" s="75"/>
    </row>
    <row r="5944" spans="4:4" x14ac:dyDescent="0.2">
      <c r="D5944" s="75"/>
    </row>
    <row r="5945" spans="4:4" x14ac:dyDescent="0.2">
      <c r="D5945" s="75"/>
    </row>
    <row r="5946" spans="4:4" x14ac:dyDescent="0.2">
      <c r="D5946" s="75"/>
    </row>
    <row r="5947" spans="4:4" x14ac:dyDescent="0.2">
      <c r="D5947" s="75"/>
    </row>
    <row r="5948" spans="4:4" x14ac:dyDescent="0.2">
      <c r="D5948" s="75"/>
    </row>
    <row r="5949" spans="4:4" x14ac:dyDescent="0.2">
      <c r="D5949" s="75"/>
    </row>
    <row r="5950" spans="4:4" x14ac:dyDescent="0.2">
      <c r="D5950" s="75"/>
    </row>
    <row r="5951" spans="4:4" x14ac:dyDescent="0.2">
      <c r="D5951" s="75"/>
    </row>
    <row r="5952" spans="4:4" x14ac:dyDescent="0.2">
      <c r="D5952" s="75"/>
    </row>
    <row r="5953" spans="4:4" x14ac:dyDescent="0.2">
      <c r="D5953" s="75"/>
    </row>
    <row r="5954" spans="4:4" x14ac:dyDescent="0.2">
      <c r="D5954" s="75"/>
    </row>
    <row r="5955" spans="4:4" x14ac:dyDescent="0.2">
      <c r="D5955" s="75"/>
    </row>
    <row r="5956" spans="4:4" x14ac:dyDescent="0.2">
      <c r="D5956" s="75"/>
    </row>
    <row r="5957" spans="4:4" x14ac:dyDescent="0.2">
      <c r="D5957" s="75"/>
    </row>
    <row r="5958" spans="4:4" x14ac:dyDescent="0.2">
      <c r="D5958" s="75"/>
    </row>
    <row r="5959" spans="4:4" x14ac:dyDescent="0.2">
      <c r="D5959" s="75"/>
    </row>
    <row r="5960" spans="4:4" x14ac:dyDescent="0.2">
      <c r="D5960" s="75"/>
    </row>
    <row r="5961" spans="4:4" x14ac:dyDescent="0.2">
      <c r="D5961" s="75"/>
    </row>
    <row r="5962" spans="4:4" x14ac:dyDescent="0.2">
      <c r="D5962" s="75"/>
    </row>
    <row r="5963" spans="4:4" x14ac:dyDescent="0.2">
      <c r="D5963" s="75"/>
    </row>
    <row r="5964" spans="4:4" x14ac:dyDescent="0.2">
      <c r="D5964" s="75"/>
    </row>
    <row r="5965" spans="4:4" x14ac:dyDescent="0.2">
      <c r="D5965" s="75"/>
    </row>
    <row r="5966" spans="4:4" x14ac:dyDescent="0.2">
      <c r="D5966" s="75"/>
    </row>
    <row r="5967" spans="4:4" x14ac:dyDescent="0.2">
      <c r="D5967" s="75"/>
    </row>
    <row r="5968" spans="4:4" x14ac:dyDescent="0.2">
      <c r="D5968" s="75"/>
    </row>
    <row r="5969" spans="4:4" x14ac:dyDescent="0.2">
      <c r="D5969" s="75"/>
    </row>
    <row r="5970" spans="4:4" x14ac:dyDescent="0.2">
      <c r="D5970" s="75"/>
    </row>
    <row r="5971" spans="4:4" x14ac:dyDescent="0.2">
      <c r="D5971" s="75"/>
    </row>
    <row r="5972" spans="4:4" x14ac:dyDescent="0.2">
      <c r="D5972" s="75"/>
    </row>
    <row r="5973" spans="4:4" x14ac:dyDescent="0.2">
      <c r="D5973" s="75"/>
    </row>
    <row r="5974" spans="4:4" x14ac:dyDescent="0.2">
      <c r="D5974" s="75"/>
    </row>
    <row r="5975" spans="4:4" x14ac:dyDescent="0.2">
      <c r="D5975" s="75"/>
    </row>
    <row r="5976" spans="4:4" x14ac:dyDescent="0.2">
      <c r="D5976" s="75"/>
    </row>
    <row r="5977" spans="4:4" x14ac:dyDescent="0.2">
      <c r="D5977" s="75"/>
    </row>
    <row r="5978" spans="4:4" x14ac:dyDescent="0.2">
      <c r="D5978" s="75"/>
    </row>
    <row r="5979" spans="4:4" x14ac:dyDescent="0.2">
      <c r="D5979" s="75"/>
    </row>
    <row r="5980" spans="4:4" x14ac:dyDescent="0.2">
      <c r="D5980" s="75"/>
    </row>
    <row r="5981" spans="4:4" x14ac:dyDescent="0.2">
      <c r="D5981" s="75"/>
    </row>
    <row r="5982" spans="4:4" x14ac:dyDescent="0.2">
      <c r="D5982" s="75"/>
    </row>
    <row r="5983" spans="4:4" x14ac:dyDescent="0.2">
      <c r="D5983" s="75"/>
    </row>
    <row r="5984" spans="4:4" x14ac:dyDescent="0.2">
      <c r="D5984" s="75"/>
    </row>
    <row r="5985" spans="4:4" x14ac:dyDescent="0.2">
      <c r="D5985" s="75"/>
    </row>
    <row r="5986" spans="4:4" x14ac:dyDescent="0.2">
      <c r="D5986" s="75"/>
    </row>
    <row r="5987" spans="4:4" x14ac:dyDescent="0.2">
      <c r="D5987" s="75"/>
    </row>
    <row r="5988" spans="4:4" x14ac:dyDescent="0.2">
      <c r="D5988" s="75"/>
    </row>
    <row r="5989" spans="4:4" x14ac:dyDescent="0.2">
      <c r="D5989" s="75"/>
    </row>
    <row r="5990" spans="4:4" x14ac:dyDescent="0.2">
      <c r="D5990" s="75"/>
    </row>
    <row r="5991" spans="4:4" x14ac:dyDescent="0.2">
      <c r="D5991" s="75"/>
    </row>
    <row r="5992" spans="4:4" x14ac:dyDescent="0.2">
      <c r="D5992" s="75"/>
    </row>
    <row r="5993" spans="4:4" x14ac:dyDescent="0.2">
      <c r="D5993" s="75"/>
    </row>
    <row r="5994" spans="4:4" x14ac:dyDescent="0.2">
      <c r="D5994" s="75"/>
    </row>
    <row r="5995" spans="4:4" x14ac:dyDescent="0.2">
      <c r="D5995" s="75"/>
    </row>
    <row r="5996" spans="4:4" x14ac:dyDescent="0.2">
      <c r="D5996" s="75"/>
    </row>
    <row r="5997" spans="4:4" x14ac:dyDescent="0.2">
      <c r="D5997" s="75"/>
    </row>
    <row r="5998" spans="4:4" x14ac:dyDescent="0.2">
      <c r="D5998" s="75"/>
    </row>
    <row r="5999" spans="4:4" x14ac:dyDescent="0.2">
      <c r="D5999" s="75"/>
    </row>
    <row r="6000" spans="4:4" x14ac:dyDescent="0.2">
      <c r="D6000" s="75"/>
    </row>
    <row r="6001" spans="4:4" x14ac:dyDescent="0.2">
      <c r="D6001" s="75"/>
    </row>
    <row r="6002" spans="4:4" x14ac:dyDescent="0.2">
      <c r="D6002" s="75"/>
    </row>
    <row r="6003" spans="4:4" x14ac:dyDescent="0.2">
      <c r="D6003" s="75"/>
    </row>
    <row r="6004" spans="4:4" x14ac:dyDescent="0.2">
      <c r="D6004" s="75"/>
    </row>
    <row r="6005" spans="4:4" x14ac:dyDescent="0.2">
      <c r="D6005" s="75"/>
    </row>
    <row r="6006" spans="4:4" x14ac:dyDescent="0.2">
      <c r="D6006" s="75"/>
    </row>
    <row r="6007" spans="4:4" x14ac:dyDescent="0.2">
      <c r="D6007" s="75"/>
    </row>
    <row r="6008" spans="4:4" x14ac:dyDescent="0.2">
      <c r="D6008" s="75"/>
    </row>
    <row r="6009" spans="4:4" x14ac:dyDescent="0.2">
      <c r="D6009" s="75"/>
    </row>
    <row r="6010" spans="4:4" x14ac:dyDescent="0.2">
      <c r="D6010" s="75"/>
    </row>
    <row r="6011" spans="4:4" x14ac:dyDescent="0.2">
      <c r="D6011" s="75"/>
    </row>
    <row r="6012" spans="4:4" x14ac:dyDescent="0.2">
      <c r="D6012" s="75"/>
    </row>
    <row r="6013" spans="4:4" x14ac:dyDescent="0.2">
      <c r="D6013" s="75"/>
    </row>
    <row r="6014" spans="4:4" x14ac:dyDescent="0.2">
      <c r="D6014" s="75"/>
    </row>
    <row r="6015" spans="4:4" x14ac:dyDescent="0.2">
      <c r="D6015" s="75"/>
    </row>
    <row r="6016" spans="4:4" x14ac:dyDescent="0.2">
      <c r="D6016" s="75"/>
    </row>
    <row r="6017" spans="4:4" x14ac:dyDescent="0.2">
      <c r="D6017" s="75"/>
    </row>
    <row r="6018" spans="4:4" x14ac:dyDescent="0.2">
      <c r="D6018" s="75"/>
    </row>
    <row r="6019" spans="4:4" x14ac:dyDescent="0.2">
      <c r="D6019" s="75"/>
    </row>
    <row r="6020" spans="4:4" x14ac:dyDescent="0.2">
      <c r="D6020" s="75"/>
    </row>
    <row r="6021" spans="4:4" x14ac:dyDescent="0.2">
      <c r="D6021" s="75"/>
    </row>
    <row r="6022" spans="4:4" x14ac:dyDescent="0.2">
      <c r="D6022" s="75"/>
    </row>
    <row r="6023" spans="4:4" x14ac:dyDescent="0.2">
      <c r="D6023" s="75"/>
    </row>
    <row r="6024" spans="4:4" x14ac:dyDescent="0.2">
      <c r="D6024" s="75"/>
    </row>
    <row r="6025" spans="4:4" x14ac:dyDescent="0.2">
      <c r="D6025" s="75"/>
    </row>
    <row r="6026" spans="4:4" x14ac:dyDescent="0.2">
      <c r="D6026" s="75"/>
    </row>
    <row r="6027" spans="4:4" x14ac:dyDescent="0.2">
      <c r="D6027" s="75"/>
    </row>
    <row r="6028" spans="4:4" x14ac:dyDescent="0.2">
      <c r="D6028" s="75"/>
    </row>
    <row r="6029" spans="4:4" x14ac:dyDescent="0.2">
      <c r="D6029" s="75"/>
    </row>
    <row r="6030" spans="4:4" x14ac:dyDescent="0.2">
      <c r="D6030" s="75"/>
    </row>
    <row r="6031" spans="4:4" x14ac:dyDescent="0.2">
      <c r="D6031" s="75"/>
    </row>
    <row r="6032" spans="4:4" x14ac:dyDescent="0.2">
      <c r="D6032" s="75"/>
    </row>
    <row r="6033" spans="4:4" x14ac:dyDescent="0.2">
      <c r="D6033" s="75"/>
    </row>
    <row r="6034" spans="4:4" x14ac:dyDescent="0.2">
      <c r="D6034" s="75"/>
    </row>
    <row r="6035" spans="4:4" x14ac:dyDescent="0.2">
      <c r="D6035" s="75"/>
    </row>
    <row r="6036" spans="4:4" x14ac:dyDescent="0.2">
      <c r="D6036" s="75"/>
    </row>
    <row r="6037" spans="4:4" x14ac:dyDescent="0.2">
      <c r="D6037" s="75"/>
    </row>
    <row r="6038" spans="4:4" x14ac:dyDescent="0.2">
      <c r="D6038" s="75"/>
    </row>
    <row r="6039" spans="4:4" x14ac:dyDescent="0.2">
      <c r="D6039" s="75"/>
    </row>
    <row r="6040" spans="4:4" x14ac:dyDescent="0.2">
      <c r="D6040" s="75"/>
    </row>
    <row r="6041" spans="4:4" x14ac:dyDescent="0.2">
      <c r="D6041" s="75"/>
    </row>
    <row r="6042" spans="4:4" x14ac:dyDescent="0.2">
      <c r="D6042" s="75"/>
    </row>
    <row r="6043" spans="4:4" x14ac:dyDescent="0.2">
      <c r="D6043" s="75"/>
    </row>
    <row r="6044" spans="4:4" x14ac:dyDescent="0.2">
      <c r="D6044" s="75"/>
    </row>
    <row r="6045" spans="4:4" x14ac:dyDescent="0.2">
      <c r="D6045" s="75"/>
    </row>
    <row r="6046" spans="4:4" x14ac:dyDescent="0.2">
      <c r="D6046" s="75"/>
    </row>
    <row r="6047" spans="4:4" x14ac:dyDescent="0.2">
      <c r="D6047" s="75"/>
    </row>
    <row r="6048" spans="4:4" x14ac:dyDescent="0.2">
      <c r="D6048" s="75"/>
    </row>
    <row r="6049" spans="4:4" x14ac:dyDescent="0.2">
      <c r="D6049" s="75"/>
    </row>
    <row r="6050" spans="4:4" x14ac:dyDescent="0.2">
      <c r="D6050" s="75"/>
    </row>
    <row r="6051" spans="4:4" x14ac:dyDescent="0.2">
      <c r="D6051" s="75"/>
    </row>
    <row r="6052" spans="4:4" x14ac:dyDescent="0.2">
      <c r="D6052" s="75"/>
    </row>
    <row r="6053" spans="4:4" x14ac:dyDescent="0.2">
      <c r="D6053" s="75"/>
    </row>
    <row r="6054" spans="4:4" x14ac:dyDescent="0.2">
      <c r="D6054" s="75"/>
    </row>
    <row r="6055" spans="4:4" x14ac:dyDescent="0.2">
      <c r="D6055" s="75"/>
    </row>
    <row r="6056" spans="4:4" x14ac:dyDescent="0.2">
      <c r="D6056" s="75"/>
    </row>
    <row r="6057" spans="4:4" x14ac:dyDescent="0.2">
      <c r="D6057" s="75"/>
    </row>
    <row r="6058" spans="4:4" x14ac:dyDescent="0.2">
      <c r="D6058" s="75"/>
    </row>
    <row r="6059" spans="4:4" x14ac:dyDescent="0.2">
      <c r="D6059" s="75"/>
    </row>
    <row r="6060" spans="4:4" x14ac:dyDescent="0.2">
      <c r="D6060" s="75"/>
    </row>
    <row r="6061" spans="4:4" x14ac:dyDescent="0.2">
      <c r="D6061" s="75"/>
    </row>
    <row r="6062" spans="4:4" x14ac:dyDescent="0.2">
      <c r="D6062" s="75"/>
    </row>
    <row r="6063" spans="4:4" x14ac:dyDescent="0.2">
      <c r="D6063" s="75"/>
    </row>
    <row r="6064" spans="4:4" x14ac:dyDescent="0.2">
      <c r="D6064" s="75"/>
    </row>
    <row r="6065" spans="4:4" x14ac:dyDescent="0.2">
      <c r="D6065" s="75"/>
    </row>
    <row r="6066" spans="4:4" x14ac:dyDescent="0.2">
      <c r="D6066" s="75"/>
    </row>
    <row r="6067" spans="4:4" x14ac:dyDescent="0.2">
      <c r="D6067" s="75"/>
    </row>
    <row r="6068" spans="4:4" x14ac:dyDescent="0.2">
      <c r="D6068" s="75"/>
    </row>
    <row r="6069" spans="4:4" x14ac:dyDescent="0.2">
      <c r="D6069" s="75"/>
    </row>
    <row r="6070" spans="4:4" x14ac:dyDescent="0.2">
      <c r="D6070" s="75"/>
    </row>
    <row r="6071" spans="4:4" x14ac:dyDescent="0.2">
      <c r="D6071" s="75"/>
    </row>
    <row r="6072" spans="4:4" x14ac:dyDescent="0.2">
      <c r="D6072" s="75"/>
    </row>
    <row r="6073" spans="4:4" x14ac:dyDescent="0.2">
      <c r="D6073" s="75"/>
    </row>
    <row r="6074" spans="4:4" x14ac:dyDescent="0.2">
      <c r="D6074" s="75"/>
    </row>
    <row r="6075" spans="4:4" x14ac:dyDescent="0.2">
      <c r="D6075" s="75"/>
    </row>
    <row r="6076" spans="4:4" x14ac:dyDescent="0.2">
      <c r="D6076" s="75"/>
    </row>
    <row r="6077" spans="4:4" x14ac:dyDescent="0.2">
      <c r="D6077" s="75"/>
    </row>
    <row r="6078" spans="4:4" x14ac:dyDescent="0.2">
      <c r="D6078" s="75"/>
    </row>
    <row r="6079" spans="4:4" x14ac:dyDescent="0.2">
      <c r="D6079" s="75"/>
    </row>
    <row r="6080" spans="4:4" x14ac:dyDescent="0.2">
      <c r="D6080" s="75"/>
    </row>
    <row r="6081" spans="4:4" x14ac:dyDescent="0.2">
      <c r="D6081" s="75"/>
    </row>
    <row r="6082" spans="4:4" x14ac:dyDescent="0.2">
      <c r="D6082" s="75"/>
    </row>
    <row r="6083" spans="4:4" x14ac:dyDescent="0.2">
      <c r="D6083" s="75"/>
    </row>
    <row r="6084" spans="4:4" x14ac:dyDescent="0.2">
      <c r="D6084" s="75"/>
    </row>
    <row r="6085" spans="4:4" x14ac:dyDescent="0.2">
      <c r="D6085" s="75"/>
    </row>
    <row r="6086" spans="4:4" x14ac:dyDescent="0.2">
      <c r="D6086" s="75"/>
    </row>
    <row r="6087" spans="4:4" x14ac:dyDescent="0.2">
      <c r="D6087" s="75"/>
    </row>
    <row r="6088" spans="4:4" x14ac:dyDescent="0.2">
      <c r="D6088" s="75"/>
    </row>
    <row r="6089" spans="4:4" x14ac:dyDescent="0.2">
      <c r="D6089" s="75"/>
    </row>
    <row r="6090" spans="4:4" x14ac:dyDescent="0.2">
      <c r="D6090" s="75"/>
    </row>
    <row r="6091" spans="4:4" x14ac:dyDescent="0.2">
      <c r="D6091" s="75"/>
    </row>
    <row r="6092" spans="4:4" x14ac:dyDescent="0.2">
      <c r="D6092" s="75"/>
    </row>
    <row r="6093" spans="4:4" x14ac:dyDescent="0.2">
      <c r="D6093" s="75"/>
    </row>
    <row r="6094" spans="4:4" x14ac:dyDescent="0.2">
      <c r="D6094" s="75"/>
    </row>
    <row r="6095" spans="4:4" x14ac:dyDescent="0.2">
      <c r="D6095" s="75"/>
    </row>
    <row r="6096" spans="4:4" x14ac:dyDescent="0.2">
      <c r="D6096" s="75"/>
    </row>
    <row r="6097" spans="4:4" x14ac:dyDescent="0.2">
      <c r="D6097" s="75"/>
    </row>
    <row r="6098" spans="4:4" x14ac:dyDescent="0.2">
      <c r="D6098" s="75"/>
    </row>
    <row r="6099" spans="4:4" x14ac:dyDescent="0.2">
      <c r="D6099" s="75"/>
    </row>
    <row r="6100" spans="4:4" x14ac:dyDescent="0.2">
      <c r="D6100" s="75"/>
    </row>
    <row r="6101" spans="4:4" x14ac:dyDescent="0.2">
      <c r="D6101" s="75"/>
    </row>
    <row r="6102" spans="4:4" x14ac:dyDescent="0.2">
      <c r="D6102" s="75"/>
    </row>
    <row r="6103" spans="4:4" x14ac:dyDescent="0.2">
      <c r="D6103" s="75"/>
    </row>
    <row r="6104" spans="4:4" x14ac:dyDescent="0.2">
      <c r="D6104" s="75"/>
    </row>
    <row r="6105" spans="4:4" x14ac:dyDescent="0.2">
      <c r="D6105" s="75"/>
    </row>
    <row r="6106" spans="4:4" x14ac:dyDescent="0.2">
      <c r="D6106" s="75"/>
    </row>
    <row r="6107" spans="4:4" x14ac:dyDescent="0.2">
      <c r="D6107" s="75"/>
    </row>
    <row r="6108" spans="4:4" x14ac:dyDescent="0.2">
      <c r="D6108" s="75"/>
    </row>
    <row r="6109" spans="4:4" x14ac:dyDescent="0.2">
      <c r="D6109" s="75"/>
    </row>
    <row r="6110" spans="4:4" x14ac:dyDescent="0.2">
      <c r="D6110" s="75"/>
    </row>
    <row r="6111" spans="4:4" x14ac:dyDescent="0.2">
      <c r="D6111" s="75"/>
    </row>
    <row r="6112" spans="4:4" x14ac:dyDescent="0.2">
      <c r="D6112" s="75"/>
    </row>
    <row r="6113" spans="4:4" x14ac:dyDescent="0.2">
      <c r="D6113" s="75"/>
    </row>
    <row r="6114" spans="4:4" x14ac:dyDescent="0.2">
      <c r="D6114" s="75"/>
    </row>
    <row r="6115" spans="4:4" x14ac:dyDescent="0.2">
      <c r="D6115" s="75"/>
    </row>
    <row r="6116" spans="4:4" x14ac:dyDescent="0.2">
      <c r="D6116" s="75"/>
    </row>
    <row r="6117" spans="4:4" x14ac:dyDescent="0.2">
      <c r="D6117" s="75"/>
    </row>
    <row r="6118" spans="4:4" x14ac:dyDescent="0.2">
      <c r="D6118" s="75"/>
    </row>
    <row r="6119" spans="4:4" x14ac:dyDescent="0.2">
      <c r="D6119" s="75"/>
    </row>
    <row r="6120" spans="4:4" x14ac:dyDescent="0.2">
      <c r="D6120" s="75"/>
    </row>
    <row r="6121" spans="4:4" x14ac:dyDescent="0.2">
      <c r="D6121" s="75"/>
    </row>
    <row r="6122" spans="4:4" x14ac:dyDescent="0.2">
      <c r="D6122" s="75"/>
    </row>
    <row r="6123" spans="4:4" x14ac:dyDescent="0.2">
      <c r="D6123" s="75"/>
    </row>
    <row r="6124" spans="4:4" x14ac:dyDescent="0.2">
      <c r="D6124" s="75"/>
    </row>
    <row r="6125" spans="4:4" x14ac:dyDescent="0.2">
      <c r="D6125" s="75"/>
    </row>
    <row r="6126" spans="4:4" x14ac:dyDescent="0.2">
      <c r="D6126" s="75"/>
    </row>
    <row r="6127" spans="4:4" x14ac:dyDescent="0.2">
      <c r="D6127" s="75"/>
    </row>
    <row r="6128" spans="4:4" x14ac:dyDescent="0.2">
      <c r="D6128" s="75"/>
    </row>
    <row r="6129" spans="4:4" x14ac:dyDescent="0.2">
      <c r="D6129" s="75"/>
    </row>
    <row r="6130" spans="4:4" x14ac:dyDescent="0.2">
      <c r="D6130" s="75"/>
    </row>
    <row r="6131" spans="4:4" x14ac:dyDescent="0.2">
      <c r="D6131" s="75"/>
    </row>
    <row r="6132" spans="4:4" x14ac:dyDescent="0.2">
      <c r="D6132" s="75"/>
    </row>
    <row r="6133" spans="4:4" x14ac:dyDescent="0.2">
      <c r="D6133" s="75"/>
    </row>
    <row r="6134" spans="4:4" x14ac:dyDescent="0.2">
      <c r="D6134" s="75"/>
    </row>
    <row r="6135" spans="4:4" x14ac:dyDescent="0.2">
      <c r="D6135" s="75"/>
    </row>
    <row r="6136" spans="4:4" x14ac:dyDescent="0.2">
      <c r="D6136" s="75"/>
    </row>
    <row r="6137" spans="4:4" x14ac:dyDescent="0.2">
      <c r="D6137" s="75"/>
    </row>
    <row r="6138" spans="4:4" x14ac:dyDescent="0.2">
      <c r="D6138" s="75"/>
    </row>
    <row r="6139" spans="4:4" x14ac:dyDescent="0.2">
      <c r="D6139" s="75"/>
    </row>
    <row r="6140" spans="4:4" x14ac:dyDescent="0.2">
      <c r="D6140" s="75"/>
    </row>
    <row r="6141" spans="4:4" x14ac:dyDescent="0.2">
      <c r="D6141" s="75"/>
    </row>
    <row r="6142" spans="4:4" x14ac:dyDescent="0.2">
      <c r="D6142" s="75"/>
    </row>
    <row r="6143" spans="4:4" x14ac:dyDescent="0.2">
      <c r="D6143" s="75"/>
    </row>
    <row r="6144" spans="4:4" x14ac:dyDescent="0.2">
      <c r="D6144" s="75"/>
    </row>
    <row r="6145" spans="4:4" x14ac:dyDescent="0.2">
      <c r="D6145" s="75"/>
    </row>
    <row r="6146" spans="4:4" x14ac:dyDescent="0.2">
      <c r="D6146" s="75"/>
    </row>
    <row r="6147" spans="4:4" x14ac:dyDescent="0.2">
      <c r="D6147" s="75"/>
    </row>
    <row r="6148" spans="4:4" x14ac:dyDescent="0.2">
      <c r="D6148" s="75"/>
    </row>
    <row r="6149" spans="4:4" x14ac:dyDescent="0.2">
      <c r="D6149" s="75"/>
    </row>
    <row r="6150" spans="4:4" x14ac:dyDescent="0.2">
      <c r="D6150" s="75"/>
    </row>
    <row r="6151" spans="4:4" x14ac:dyDescent="0.2">
      <c r="D6151" s="75"/>
    </row>
    <row r="6152" spans="4:4" x14ac:dyDescent="0.2">
      <c r="D6152" s="75"/>
    </row>
    <row r="6153" spans="4:4" x14ac:dyDescent="0.2">
      <c r="D6153" s="75"/>
    </row>
    <row r="6154" spans="4:4" x14ac:dyDescent="0.2">
      <c r="D6154" s="75"/>
    </row>
    <row r="6155" spans="4:4" x14ac:dyDescent="0.2">
      <c r="D6155" s="75"/>
    </row>
    <row r="6156" spans="4:4" x14ac:dyDescent="0.2">
      <c r="D6156" s="75"/>
    </row>
    <row r="6157" spans="4:4" x14ac:dyDescent="0.2">
      <c r="D6157" s="75"/>
    </row>
    <row r="6158" spans="4:4" x14ac:dyDescent="0.2">
      <c r="D6158" s="75"/>
    </row>
    <row r="6159" spans="4:4" x14ac:dyDescent="0.2">
      <c r="D6159" s="75"/>
    </row>
    <row r="6160" spans="4:4" x14ac:dyDescent="0.2">
      <c r="D6160" s="75"/>
    </row>
    <row r="6161" spans="4:4" x14ac:dyDescent="0.2">
      <c r="D6161" s="75"/>
    </row>
    <row r="6162" spans="4:4" x14ac:dyDescent="0.2">
      <c r="D6162" s="75"/>
    </row>
    <row r="6163" spans="4:4" x14ac:dyDescent="0.2">
      <c r="D6163" s="75"/>
    </row>
    <row r="6164" spans="4:4" x14ac:dyDescent="0.2">
      <c r="D6164" s="75"/>
    </row>
    <row r="6165" spans="4:4" x14ac:dyDescent="0.2">
      <c r="D6165" s="75"/>
    </row>
    <row r="6166" spans="4:4" x14ac:dyDescent="0.2">
      <c r="D6166" s="75"/>
    </row>
    <row r="6167" spans="4:4" x14ac:dyDescent="0.2">
      <c r="D6167" s="75"/>
    </row>
    <row r="6168" spans="4:4" x14ac:dyDescent="0.2">
      <c r="D6168" s="75"/>
    </row>
    <row r="6169" spans="4:4" x14ac:dyDescent="0.2">
      <c r="D6169" s="75"/>
    </row>
    <row r="6170" spans="4:4" x14ac:dyDescent="0.2">
      <c r="D6170" s="75"/>
    </row>
    <row r="6171" spans="4:4" x14ac:dyDescent="0.2">
      <c r="D6171" s="75"/>
    </row>
    <row r="6172" spans="4:4" x14ac:dyDescent="0.2">
      <c r="D6172" s="75"/>
    </row>
    <row r="6173" spans="4:4" x14ac:dyDescent="0.2">
      <c r="D6173" s="75"/>
    </row>
    <row r="6174" spans="4:4" x14ac:dyDescent="0.2">
      <c r="D6174" s="75"/>
    </row>
    <row r="6175" spans="4:4" x14ac:dyDescent="0.2">
      <c r="D6175" s="75"/>
    </row>
    <row r="6176" spans="4:4" x14ac:dyDescent="0.2">
      <c r="D6176" s="75"/>
    </row>
    <row r="6177" spans="4:4" x14ac:dyDescent="0.2">
      <c r="D6177" s="75"/>
    </row>
    <row r="6178" spans="4:4" x14ac:dyDescent="0.2">
      <c r="D6178" s="75"/>
    </row>
    <row r="6179" spans="4:4" x14ac:dyDescent="0.2">
      <c r="D6179" s="75"/>
    </row>
    <row r="6180" spans="4:4" x14ac:dyDescent="0.2">
      <c r="D6180" s="75"/>
    </row>
    <row r="6181" spans="4:4" x14ac:dyDescent="0.2">
      <c r="D6181" s="75"/>
    </row>
    <row r="6182" spans="4:4" x14ac:dyDescent="0.2">
      <c r="D6182" s="75"/>
    </row>
    <row r="6183" spans="4:4" x14ac:dyDescent="0.2">
      <c r="D6183" s="75"/>
    </row>
    <row r="6184" spans="4:4" x14ac:dyDescent="0.2">
      <c r="D6184" s="75"/>
    </row>
    <row r="6185" spans="4:4" x14ac:dyDescent="0.2">
      <c r="D6185" s="75"/>
    </row>
    <row r="6186" spans="4:4" x14ac:dyDescent="0.2">
      <c r="D6186" s="75"/>
    </row>
    <row r="6187" spans="4:4" x14ac:dyDescent="0.2">
      <c r="D6187" s="75"/>
    </row>
    <row r="6188" spans="4:4" x14ac:dyDescent="0.2">
      <c r="D6188" s="75"/>
    </row>
    <row r="6189" spans="4:4" x14ac:dyDescent="0.2">
      <c r="D6189" s="75"/>
    </row>
    <row r="6190" spans="4:4" x14ac:dyDescent="0.2">
      <c r="D6190" s="75"/>
    </row>
    <row r="6191" spans="4:4" x14ac:dyDescent="0.2">
      <c r="D6191" s="75"/>
    </row>
    <row r="6192" spans="4:4" x14ac:dyDescent="0.2">
      <c r="D6192" s="75"/>
    </row>
    <row r="6193" spans="4:4" x14ac:dyDescent="0.2">
      <c r="D6193" s="75"/>
    </row>
    <row r="6194" spans="4:4" x14ac:dyDescent="0.2">
      <c r="D6194" s="75"/>
    </row>
    <row r="6195" spans="4:4" x14ac:dyDescent="0.2">
      <c r="D6195" s="75"/>
    </row>
    <row r="6196" spans="4:4" x14ac:dyDescent="0.2">
      <c r="D6196" s="75"/>
    </row>
    <row r="6197" spans="4:4" x14ac:dyDescent="0.2">
      <c r="D6197" s="75"/>
    </row>
    <row r="6198" spans="4:4" x14ac:dyDescent="0.2">
      <c r="D6198" s="75"/>
    </row>
    <row r="6199" spans="4:4" x14ac:dyDescent="0.2">
      <c r="D6199" s="75"/>
    </row>
    <row r="6200" spans="4:4" x14ac:dyDescent="0.2">
      <c r="D6200" s="75"/>
    </row>
    <row r="6201" spans="4:4" x14ac:dyDescent="0.2">
      <c r="D6201" s="75"/>
    </row>
    <row r="6202" spans="4:4" x14ac:dyDescent="0.2">
      <c r="D6202" s="75"/>
    </row>
    <row r="6203" spans="4:4" x14ac:dyDescent="0.2">
      <c r="D6203" s="75"/>
    </row>
    <row r="6204" spans="4:4" x14ac:dyDescent="0.2">
      <c r="D6204" s="75"/>
    </row>
    <row r="6205" spans="4:4" x14ac:dyDescent="0.2">
      <c r="D6205" s="75"/>
    </row>
    <row r="6206" spans="4:4" x14ac:dyDescent="0.2">
      <c r="D6206" s="75"/>
    </row>
    <row r="6207" spans="4:4" x14ac:dyDescent="0.2">
      <c r="D6207" s="75"/>
    </row>
    <row r="6208" spans="4:4" x14ac:dyDescent="0.2">
      <c r="D6208" s="75"/>
    </row>
    <row r="6209" spans="4:4" x14ac:dyDescent="0.2">
      <c r="D6209" s="75"/>
    </row>
    <row r="6210" spans="4:4" x14ac:dyDescent="0.2">
      <c r="D6210" s="75"/>
    </row>
    <row r="6211" spans="4:4" x14ac:dyDescent="0.2">
      <c r="D6211" s="75"/>
    </row>
    <row r="6212" spans="4:4" x14ac:dyDescent="0.2">
      <c r="D6212" s="75"/>
    </row>
    <row r="6213" spans="4:4" x14ac:dyDescent="0.2">
      <c r="D6213" s="75"/>
    </row>
    <row r="6214" spans="4:4" x14ac:dyDescent="0.2">
      <c r="D6214" s="75"/>
    </row>
    <row r="6215" spans="4:4" x14ac:dyDescent="0.2">
      <c r="D6215" s="75"/>
    </row>
    <row r="6216" spans="4:4" x14ac:dyDescent="0.2">
      <c r="D6216" s="75"/>
    </row>
    <row r="6217" spans="4:4" x14ac:dyDescent="0.2">
      <c r="D6217" s="75"/>
    </row>
    <row r="6218" spans="4:4" x14ac:dyDescent="0.2">
      <c r="D6218" s="75"/>
    </row>
    <row r="6219" spans="4:4" x14ac:dyDescent="0.2">
      <c r="D6219" s="75"/>
    </row>
    <row r="6220" spans="4:4" x14ac:dyDescent="0.2">
      <c r="D6220" s="75"/>
    </row>
    <row r="6221" spans="4:4" x14ac:dyDescent="0.2">
      <c r="D6221" s="75"/>
    </row>
    <row r="6222" spans="4:4" x14ac:dyDescent="0.2">
      <c r="D6222" s="75"/>
    </row>
    <row r="6223" spans="4:4" x14ac:dyDescent="0.2">
      <c r="D6223" s="75"/>
    </row>
    <row r="6224" spans="4:4" x14ac:dyDescent="0.2">
      <c r="D6224" s="75"/>
    </row>
    <row r="6225" spans="4:4" x14ac:dyDescent="0.2">
      <c r="D6225" s="75"/>
    </row>
    <row r="6226" spans="4:4" x14ac:dyDescent="0.2">
      <c r="D6226" s="75"/>
    </row>
    <row r="6227" spans="4:4" x14ac:dyDescent="0.2">
      <c r="D6227" s="75"/>
    </row>
    <row r="6228" spans="4:4" x14ac:dyDescent="0.2">
      <c r="D6228" s="75"/>
    </row>
    <row r="6229" spans="4:4" x14ac:dyDescent="0.2">
      <c r="D6229" s="75"/>
    </row>
    <row r="6230" spans="4:4" x14ac:dyDescent="0.2">
      <c r="D6230" s="75"/>
    </row>
    <row r="6231" spans="4:4" x14ac:dyDescent="0.2">
      <c r="D6231" s="75"/>
    </row>
    <row r="6232" spans="4:4" x14ac:dyDescent="0.2">
      <c r="D6232" s="75"/>
    </row>
    <row r="6233" spans="4:4" x14ac:dyDescent="0.2">
      <c r="D6233" s="75"/>
    </row>
    <row r="6234" spans="4:4" x14ac:dyDescent="0.2">
      <c r="D6234" s="75"/>
    </row>
    <row r="6235" spans="4:4" x14ac:dyDescent="0.2">
      <c r="D6235" s="75"/>
    </row>
    <row r="6236" spans="4:4" x14ac:dyDescent="0.2">
      <c r="D6236" s="75"/>
    </row>
    <row r="6237" spans="4:4" x14ac:dyDescent="0.2">
      <c r="D6237" s="75"/>
    </row>
    <row r="6238" spans="4:4" x14ac:dyDescent="0.2">
      <c r="D6238" s="75"/>
    </row>
    <row r="6239" spans="4:4" x14ac:dyDescent="0.2">
      <c r="D6239" s="75"/>
    </row>
    <row r="6240" spans="4:4" x14ac:dyDescent="0.2">
      <c r="D6240" s="75"/>
    </row>
    <row r="6241" spans="4:4" x14ac:dyDescent="0.2">
      <c r="D6241" s="75"/>
    </row>
    <row r="6242" spans="4:4" x14ac:dyDescent="0.2">
      <c r="D6242" s="75"/>
    </row>
    <row r="6243" spans="4:4" x14ac:dyDescent="0.2">
      <c r="D6243" s="75"/>
    </row>
    <row r="6244" spans="4:4" x14ac:dyDescent="0.2">
      <c r="D6244" s="75"/>
    </row>
    <row r="6245" spans="4:4" x14ac:dyDescent="0.2">
      <c r="D6245" s="75"/>
    </row>
    <row r="6246" spans="4:4" x14ac:dyDescent="0.2">
      <c r="D6246" s="75"/>
    </row>
    <row r="6247" spans="4:4" x14ac:dyDescent="0.2">
      <c r="D6247" s="75"/>
    </row>
    <row r="6248" spans="4:4" x14ac:dyDescent="0.2">
      <c r="D6248" s="75"/>
    </row>
    <row r="6249" spans="4:4" x14ac:dyDescent="0.2">
      <c r="D6249" s="75"/>
    </row>
    <row r="6250" spans="4:4" x14ac:dyDescent="0.2">
      <c r="D6250" s="75"/>
    </row>
    <row r="6251" spans="4:4" x14ac:dyDescent="0.2">
      <c r="D6251" s="75"/>
    </row>
    <row r="6252" spans="4:4" x14ac:dyDescent="0.2">
      <c r="D6252" s="75"/>
    </row>
    <row r="6253" spans="4:4" x14ac:dyDescent="0.2">
      <c r="D6253" s="75"/>
    </row>
    <row r="6254" spans="4:4" x14ac:dyDescent="0.2">
      <c r="D6254" s="75"/>
    </row>
    <row r="6255" spans="4:4" x14ac:dyDescent="0.2">
      <c r="D6255" s="75"/>
    </row>
    <row r="6256" spans="4:4" x14ac:dyDescent="0.2">
      <c r="D6256" s="75"/>
    </row>
    <row r="6257" spans="4:4" x14ac:dyDescent="0.2">
      <c r="D6257" s="75"/>
    </row>
    <row r="6258" spans="4:4" x14ac:dyDescent="0.2">
      <c r="D6258" s="75"/>
    </row>
    <row r="6259" spans="4:4" x14ac:dyDescent="0.2">
      <c r="D6259" s="75"/>
    </row>
    <row r="6260" spans="4:4" x14ac:dyDescent="0.2">
      <c r="D6260" s="75"/>
    </row>
    <row r="6261" spans="4:4" x14ac:dyDescent="0.2">
      <c r="D6261" s="75"/>
    </row>
    <row r="6262" spans="4:4" x14ac:dyDescent="0.2">
      <c r="D6262" s="75"/>
    </row>
    <row r="6263" spans="4:4" x14ac:dyDescent="0.2">
      <c r="D6263" s="75"/>
    </row>
    <row r="6264" spans="4:4" x14ac:dyDescent="0.2">
      <c r="D6264" s="75"/>
    </row>
    <row r="6265" spans="4:4" x14ac:dyDescent="0.2">
      <c r="D6265" s="75"/>
    </row>
    <row r="6266" spans="4:4" x14ac:dyDescent="0.2">
      <c r="D6266" s="75"/>
    </row>
    <row r="6267" spans="4:4" x14ac:dyDescent="0.2">
      <c r="D6267" s="75"/>
    </row>
    <row r="6268" spans="4:4" x14ac:dyDescent="0.2">
      <c r="D6268" s="75"/>
    </row>
    <row r="6269" spans="4:4" x14ac:dyDescent="0.2">
      <c r="D6269" s="75"/>
    </row>
    <row r="6270" spans="4:4" x14ac:dyDescent="0.2">
      <c r="D6270" s="75"/>
    </row>
    <row r="6271" spans="4:4" x14ac:dyDescent="0.2">
      <c r="D6271" s="75"/>
    </row>
    <row r="6272" spans="4:4" x14ac:dyDescent="0.2">
      <c r="D6272" s="75"/>
    </row>
    <row r="6273" spans="4:4" x14ac:dyDescent="0.2">
      <c r="D6273" s="75"/>
    </row>
    <row r="6274" spans="4:4" x14ac:dyDescent="0.2">
      <c r="D6274" s="75"/>
    </row>
    <row r="6275" spans="4:4" x14ac:dyDescent="0.2">
      <c r="D6275" s="75"/>
    </row>
    <row r="6276" spans="4:4" x14ac:dyDescent="0.2">
      <c r="D6276" s="75"/>
    </row>
    <row r="6277" spans="4:4" x14ac:dyDescent="0.2">
      <c r="D6277" s="75"/>
    </row>
    <row r="6278" spans="4:4" x14ac:dyDescent="0.2">
      <c r="D6278" s="75"/>
    </row>
    <row r="6279" spans="4:4" x14ac:dyDescent="0.2">
      <c r="D6279" s="75"/>
    </row>
    <row r="6280" spans="4:4" x14ac:dyDescent="0.2">
      <c r="D6280" s="75"/>
    </row>
    <row r="6281" spans="4:4" x14ac:dyDescent="0.2">
      <c r="D6281" s="75"/>
    </row>
    <row r="6282" spans="4:4" x14ac:dyDescent="0.2">
      <c r="D6282" s="75"/>
    </row>
    <row r="6283" spans="4:4" x14ac:dyDescent="0.2">
      <c r="D6283" s="75"/>
    </row>
    <row r="6284" spans="4:4" x14ac:dyDescent="0.2">
      <c r="D6284" s="75"/>
    </row>
    <row r="6285" spans="4:4" x14ac:dyDescent="0.2">
      <c r="D6285" s="75"/>
    </row>
    <row r="6286" spans="4:4" x14ac:dyDescent="0.2">
      <c r="D6286" s="75"/>
    </row>
    <row r="6287" spans="4:4" x14ac:dyDescent="0.2">
      <c r="D6287" s="75"/>
    </row>
    <row r="6288" spans="4:4" x14ac:dyDescent="0.2">
      <c r="D6288" s="75"/>
    </row>
    <row r="6289" spans="4:4" x14ac:dyDescent="0.2">
      <c r="D6289" s="75"/>
    </row>
    <row r="6290" spans="4:4" x14ac:dyDescent="0.2">
      <c r="D6290" s="75"/>
    </row>
    <row r="6291" spans="4:4" x14ac:dyDescent="0.2">
      <c r="D6291" s="75"/>
    </row>
    <row r="6292" spans="4:4" x14ac:dyDescent="0.2">
      <c r="D6292" s="75"/>
    </row>
    <row r="6293" spans="4:4" x14ac:dyDescent="0.2">
      <c r="D6293" s="75"/>
    </row>
    <row r="6294" spans="4:4" x14ac:dyDescent="0.2">
      <c r="D6294" s="75"/>
    </row>
    <row r="6295" spans="4:4" x14ac:dyDescent="0.2">
      <c r="D6295" s="75"/>
    </row>
    <row r="6296" spans="4:4" x14ac:dyDescent="0.2">
      <c r="D6296" s="75"/>
    </row>
    <row r="6297" spans="4:4" x14ac:dyDescent="0.2">
      <c r="D6297" s="75"/>
    </row>
    <row r="6298" spans="4:4" x14ac:dyDescent="0.2">
      <c r="D6298" s="75"/>
    </row>
    <row r="6299" spans="4:4" x14ac:dyDescent="0.2">
      <c r="D6299" s="75"/>
    </row>
    <row r="6300" spans="4:4" x14ac:dyDescent="0.2">
      <c r="D6300" s="75"/>
    </row>
    <row r="6301" spans="4:4" x14ac:dyDescent="0.2">
      <c r="D6301" s="75"/>
    </row>
    <row r="6302" spans="4:4" x14ac:dyDescent="0.2">
      <c r="D6302" s="75"/>
    </row>
    <row r="6303" spans="4:4" x14ac:dyDescent="0.2">
      <c r="D6303" s="75"/>
    </row>
    <row r="6304" spans="4:4" x14ac:dyDescent="0.2">
      <c r="D6304" s="75"/>
    </row>
    <row r="6305" spans="4:4" x14ac:dyDescent="0.2">
      <c r="D6305" s="75"/>
    </row>
    <row r="6306" spans="4:4" x14ac:dyDescent="0.2">
      <c r="D6306" s="75"/>
    </row>
    <row r="6307" spans="4:4" x14ac:dyDescent="0.2">
      <c r="D6307" s="75"/>
    </row>
    <row r="6308" spans="4:4" x14ac:dyDescent="0.2">
      <c r="D6308" s="75"/>
    </row>
    <row r="6309" spans="4:4" x14ac:dyDescent="0.2">
      <c r="D6309" s="75"/>
    </row>
    <row r="6310" spans="4:4" x14ac:dyDescent="0.2">
      <c r="D6310" s="75"/>
    </row>
    <row r="6311" spans="4:4" x14ac:dyDescent="0.2">
      <c r="D6311" s="75"/>
    </row>
    <row r="6312" spans="4:4" x14ac:dyDescent="0.2">
      <c r="D6312" s="75"/>
    </row>
    <row r="6313" spans="4:4" x14ac:dyDescent="0.2">
      <c r="D6313" s="75"/>
    </row>
    <row r="6314" spans="4:4" x14ac:dyDescent="0.2">
      <c r="D6314" s="75"/>
    </row>
    <row r="6315" spans="4:4" x14ac:dyDescent="0.2">
      <c r="D6315" s="75"/>
    </row>
    <row r="6316" spans="4:4" x14ac:dyDescent="0.2">
      <c r="D6316" s="75"/>
    </row>
    <row r="6317" spans="4:4" x14ac:dyDescent="0.2">
      <c r="D6317" s="75"/>
    </row>
    <row r="6318" spans="4:4" x14ac:dyDescent="0.2">
      <c r="D6318" s="75"/>
    </row>
    <row r="6319" spans="4:4" x14ac:dyDescent="0.2">
      <c r="D6319" s="75"/>
    </row>
    <row r="6320" spans="4:4" x14ac:dyDescent="0.2">
      <c r="D6320" s="75"/>
    </row>
    <row r="6321" spans="4:4" x14ac:dyDescent="0.2">
      <c r="D6321" s="75"/>
    </row>
    <row r="6322" spans="4:4" x14ac:dyDescent="0.2">
      <c r="D6322" s="75"/>
    </row>
    <row r="6323" spans="4:4" x14ac:dyDescent="0.2">
      <c r="D6323" s="75"/>
    </row>
    <row r="6324" spans="4:4" x14ac:dyDescent="0.2">
      <c r="D6324" s="75"/>
    </row>
    <row r="6325" spans="4:4" x14ac:dyDescent="0.2">
      <c r="D6325" s="75"/>
    </row>
    <row r="6326" spans="4:4" x14ac:dyDescent="0.2">
      <c r="D6326" s="75"/>
    </row>
    <row r="6327" spans="4:4" x14ac:dyDescent="0.2">
      <c r="D6327" s="75"/>
    </row>
    <row r="6328" spans="4:4" x14ac:dyDescent="0.2">
      <c r="D6328" s="75"/>
    </row>
    <row r="6329" spans="4:4" x14ac:dyDescent="0.2">
      <c r="D6329" s="75"/>
    </row>
    <row r="6330" spans="4:4" x14ac:dyDescent="0.2">
      <c r="D6330" s="75"/>
    </row>
    <row r="6331" spans="4:4" x14ac:dyDescent="0.2">
      <c r="D6331" s="75"/>
    </row>
    <row r="6332" spans="4:4" x14ac:dyDescent="0.2">
      <c r="D6332" s="75"/>
    </row>
    <row r="6333" spans="4:4" x14ac:dyDescent="0.2">
      <c r="D6333" s="75"/>
    </row>
    <row r="6334" spans="4:4" x14ac:dyDescent="0.2">
      <c r="D6334" s="75"/>
    </row>
    <row r="6335" spans="4:4" x14ac:dyDescent="0.2">
      <c r="D6335" s="75"/>
    </row>
    <row r="6336" spans="4:4" x14ac:dyDescent="0.2">
      <c r="D6336" s="75"/>
    </row>
    <row r="6337" spans="4:4" x14ac:dyDescent="0.2">
      <c r="D6337" s="75"/>
    </row>
    <row r="6338" spans="4:4" x14ac:dyDescent="0.2">
      <c r="D6338" s="75"/>
    </row>
    <row r="6339" spans="4:4" x14ac:dyDescent="0.2">
      <c r="D6339" s="75"/>
    </row>
    <row r="6340" spans="4:4" x14ac:dyDescent="0.2">
      <c r="D6340" s="75"/>
    </row>
    <row r="6341" spans="4:4" x14ac:dyDescent="0.2">
      <c r="D6341" s="75"/>
    </row>
    <row r="6342" spans="4:4" x14ac:dyDescent="0.2">
      <c r="D6342" s="75"/>
    </row>
    <row r="6343" spans="4:4" x14ac:dyDescent="0.2">
      <c r="D6343" s="75"/>
    </row>
    <row r="6344" spans="4:4" x14ac:dyDescent="0.2">
      <c r="D6344" s="75"/>
    </row>
    <row r="6345" spans="4:4" x14ac:dyDescent="0.2">
      <c r="D6345" s="75"/>
    </row>
    <row r="6346" spans="4:4" x14ac:dyDescent="0.2">
      <c r="D6346" s="75"/>
    </row>
    <row r="6347" spans="4:4" x14ac:dyDescent="0.2">
      <c r="D6347" s="75"/>
    </row>
    <row r="6348" spans="4:4" x14ac:dyDescent="0.2">
      <c r="D6348" s="75"/>
    </row>
    <row r="6349" spans="4:4" x14ac:dyDescent="0.2">
      <c r="D6349" s="75"/>
    </row>
    <row r="6350" spans="4:4" x14ac:dyDescent="0.2">
      <c r="D6350" s="75"/>
    </row>
    <row r="6351" spans="4:4" x14ac:dyDescent="0.2">
      <c r="D6351" s="75"/>
    </row>
    <row r="6352" spans="4:4" x14ac:dyDescent="0.2">
      <c r="D6352" s="75"/>
    </row>
    <row r="6353" spans="4:4" x14ac:dyDescent="0.2">
      <c r="D6353" s="75"/>
    </row>
    <row r="6354" spans="4:4" x14ac:dyDescent="0.2">
      <c r="D6354" s="75"/>
    </row>
    <row r="6355" spans="4:4" x14ac:dyDescent="0.2">
      <c r="D6355" s="75"/>
    </row>
    <row r="6356" spans="4:4" x14ac:dyDescent="0.2">
      <c r="D6356" s="75"/>
    </row>
    <row r="6357" spans="4:4" x14ac:dyDescent="0.2">
      <c r="D6357" s="75"/>
    </row>
    <row r="6358" spans="4:4" x14ac:dyDescent="0.2">
      <c r="D6358" s="75"/>
    </row>
    <row r="6359" spans="4:4" x14ac:dyDescent="0.2">
      <c r="D6359" s="75"/>
    </row>
    <row r="6360" spans="4:4" x14ac:dyDescent="0.2">
      <c r="D6360" s="75"/>
    </row>
    <row r="6361" spans="4:4" x14ac:dyDescent="0.2">
      <c r="D6361" s="75"/>
    </row>
    <row r="6362" spans="4:4" x14ac:dyDescent="0.2">
      <c r="D6362" s="75"/>
    </row>
    <row r="6363" spans="4:4" x14ac:dyDescent="0.2">
      <c r="D6363" s="75"/>
    </row>
    <row r="6364" spans="4:4" x14ac:dyDescent="0.2">
      <c r="D6364" s="75"/>
    </row>
    <row r="6365" spans="4:4" x14ac:dyDescent="0.2">
      <c r="D6365" s="75"/>
    </row>
    <row r="6366" spans="4:4" x14ac:dyDescent="0.2">
      <c r="D6366" s="75"/>
    </row>
    <row r="6367" spans="4:4" x14ac:dyDescent="0.2">
      <c r="D6367" s="75"/>
    </row>
    <row r="6368" spans="4:4" x14ac:dyDescent="0.2">
      <c r="D6368" s="75"/>
    </row>
    <row r="6369" spans="4:4" x14ac:dyDescent="0.2">
      <c r="D6369" s="75"/>
    </row>
    <row r="6370" spans="4:4" x14ac:dyDescent="0.2">
      <c r="D6370" s="75"/>
    </row>
    <row r="6371" spans="4:4" x14ac:dyDescent="0.2">
      <c r="D6371" s="75"/>
    </row>
    <row r="6372" spans="4:4" x14ac:dyDescent="0.2">
      <c r="D6372" s="75"/>
    </row>
    <row r="6373" spans="4:4" x14ac:dyDescent="0.2">
      <c r="D6373" s="75"/>
    </row>
    <row r="6374" spans="4:4" x14ac:dyDescent="0.2">
      <c r="D6374" s="75"/>
    </row>
    <row r="6375" spans="4:4" x14ac:dyDescent="0.2">
      <c r="D6375" s="75"/>
    </row>
    <row r="6376" spans="4:4" x14ac:dyDescent="0.2">
      <c r="D6376" s="75"/>
    </row>
    <row r="6377" spans="4:4" x14ac:dyDescent="0.2">
      <c r="D6377" s="75"/>
    </row>
    <row r="6378" spans="4:4" x14ac:dyDescent="0.2">
      <c r="D6378" s="75"/>
    </row>
    <row r="6379" spans="4:4" x14ac:dyDescent="0.2">
      <c r="D6379" s="75"/>
    </row>
    <row r="6380" spans="4:4" x14ac:dyDescent="0.2">
      <c r="D6380" s="75"/>
    </row>
    <row r="6381" spans="4:4" x14ac:dyDescent="0.2">
      <c r="D6381" s="75"/>
    </row>
    <row r="6382" spans="4:4" x14ac:dyDescent="0.2">
      <c r="D6382" s="75"/>
    </row>
    <row r="6383" spans="4:4" x14ac:dyDescent="0.2">
      <c r="D6383" s="75"/>
    </row>
    <row r="6384" spans="4:4" x14ac:dyDescent="0.2">
      <c r="D6384" s="75"/>
    </row>
    <row r="6385" spans="4:4" x14ac:dyDescent="0.2">
      <c r="D6385" s="75"/>
    </row>
    <row r="6386" spans="4:4" x14ac:dyDescent="0.2">
      <c r="D6386" s="75"/>
    </row>
    <row r="6387" spans="4:4" x14ac:dyDescent="0.2">
      <c r="D6387" s="75"/>
    </row>
    <row r="6388" spans="4:4" x14ac:dyDescent="0.2">
      <c r="D6388" s="75"/>
    </row>
    <row r="6389" spans="4:4" x14ac:dyDescent="0.2">
      <c r="D6389" s="75"/>
    </row>
    <row r="6390" spans="4:4" x14ac:dyDescent="0.2">
      <c r="D6390" s="75"/>
    </row>
    <row r="6391" spans="4:4" x14ac:dyDescent="0.2">
      <c r="D6391" s="75"/>
    </row>
    <row r="6392" spans="4:4" x14ac:dyDescent="0.2">
      <c r="D6392" s="75"/>
    </row>
    <row r="6393" spans="4:4" x14ac:dyDescent="0.2">
      <c r="D6393" s="75"/>
    </row>
    <row r="6394" spans="4:4" x14ac:dyDescent="0.2">
      <c r="D6394" s="75"/>
    </row>
    <row r="6395" spans="4:4" x14ac:dyDescent="0.2">
      <c r="D6395" s="75"/>
    </row>
    <row r="6396" spans="4:4" x14ac:dyDescent="0.2">
      <c r="D6396" s="75"/>
    </row>
    <row r="6397" spans="4:4" x14ac:dyDescent="0.2">
      <c r="D6397" s="75"/>
    </row>
    <row r="6398" spans="4:4" x14ac:dyDescent="0.2">
      <c r="D6398" s="75"/>
    </row>
    <row r="6399" spans="4:4" x14ac:dyDescent="0.2">
      <c r="D6399" s="75"/>
    </row>
    <row r="6400" spans="4:4" x14ac:dyDescent="0.2">
      <c r="D6400" s="75"/>
    </row>
    <row r="6401" spans="4:4" x14ac:dyDescent="0.2">
      <c r="D6401" s="75"/>
    </row>
    <row r="6402" spans="4:4" x14ac:dyDescent="0.2">
      <c r="D6402" s="75"/>
    </row>
    <row r="6403" spans="4:4" x14ac:dyDescent="0.2">
      <c r="D6403" s="75"/>
    </row>
    <row r="6404" spans="4:4" x14ac:dyDescent="0.2">
      <c r="D6404" s="75"/>
    </row>
    <row r="6405" spans="4:4" x14ac:dyDescent="0.2">
      <c r="D6405" s="75"/>
    </row>
    <row r="6406" spans="4:4" x14ac:dyDescent="0.2">
      <c r="D6406" s="75"/>
    </row>
    <row r="6407" spans="4:4" x14ac:dyDescent="0.2">
      <c r="D6407" s="75"/>
    </row>
    <row r="6408" spans="4:4" x14ac:dyDescent="0.2">
      <c r="D6408" s="75"/>
    </row>
    <row r="6409" spans="4:4" x14ac:dyDescent="0.2">
      <c r="D6409" s="75"/>
    </row>
    <row r="6410" spans="4:4" x14ac:dyDescent="0.2">
      <c r="D6410" s="75"/>
    </row>
    <row r="6411" spans="4:4" x14ac:dyDescent="0.2">
      <c r="D6411" s="75"/>
    </row>
    <row r="6412" spans="4:4" x14ac:dyDescent="0.2">
      <c r="D6412" s="75"/>
    </row>
    <row r="6413" spans="4:4" x14ac:dyDescent="0.2">
      <c r="D6413" s="75"/>
    </row>
    <row r="6414" spans="4:4" x14ac:dyDescent="0.2">
      <c r="D6414" s="75"/>
    </row>
    <row r="6415" spans="4:4" x14ac:dyDescent="0.2">
      <c r="D6415" s="75"/>
    </row>
    <row r="6416" spans="4:4" x14ac:dyDescent="0.2">
      <c r="D6416" s="75"/>
    </row>
    <row r="6417" spans="4:4" x14ac:dyDescent="0.2">
      <c r="D6417" s="75"/>
    </row>
    <row r="6418" spans="4:4" x14ac:dyDescent="0.2">
      <c r="D6418" s="75"/>
    </row>
    <row r="6419" spans="4:4" x14ac:dyDescent="0.2">
      <c r="D6419" s="75"/>
    </row>
    <row r="6420" spans="4:4" x14ac:dyDescent="0.2">
      <c r="D6420" s="75"/>
    </row>
    <row r="6421" spans="4:4" x14ac:dyDescent="0.2">
      <c r="D6421" s="75"/>
    </row>
    <row r="6422" spans="4:4" x14ac:dyDescent="0.2">
      <c r="D6422" s="75"/>
    </row>
    <row r="6423" spans="4:4" x14ac:dyDescent="0.2">
      <c r="D6423" s="75"/>
    </row>
    <row r="6424" spans="4:4" x14ac:dyDescent="0.2">
      <c r="D6424" s="75"/>
    </row>
    <row r="6425" spans="4:4" x14ac:dyDescent="0.2">
      <c r="D6425" s="75"/>
    </row>
    <row r="6426" spans="4:4" x14ac:dyDescent="0.2">
      <c r="D6426" s="75"/>
    </row>
    <row r="6427" spans="4:4" x14ac:dyDescent="0.2">
      <c r="D6427" s="75"/>
    </row>
    <row r="6428" spans="4:4" x14ac:dyDescent="0.2">
      <c r="D6428" s="75"/>
    </row>
    <row r="6429" spans="4:4" x14ac:dyDescent="0.2">
      <c r="D6429" s="75"/>
    </row>
    <row r="6430" spans="4:4" x14ac:dyDescent="0.2">
      <c r="D6430" s="75"/>
    </row>
    <row r="6431" spans="4:4" x14ac:dyDescent="0.2">
      <c r="D6431" s="75"/>
    </row>
    <row r="6432" spans="4:4" x14ac:dyDescent="0.2">
      <c r="D6432" s="75"/>
    </row>
    <row r="6433" spans="4:4" x14ac:dyDescent="0.2">
      <c r="D6433" s="75"/>
    </row>
    <row r="6434" spans="4:4" x14ac:dyDescent="0.2">
      <c r="D6434" s="75"/>
    </row>
    <row r="6435" spans="4:4" x14ac:dyDescent="0.2">
      <c r="D6435" s="75"/>
    </row>
    <row r="6436" spans="4:4" x14ac:dyDescent="0.2">
      <c r="D6436" s="75"/>
    </row>
    <row r="6437" spans="4:4" x14ac:dyDescent="0.2">
      <c r="D6437" s="75"/>
    </row>
    <row r="6438" spans="4:4" x14ac:dyDescent="0.2">
      <c r="D6438" s="75"/>
    </row>
    <row r="6439" spans="4:4" x14ac:dyDescent="0.2">
      <c r="D6439" s="75"/>
    </row>
    <row r="6440" spans="4:4" x14ac:dyDescent="0.2">
      <c r="D6440" s="75"/>
    </row>
    <row r="6441" spans="4:4" x14ac:dyDescent="0.2">
      <c r="D6441" s="75"/>
    </row>
    <row r="6442" spans="4:4" x14ac:dyDescent="0.2">
      <c r="D6442" s="75"/>
    </row>
    <row r="6443" spans="4:4" x14ac:dyDescent="0.2">
      <c r="D6443" s="75"/>
    </row>
    <row r="6444" spans="4:4" x14ac:dyDescent="0.2">
      <c r="D6444" s="75"/>
    </row>
    <row r="6445" spans="4:4" x14ac:dyDescent="0.2">
      <c r="D6445" s="75"/>
    </row>
    <row r="6446" spans="4:4" x14ac:dyDescent="0.2">
      <c r="D6446" s="75"/>
    </row>
    <row r="6447" spans="4:4" x14ac:dyDescent="0.2">
      <c r="D6447" s="75"/>
    </row>
    <row r="6448" spans="4:4" x14ac:dyDescent="0.2">
      <c r="D6448" s="75"/>
    </row>
    <row r="6449" spans="4:4" x14ac:dyDescent="0.2">
      <c r="D6449" s="75"/>
    </row>
    <row r="6450" spans="4:4" x14ac:dyDescent="0.2">
      <c r="D6450" s="75"/>
    </row>
    <row r="6451" spans="4:4" x14ac:dyDescent="0.2">
      <c r="D6451" s="75"/>
    </row>
    <row r="6452" spans="4:4" x14ac:dyDescent="0.2">
      <c r="D6452" s="75"/>
    </row>
    <row r="6453" spans="4:4" x14ac:dyDescent="0.2">
      <c r="D6453" s="75"/>
    </row>
    <row r="6454" spans="4:4" x14ac:dyDescent="0.2">
      <c r="D6454" s="75"/>
    </row>
    <row r="6455" spans="4:4" x14ac:dyDescent="0.2">
      <c r="D6455" s="75"/>
    </row>
    <row r="6456" spans="4:4" x14ac:dyDescent="0.2">
      <c r="D6456" s="75"/>
    </row>
    <row r="6457" spans="4:4" x14ac:dyDescent="0.2">
      <c r="D6457" s="75"/>
    </row>
    <row r="6458" spans="4:4" x14ac:dyDescent="0.2">
      <c r="D6458" s="75"/>
    </row>
    <row r="6459" spans="4:4" x14ac:dyDescent="0.2">
      <c r="D6459" s="75"/>
    </row>
    <row r="6460" spans="4:4" x14ac:dyDescent="0.2">
      <c r="D6460" s="75"/>
    </row>
    <row r="6461" spans="4:4" x14ac:dyDescent="0.2">
      <c r="D6461" s="75"/>
    </row>
    <row r="6462" spans="4:4" x14ac:dyDescent="0.2">
      <c r="D6462" s="75"/>
    </row>
    <row r="6463" spans="4:4" x14ac:dyDescent="0.2">
      <c r="D6463" s="75"/>
    </row>
    <row r="6464" spans="4:4" x14ac:dyDescent="0.2">
      <c r="D6464" s="75"/>
    </row>
    <row r="6465" spans="4:4" x14ac:dyDescent="0.2">
      <c r="D6465" s="75"/>
    </row>
    <row r="6466" spans="4:4" x14ac:dyDescent="0.2">
      <c r="D6466" s="75"/>
    </row>
    <row r="6467" spans="4:4" x14ac:dyDescent="0.2">
      <c r="D6467" s="75"/>
    </row>
    <row r="6468" spans="4:4" x14ac:dyDescent="0.2">
      <c r="D6468" s="75"/>
    </row>
    <row r="6469" spans="4:4" x14ac:dyDescent="0.2">
      <c r="D6469" s="75"/>
    </row>
    <row r="6470" spans="4:4" x14ac:dyDescent="0.2">
      <c r="D6470" s="75"/>
    </row>
    <row r="6471" spans="4:4" x14ac:dyDescent="0.2">
      <c r="D6471" s="75"/>
    </row>
    <row r="6472" spans="4:4" x14ac:dyDescent="0.2">
      <c r="D6472" s="75"/>
    </row>
    <row r="6473" spans="4:4" x14ac:dyDescent="0.2">
      <c r="D6473" s="75"/>
    </row>
    <row r="6474" spans="4:4" x14ac:dyDescent="0.2">
      <c r="D6474" s="75"/>
    </row>
    <row r="6475" spans="4:4" x14ac:dyDescent="0.2">
      <c r="D6475" s="75"/>
    </row>
    <row r="6476" spans="4:4" x14ac:dyDescent="0.2">
      <c r="D6476" s="75"/>
    </row>
    <row r="6477" spans="4:4" x14ac:dyDescent="0.2">
      <c r="D6477" s="75"/>
    </row>
    <row r="6478" spans="4:4" x14ac:dyDescent="0.2">
      <c r="D6478" s="75"/>
    </row>
    <row r="6479" spans="4:4" x14ac:dyDescent="0.2">
      <c r="D6479" s="75"/>
    </row>
    <row r="6480" spans="4:4" x14ac:dyDescent="0.2">
      <c r="D6480" s="75"/>
    </row>
    <row r="6481" spans="4:4" x14ac:dyDescent="0.2">
      <c r="D6481" s="75"/>
    </row>
    <row r="6482" spans="4:4" x14ac:dyDescent="0.2">
      <c r="D6482" s="75"/>
    </row>
    <row r="6483" spans="4:4" x14ac:dyDescent="0.2">
      <c r="D6483" s="75"/>
    </row>
    <row r="6484" spans="4:4" x14ac:dyDescent="0.2">
      <c r="D6484" s="75"/>
    </row>
    <row r="6485" spans="4:4" x14ac:dyDescent="0.2">
      <c r="D6485" s="75"/>
    </row>
    <row r="6486" spans="4:4" x14ac:dyDescent="0.2">
      <c r="D6486" s="75"/>
    </row>
    <row r="6487" spans="4:4" x14ac:dyDescent="0.2">
      <c r="D6487" s="75"/>
    </row>
    <row r="6488" spans="4:4" x14ac:dyDescent="0.2">
      <c r="D6488" s="75"/>
    </row>
    <row r="6489" spans="4:4" x14ac:dyDescent="0.2">
      <c r="D6489" s="75"/>
    </row>
    <row r="6490" spans="4:4" x14ac:dyDescent="0.2">
      <c r="D6490" s="75"/>
    </row>
    <row r="6491" spans="4:4" x14ac:dyDescent="0.2">
      <c r="D6491" s="75"/>
    </row>
    <row r="6492" spans="4:4" x14ac:dyDescent="0.2">
      <c r="D6492" s="75"/>
    </row>
    <row r="6493" spans="4:4" x14ac:dyDescent="0.2">
      <c r="D6493" s="75"/>
    </row>
    <row r="6494" spans="4:4" x14ac:dyDescent="0.2">
      <c r="D6494" s="75"/>
    </row>
    <row r="6495" spans="4:4" x14ac:dyDescent="0.2">
      <c r="D6495" s="75"/>
    </row>
    <row r="6496" spans="4:4" x14ac:dyDescent="0.2">
      <c r="D6496" s="75"/>
    </row>
    <row r="6497" spans="4:4" x14ac:dyDescent="0.2">
      <c r="D6497" s="75"/>
    </row>
    <row r="6498" spans="4:4" x14ac:dyDescent="0.2">
      <c r="D6498" s="75"/>
    </row>
    <row r="6499" spans="4:4" x14ac:dyDescent="0.2">
      <c r="D6499" s="75"/>
    </row>
    <row r="6500" spans="4:4" x14ac:dyDescent="0.2">
      <c r="D6500" s="75"/>
    </row>
    <row r="6501" spans="4:4" x14ac:dyDescent="0.2">
      <c r="D6501" s="75"/>
    </row>
    <row r="6502" spans="4:4" x14ac:dyDescent="0.2">
      <c r="D6502" s="75"/>
    </row>
    <row r="6503" spans="4:4" x14ac:dyDescent="0.2">
      <c r="D6503" s="75"/>
    </row>
    <row r="6504" spans="4:4" x14ac:dyDescent="0.2">
      <c r="D6504" s="75"/>
    </row>
    <row r="6505" spans="4:4" x14ac:dyDescent="0.2">
      <c r="D6505" s="75"/>
    </row>
    <row r="6506" spans="4:4" x14ac:dyDescent="0.2">
      <c r="D6506" s="75"/>
    </row>
    <row r="6507" spans="4:4" x14ac:dyDescent="0.2">
      <c r="D6507" s="75"/>
    </row>
    <row r="6508" spans="4:4" x14ac:dyDescent="0.2">
      <c r="D6508" s="75"/>
    </row>
    <row r="6509" spans="4:4" x14ac:dyDescent="0.2">
      <c r="D6509" s="75"/>
    </row>
    <row r="6510" spans="4:4" x14ac:dyDescent="0.2">
      <c r="D6510" s="75"/>
    </row>
    <row r="6511" spans="4:4" x14ac:dyDescent="0.2">
      <c r="D6511" s="75"/>
    </row>
    <row r="6512" spans="4:4" x14ac:dyDescent="0.2">
      <c r="D6512" s="75"/>
    </row>
    <row r="6513" spans="4:4" x14ac:dyDescent="0.2">
      <c r="D6513" s="75"/>
    </row>
    <row r="6514" spans="4:4" x14ac:dyDescent="0.2">
      <c r="D6514" s="75"/>
    </row>
    <row r="6515" spans="4:4" x14ac:dyDescent="0.2">
      <c r="D6515" s="75"/>
    </row>
    <row r="6516" spans="4:4" x14ac:dyDescent="0.2">
      <c r="D6516" s="75"/>
    </row>
    <row r="6517" spans="4:4" x14ac:dyDescent="0.2">
      <c r="D6517" s="75"/>
    </row>
    <row r="6518" spans="4:4" x14ac:dyDescent="0.2">
      <c r="D6518" s="75"/>
    </row>
    <row r="6519" spans="4:4" x14ac:dyDescent="0.2">
      <c r="D6519" s="75"/>
    </row>
    <row r="6520" spans="4:4" x14ac:dyDescent="0.2">
      <c r="D6520" s="75"/>
    </row>
    <row r="6521" spans="4:4" x14ac:dyDescent="0.2">
      <c r="D6521" s="75"/>
    </row>
    <row r="6522" spans="4:4" x14ac:dyDescent="0.2">
      <c r="D6522" s="75"/>
    </row>
    <row r="6523" spans="4:4" x14ac:dyDescent="0.2">
      <c r="D6523" s="75"/>
    </row>
    <row r="6524" spans="4:4" x14ac:dyDescent="0.2">
      <c r="D6524" s="75"/>
    </row>
    <row r="6525" spans="4:4" x14ac:dyDescent="0.2">
      <c r="D6525" s="75"/>
    </row>
    <row r="6526" spans="4:4" x14ac:dyDescent="0.2">
      <c r="D6526" s="75"/>
    </row>
    <row r="6527" spans="4:4" x14ac:dyDescent="0.2">
      <c r="D6527" s="75"/>
    </row>
    <row r="6528" spans="4:4" x14ac:dyDescent="0.2">
      <c r="D6528" s="75"/>
    </row>
    <row r="6529" spans="4:4" x14ac:dyDescent="0.2">
      <c r="D6529" s="75"/>
    </row>
    <row r="6530" spans="4:4" x14ac:dyDescent="0.2">
      <c r="D6530" s="75"/>
    </row>
    <row r="6531" spans="4:4" x14ac:dyDescent="0.2">
      <c r="D6531" s="75"/>
    </row>
    <row r="6532" spans="4:4" x14ac:dyDescent="0.2">
      <c r="D6532" s="75"/>
    </row>
    <row r="6533" spans="4:4" x14ac:dyDescent="0.2">
      <c r="D6533" s="75"/>
    </row>
    <row r="6534" spans="4:4" x14ac:dyDescent="0.2">
      <c r="D6534" s="75"/>
    </row>
    <row r="6535" spans="4:4" x14ac:dyDescent="0.2">
      <c r="D6535" s="75"/>
    </row>
    <row r="6536" spans="4:4" x14ac:dyDescent="0.2">
      <c r="D6536" s="75"/>
    </row>
    <row r="6537" spans="4:4" x14ac:dyDescent="0.2">
      <c r="D6537" s="75"/>
    </row>
    <row r="6538" spans="4:4" x14ac:dyDescent="0.2">
      <c r="D6538" s="75"/>
    </row>
    <row r="6539" spans="4:4" x14ac:dyDescent="0.2">
      <c r="D6539" s="75"/>
    </row>
    <row r="6540" spans="4:4" x14ac:dyDescent="0.2">
      <c r="D6540" s="75"/>
    </row>
    <row r="6541" spans="4:4" x14ac:dyDescent="0.2">
      <c r="D6541" s="75"/>
    </row>
    <row r="6542" spans="4:4" x14ac:dyDescent="0.2">
      <c r="D6542" s="75"/>
    </row>
    <row r="6543" spans="4:4" x14ac:dyDescent="0.2">
      <c r="D6543" s="75"/>
    </row>
    <row r="6544" spans="4:4" x14ac:dyDescent="0.2">
      <c r="D6544" s="75"/>
    </row>
    <row r="6545" spans="4:4" x14ac:dyDescent="0.2">
      <c r="D6545" s="75"/>
    </row>
    <row r="6546" spans="4:4" x14ac:dyDescent="0.2">
      <c r="D6546" s="75"/>
    </row>
    <row r="6547" spans="4:4" x14ac:dyDescent="0.2">
      <c r="D6547" s="75"/>
    </row>
    <row r="6548" spans="4:4" x14ac:dyDescent="0.2">
      <c r="D6548" s="75"/>
    </row>
    <row r="6549" spans="4:4" x14ac:dyDescent="0.2">
      <c r="D6549" s="75"/>
    </row>
    <row r="6550" spans="4:4" x14ac:dyDescent="0.2">
      <c r="D6550" s="75"/>
    </row>
    <row r="6551" spans="4:4" x14ac:dyDescent="0.2">
      <c r="D6551" s="75"/>
    </row>
    <row r="6552" spans="4:4" x14ac:dyDescent="0.2">
      <c r="D6552" s="75"/>
    </row>
    <row r="6553" spans="4:4" x14ac:dyDescent="0.2">
      <c r="D6553" s="75"/>
    </row>
    <row r="6554" spans="4:4" x14ac:dyDescent="0.2">
      <c r="D6554" s="75"/>
    </row>
    <row r="6555" spans="4:4" x14ac:dyDescent="0.2">
      <c r="D6555" s="75"/>
    </row>
    <row r="6556" spans="4:4" x14ac:dyDescent="0.2">
      <c r="D6556" s="75"/>
    </row>
    <row r="6557" spans="4:4" x14ac:dyDescent="0.2">
      <c r="D6557" s="75"/>
    </row>
    <row r="6558" spans="4:4" x14ac:dyDescent="0.2">
      <c r="D6558" s="75"/>
    </row>
    <row r="6559" spans="4:4" x14ac:dyDescent="0.2">
      <c r="D6559" s="75"/>
    </row>
    <row r="6560" spans="4:4" x14ac:dyDescent="0.2">
      <c r="D6560" s="75"/>
    </row>
    <row r="6561" spans="4:4" x14ac:dyDescent="0.2">
      <c r="D6561" s="75"/>
    </row>
    <row r="6562" spans="4:4" x14ac:dyDescent="0.2">
      <c r="D6562" s="75"/>
    </row>
    <row r="6563" spans="4:4" x14ac:dyDescent="0.2">
      <c r="D6563" s="75"/>
    </row>
    <row r="6564" spans="4:4" x14ac:dyDescent="0.2">
      <c r="D6564" s="75"/>
    </row>
    <row r="6565" spans="4:4" x14ac:dyDescent="0.2">
      <c r="D6565" s="75"/>
    </row>
    <row r="6566" spans="4:4" x14ac:dyDescent="0.2">
      <c r="D6566" s="75"/>
    </row>
    <row r="6567" spans="4:4" x14ac:dyDescent="0.2">
      <c r="D6567" s="75"/>
    </row>
    <row r="6568" spans="4:4" x14ac:dyDescent="0.2">
      <c r="D6568" s="75"/>
    </row>
    <row r="6569" spans="4:4" x14ac:dyDescent="0.2">
      <c r="D6569" s="75"/>
    </row>
    <row r="6570" spans="4:4" x14ac:dyDescent="0.2">
      <c r="D6570" s="75"/>
    </row>
    <row r="6571" spans="4:4" x14ac:dyDescent="0.2">
      <c r="D6571" s="75"/>
    </row>
    <row r="6572" spans="4:4" x14ac:dyDescent="0.2">
      <c r="D6572" s="75"/>
    </row>
    <row r="6573" spans="4:4" x14ac:dyDescent="0.2">
      <c r="D6573" s="75"/>
    </row>
    <row r="6574" spans="4:4" x14ac:dyDescent="0.2">
      <c r="D6574" s="75"/>
    </row>
    <row r="6575" spans="4:4" x14ac:dyDescent="0.2">
      <c r="D6575" s="75"/>
    </row>
    <row r="6576" spans="4:4" x14ac:dyDescent="0.2">
      <c r="D6576" s="75"/>
    </row>
    <row r="6577" spans="4:4" x14ac:dyDescent="0.2">
      <c r="D6577" s="75"/>
    </row>
    <row r="6578" spans="4:4" x14ac:dyDescent="0.2">
      <c r="D6578" s="75"/>
    </row>
    <row r="6579" spans="4:4" x14ac:dyDescent="0.2">
      <c r="D6579" s="75"/>
    </row>
    <row r="6580" spans="4:4" x14ac:dyDescent="0.2">
      <c r="D6580" s="75"/>
    </row>
    <row r="6581" spans="4:4" x14ac:dyDescent="0.2">
      <c r="D6581" s="75"/>
    </row>
    <row r="6582" spans="4:4" x14ac:dyDescent="0.2">
      <c r="D6582" s="75"/>
    </row>
    <row r="6583" spans="4:4" x14ac:dyDescent="0.2">
      <c r="D6583" s="75"/>
    </row>
    <row r="6584" spans="4:4" x14ac:dyDescent="0.2">
      <c r="D6584" s="75"/>
    </row>
    <row r="6585" spans="4:4" x14ac:dyDescent="0.2">
      <c r="D6585" s="75"/>
    </row>
    <row r="6586" spans="4:4" x14ac:dyDescent="0.2">
      <c r="D6586" s="75"/>
    </row>
    <row r="6587" spans="4:4" x14ac:dyDescent="0.2">
      <c r="D6587" s="75"/>
    </row>
    <row r="6588" spans="4:4" x14ac:dyDescent="0.2">
      <c r="D6588" s="75"/>
    </row>
    <row r="6589" spans="4:4" x14ac:dyDescent="0.2">
      <c r="D6589" s="75"/>
    </row>
    <row r="6590" spans="4:4" x14ac:dyDescent="0.2">
      <c r="D6590" s="75"/>
    </row>
    <row r="6591" spans="4:4" x14ac:dyDescent="0.2">
      <c r="D6591" s="75"/>
    </row>
    <row r="6592" spans="4:4" x14ac:dyDescent="0.2">
      <c r="D6592" s="75"/>
    </row>
    <row r="6593" spans="4:4" x14ac:dyDescent="0.2">
      <c r="D6593" s="75"/>
    </row>
    <row r="6594" spans="4:4" x14ac:dyDescent="0.2">
      <c r="D6594" s="75"/>
    </row>
    <row r="6595" spans="4:4" x14ac:dyDescent="0.2">
      <c r="D6595" s="75"/>
    </row>
    <row r="6596" spans="4:4" x14ac:dyDescent="0.2">
      <c r="D6596" s="75"/>
    </row>
    <row r="6597" spans="4:4" x14ac:dyDescent="0.2">
      <c r="D6597" s="75"/>
    </row>
    <row r="6598" spans="4:4" x14ac:dyDescent="0.2">
      <c r="D6598" s="75"/>
    </row>
    <row r="6599" spans="4:4" x14ac:dyDescent="0.2">
      <c r="D6599" s="75"/>
    </row>
    <row r="6600" spans="4:4" x14ac:dyDescent="0.2">
      <c r="D6600" s="75"/>
    </row>
    <row r="6601" spans="4:4" x14ac:dyDescent="0.2">
      <c r="D6601" s="75"/>
    </row>
    <row r="6602" spans="4:4" x14ac:dyDescent="0.2">
      <c r="D6602" s="75"/>
    </row>
    <row r="6603" spans="4:4" x14ac:dyDescent="0.2">
      <c r="D6603" s="75"/>
    </row>
    <row r="6604" spans="4:4" x14ac:dyDescent="0.2">
      <c r="D6604" s="75"/>
    </row>
    <row r="6605" spans="4:4" x14ac:dyDescent="0.2">
      <c r="D6605" s="75"/>
    </row>
    <row r="6606" spans="4:4" x14ac:dyDescent="0.2">
      <c r="D6606" s="75"/>
    </row>
    <row r="6607" spans="4:4" x14ac:dyDescent="0.2">
      <c r="D6607" s="75"/>
    </row>
    <row r="6608" spans="4:4" x14ac:dyDescent="0.2">
      <c r="D6608" s="75"/>
    </row>
    <row r="6609" spans="4:4" x14ac:dyDescent="0.2">
      <c r="D6609" s="75"/>
    </row>
    <row r="6610" spans="4:4" x14ac:dyDescent="0.2">
      <c r="D6610" s="75"/>
    </row>
    <row r="6611" spans="4:4" x14ac:dyDescent="0.2">
      <c r="D6611" s="75"/>
    </row>
    <row r="6612" spans="4:4" x14ac:dyDescent="0.2">
      <c r="D6612" s="75"/>
    </row>
    <row r="6613" spans="4:4" x14ac:dyDescent="0.2">
      <c r="D6613" s="75"/>
    </row>
    <row r="6614" spans="4:4" x14ac:dyDescent="0.2">
      <c r="D6614" s="75"/>
    </row>
    <row r="6615" spans="4:4" x14ac:dyDescent="0.2">
      <c r="D6615" s="75"/>
    </row>
    <row r="6616" spans="4:4" x14ac:dyDescent="0.2">
      <c r="D6616" s="75"/>
    </row>
    <row r="6617" spans="4:4" x14ac:dyDescent="0.2">
      <c r="D6617" s="75"/>
    </row>
    <row r="6618" spans="4:4" x14ac:dyDescent="0.2">
      <c r="D6618" s="75"/>
    </row>
    <row r="6619" spans="4:4" x14ac:dyDescent="0.2">
      <c r="D6619" s="75"/>
    </row>
    <row r="6620" spans="4:4" x14ac:dyDescent="0.2">
      <c r="D6620" s="75"/>
    </row>
    <row r="6621" spans="4:4" x14ac:dyDescent="0.2">
      <c r="D6621" s="75"/>
    </row>
    <row r="6622" spans="4:4" x14ac:dyDescent="0.2">
      <c r="D6622" s="75"/>
    </row>
    <row r="6623" spans="4:4" x14ac:dyDescent="0.2">
      <c r="D6623" s="75"/>
    </row>
    <row r="6624" spans="4:4" x14ac:dyDescent="0.2">
      <c r="D6624" s="75"/>
    </row>
    <row r="6625" spans="4:4" x14ac:dyDescent="0.2">
      <c r="D6625" s="75"/>
    </row>
    <row r="6626" spans="4:4" x14ac:dyDescent="0.2">
      <c r="D6626" s="75"/>
    </row>
    <row r="6627" spans="4:4" x14ac:dyDescent="0.2">
      <c r="D6627" s="75"/>
    </row>
    <row r="6628" spans="4:4" x14ac:dyDescent="0.2">
      <c r="D6628" s="75"/>
    </row>
    <row r="6629" spans="4:4" x14ac:dyDescent="0.2">
      <c r="D6629" s="75"/>
    </row>
    <row r="6630" spans="4:4" x14ac:dyDescent="0.2">
      <c r="D6630" s="75"/>
    </row>
    <row r="6631" spans="4:4" x14ac:dyDescent="0.2">
      <c r="D6631" s="75"/>
    </row>
    <row r="6632" spans="4:4" x14ac:dyDescent="0.2">
      <c r="D6632" s="75"/>
    </row>
    <row r="6633" spans="4:4" x14ac:dyDescent="0.2">
      <c r="D6633" s="75"/>
    </row>
    <row r="6634" spans="4:4" x14ac:dyDescent="0.2">
      <c r="D6634" s="75"/>
    </row>
    <row r="6635" spans="4:4" x14ac:dyDescent="0.2">
      <c r="D6635" s="75"/>
    </row>
    <row r="6636" spans="4:4" x14ac:dyDescent="0.2">
      <c r="D6636" s="75"/>
    </row>
    <row r="6637" spans="4:4" x14ac:dyDescent="0.2">
      <c r="D6637" s="75"/>
    </row>
    <row r="6638" spans="4:4" x14ac:dyDescent="0.2">
      <c r="D6638" s="75"/>
    </row>
    <row r="6639" spans="4:4" x14ac:dyDescent="0.2">
      <c r="D6639" s="75"/>
    </row>
    <row r="6640" spans="4:4" x14ac:dyDescent="0.2">
      <c r="D6640" s="75"/>
    </row>
    <row r="6641" spans="4:4" x14ac:dyDescent="0.2">
      <c r="D6641" s="75"/>
    </row>
    <row r="6642" spans="4:4" x14ac:dyDescent="0.2">
      <c r="D6642" s="75"/>
    </row>
    <row r="6643" spans="4:4" x14ac:dyDescent="0.2">
      <c r="D6643" s="75"/>
    </row>
    <row r="6644" spans="4:4" x14ac:dyDescent="0.2">
      <c r="D6644" s="75"/>
    </row>
    <row r="6645" spans="4:4" x14ac:dyDescent="0.2">
      <c r="D6645" s="75"/>
    </row>
    <row r="6646" spans="4:4" x14ac:dyDescent="0.2">
      <c r="D6646" s="75"/>
    </row>
    <row r="6647" spans="4:4" x14ac:dyDescent="0.2">
      <c r="D6647" s="75"/>
    </row>
    <row r="6648" spans="4:4" x14ac:dyDescent="0.2">
      <c r="D6648" s="75"/>
    </row>
    <row r="6649" spans="4:4" x14ac:dyDescent="0.2">
      <c r="D6649" s="75"/>
    </row>
    <row r="6650" spans="4:4" x14ac:dyDescent="0.2">
      <c r="D6650" s="75"/>
    </row>
    <row r="6651" spans="4:4" x14ac:dyDescent="0.2">
      <c r="D6651" s="75"/>
    </row>
    <row r="6652" spans="4:4" x14ac:dyDescent="0.2">
      <c r="D6652" s="75"/>
    </row>
    <row r="6653" spans="4:4" x14ac:dyDescent="0.2">
      <c r="D6653" s="75"/>
    </row>
    <row r="6654" spans="4:4" x14ac:dyDescent="0.2">
      <c r="D6654" s="75"/>
    </row>
    <row r="6655" spans="4:4" x14ac:dyDescent="0.2">
      <c r="D6655" s="75"/>
    </row>
    <row r="6656" spans="4:4" x14ac:dyDescent="0.2">
      <c r="D6656" s="75"/>
    </row>
    <row r="6657" spans="4:4" x14ac:dyDescent="0.2">
      <c r="D6657" s="75"/>
    </row>
    <row r="6658" spans="4:4" x14ac:dyDescent="0.2">
      <c r="D6658" s="75"/>
    </row>
    <row r="6659" spans="4:4" x14ac:dyDescent="0.2">
      <c r="D6659" s="75"/>
    </row>
    <row r="6660" spans="4:4" x14ac:dyDescent="0.2">
      <c r="D6660" s="75"/>
    </row>
    <row r="6661" spans="4:4" x14ac:dyDescent="0.2">
      <c r="D6661" s="75"/>
    </row>
    <row r="6662" spans="4:4" x14ac:dyDescent="0.2">
      <c r="D6662" s="75"/>
    </row>
    <row r="6663" spans="4:4" x14ac:dyDescent="0.2">
      <c r="D6663" s="75"/>
    </row>
    <row r="6664" spans="4:4" x14ac:dyDescent="0.2">
      <c r="D6664" s="75"/>
    </row>
    <row r="6665" spans="4:4" x14ac:dyDescent="0.2">
      <c r="D6665" s="75"/>
    </row>
    <row r="6666" spans="4:4" x14ac:dyDescent="0.2">
      <c r="D6666" s="75"/>
    </row>
    <row r="6667" spans="4:4" x14ac:dyDescent="0.2">
      <c r="D6667" s="75"/>
    </row>
    <row r="6668" spans="4:4" x14ac:dyDescent="0.2">
      <c r="D6668" s="75"/>
    </row>
    <row r="6669" spans="4:4" x14ac:dyDescent="0.2">
      <c r="D6669" s="75"/>
    </row>
    <row r="6670" spans="4:4" x14ac:dyDescent="0.2">
      <c r="D6670" s="75"/>
    </row>
    <row r="6671" spans="4:4" x14ac:dyDescent="0.2">
      <c r="D6671" s="75"/>
    </row>
    <row r="6672" spans="4:4" x14ac:dyDescent="0.2">
      <c r="D6672" s="75"/>
    </row>
    <row r="6673" spans="4:4" x14ac:dyDescent="0.2">
      <c r="D6673" s="75"/>
    </row>
    <row r="6674" spans="4:4" x14ac:dyDescent="0.2">
      <c r="D6674" s="75"/>
    </row>
    <row r="6675" spans="4:4" x14ac:dyDescent="0.2">
      <c r="D6675" s="75"/>
    </row>
    <row r="6676" spans="4:4" x14ac:dyDescent="0.2">
      <c r="D6676" s="75"/>
    </row>
    <row r="6677" spans="4:4" x14ac:dyDescent="0.2">
      <c r="D6677" s="75"/>
    </row>
    <row r="6678" spans="4:4" x14ac:dyDescent="0.2">
      <c r="D6678" s="75"/>
    </row>
    <row r="6679" spans="4:4" x14ac:dyDescent="0.2">
      <c r="D6679" s="75"/>
    </row>
    <row r="6680" spans="4:4" x14ac:dyDescent="0.2">
      <c r="D6680" s="75"/>
    </row>
    <row r="6681" spans="4:4" x14ac:dyDescent="0.2">
      <c r="D6681" s="75"/>
    </row>
    <row r="6682" spans="4:4" x14ac:dyDescent="0.2">
      <c r="D6682" s="75"/>
    </row>
    <row r="6683" spans="4:4" x14ac:dyDescent="0.2">
      <c r="D6683" s="75"/>
    </row>
    <row r="6684" spans="4:4" x14ac:dyDescent="0.2">
      <c r="D6684" s="75"/>
    </row>
    <row r="6685" spans="4:4" x14ac:dyDescent="0.2">
      <c r="D6685" s="75"/>
    </row>
    <row r="6686" spans="4:4" x14ac:dyDescent="0.2">
      <c r="D6686" s="75"/>
    </row>
    <row r="6687" spans="4:4" x14ac:dyDescent="0.2">
      <c r="D6687" s="75"/>
    </row>
    <row r="6688" spans="4:4" x14ac:dyDescent="0.2">
      <c r="D6688" s="75"/>
    </row>
    <row r="6689" spans="4:4" x14ac:dyDescent="0.2">
      <c r="D6689" s="75"/>
    </row>
    <row r="6690" spans="4:4" x14ac:dyDescent="0.2">
      <c r="D6690" s="75"/>
    </row>
    <row r="6691" spans="4:4" x14ac:dyDescent="0.2">
      <c r="D6691" s="75"/>
    </row>
    <row r="6692" spans="4:4" x14ac:dyDescent="0.2">
      <c r="D6692" s="75"/>
    </row>
    <row r="6693" spans="4:4" x14ac:dyDescent="0.2">
      <c r="D6693" s="75"/>
    </row>
    <row r="6694" spans="4:4" x14ac:dyDescent="0.2">
      <c r="D6694" s="75"/>
    </row>
    <row r="6695" spans="4:4" x14ac:dyDescent="0.2">
      <c r="D6695" s="75"/>
    </row>
    <row r="6696" spans="4:4" x14ac:dyDescent="0.2">
      <c r="D6696" s="75"/>
    </row>
    <row r="6697" spans="4:4" x14ac:dyDescent="0.2">
      <c r="D6697" s="75"/>
    </row>
    <row r="6698" spans="4:4" x14ac:dyDescent="0.2">
      <c r="D6698" s="75"/>
    </row>
    <row r="6699" spans="4:4" x14ac:dyDescent="0.2">
      <c r="D6699" s="75"/>
    </row>
    <row r="6700" spans="4:4" x14ac:dyDescent="0.2">
      <c r="D6700" s="75"/>
    </row>
    <row r="6701" spans="4:4" x14ac:dyDescent="0.2">
      <c r="D6701" s="75"/>
    </row>
    <row r="6702" spans="4:4" x14ac:dyDescent="0.2">
      <c r="D6702" s="75"/>
    </row>
    <row r="6703" spans="4:4" x14ac:dyDescent="0.2">
      <c r="D6703" s="75"/>
    </row>
    <row r="6704" spans="4:4" x14ac:dyDescent="0.2">
      <c r="D6704" s="75"/>
    </row>
    <row r="6705" spans="4:4" x14ac:dyDescent="0.2">
      <c r="D6705" s="75"/>
    </row>
    <row r="6706" spans="4:4" x14ac:dyDescent="0.2">
      <c r="D6706" s="75"/>
    </row>
    <row r="6707" spans="4:4" x14ac:dyDescent="0.2">
      <c r="D6707" s="75"/>
    </row>
    <row r="6708" spans="4:4" x14ac:dyDescent="0.2">
      <c r="D6708" s="75"/>
    </row>
    <row r="6709" spans="4:4" x14ac:dyDescent="0.2">
      <c r="D6709" s="75"/>
    </row>
    <row r="6710" spans="4:4" x14ac:dyDescent="0.2">
      <c r="D6710" s="75"/>
    </row>
    <row r="6711" spans="4:4" x14ac:dyDescent="0.2">
      <c r="D6711" s="75"/>
    </row>
    <row r="6712" spans="4:4" x14ac:dyDescent="0.2">
      <c r="D6712" s="75"/>
    </row>
    <row r="6713" spans="4:4" x14ac:dyDescent="0.2">
      <c r="D6713" s="75"/>
    </row>
    <row r="6714" spans="4:4" x14ac:dyDescent="0.2">
      <c r="D6714" s="75"/>
    </row>
    <row r="6715" spans="4:4" x14ac:dyDescent="0.2">
      <c r="D6715" s="75"/>
    </row>
    <row r="6716" spans="4:4" x14ac:dyDescent="0.2">
      <c r="D6716" s="75"/>
    </row>
    <row r="6717" spans="4:4" x14ac:dyDescent="0.2">
      <c r="D6717" s="75"/>
    </row>
    <row r="6718" spans="4:4" x14ac:dyDescent="0.2">
      <c r="D6718" s="75"/>
    </row>
    <row r="6719" spans="4:4" x14ac:dyDescent="0.2">
      <c r="D6719" s="75"/>
    </row>
    <row r="6720" spans="4:4" x14ac:dyDescent="0.2">
      <c r="D6720" s="75"/>
    </row>
    <row r="6721" spans="4:4" x14ac:dyDescent="0.2">
      <c r="D6721" s="75"/>
    </row>
    <row r="6722" spans="4:4" x14ac:dyDescent="0.2">
      <c r="D6722" s="75"/>
    </row>
    <row r="6723" spans="4:4" x14ac:dyDescent="0.2">
      <c r="D6723" s="75"/>
    </row>
    <row r="6724" spans="4:4" x14ac:dyDescent="0.2">
      <c r="D6724" s="75"/>
    </row>
    <row r="6725" spans="4:4" x14ac:dyDescent="0.2">
      <c r="D6725" s="75"/>
    </row>
    <row r="6726" spans="4:4" x14ac:dyDescent="0.2">
      <c r="D6726" s="75"/>
    </row>
    <row r="6727" spans="4:4" x14ac:dyDescent="0.2">
      <c r="D6727" s="75"/>
    </row>
    <row r="6728" spans="4:4" x14ac:dyDescent="0.2">
      <c r="D6728" s="75"/>
    </row>
    <row r="6729" spans="4:4" x14ac:dyDescent="0.2">
      <c r="D6729" s="75"/>
    </row>
    <row r="6730" spans="4:4" x14ac:dyDescent="0.2">
      <c r="D6730" s="75"/>
    </row>
    <row r="6731" spans="4:4" x14ac:dyDescent="0.2">
      <c r="D6731" s="75"/>
    </row>
    <row r="6732" spans="4:4" x14ac:dyDescent="0.2">
      <c r="D6732" s="75"/>
    </row>
    <row r="6733" spans="4:4" x14ac:dyDescent="0.2">
      <c r="D6733" s="75"/>
    </row>
    <row r="6734" spans="4:4" x14ac:dyDescent="0.2">
      <c r="D6734" s="75"/>
    </row>
    <row r="6735" spans="4:4" x14ac:dyDescent="0.2">
      <c r="D6735" s="75"/>
    </row>
    <row r="6736" spans="4:4" x14ac:dyDescent="0.2">
      <c r="D6736" s="75"/>
    </row>
    <row r="6737" spans="4:4" x14ac:dyDescent="0.2">
      <c r="D6737" s="75"/>
    </row>
    <row r="6738" spans="4:4" x14ac:dyDescent="0.2">
      <c r="D6738" s="75"/>
    </row>
    <row r="6739" spans="4:4" x14ac:dyDescent="0.2">
      <c r="D6739" s="75"/>
    </row>
    <row r="6740" spans="4:4" x14ac:dyDescent="0.2">
      <c r="D6740" s="75"/>
    </row>
    <row r="6741" spans="4:4" x14ac:dyDescent="0.2">
      <c r="D6741" s="75"/>
    </row>
    <row r="6742" spans="4:4" x14ac:dyDescent="0.2">
      <c r="D6742" s="75"/>
    </row>
    <row r="6743" spans="4:4" x14ac:dyDescent="0.2">
      <c r="D6743" s="75"/>
    </row>
    <row r="6744" spans="4:4" x14ac:dyDescent="0.2">
      <c r="D6744" s="75"/>
    </row>
    <row r="6745" spans="4:4" x14ac:dyDescent="0.2">
      <c r="D6745" s="75"/>
    </row>
    <row r="6746" spans="4:4" x14ac:dyDescent="0.2">
      <c r="D6746" s="75"/>
    </row>
    <row r="6747" spans="4:4" x14ac:dyDescent="0.2">
      <c r="D6747" s="75"/>
    </row>
    <row r="6748" spans="4:4" x14ac:dyDescent="0.2">
      <c r="D6748" s="75"/>
    </row>
    <row r="6749" spans="4:4" x14ac:dyDescent="0.2">
      <c r="D6749" s="75"/>
    </row>
    <row r="6750" spans="4:4" x14ac:dyDescent="0.2">
      <c r="D6750" s="75"/>
    </row>
    <row r="6751" spans="4:4" x14ac:dyDescent="0.2">
      <c r="D6751" s="75"/>
    </row>
    <row r="6752" spans="4:4" x14ac:dyDescent="0.2">
      <c r="D6752" s="75"/>
    </row>
    <row r="6753" spans="4:4" x14ac:dyDescent="0.2">
      <c r="D6753" s="75"/>
    </row>
    <row r="6754" spans="4:4" x14ac:dyDescent="0.2">
      <c r="D6754" s="75"/>
    </row>
    <row r="6755" spans="4:4" x14ac:dyDescent="0.2">
      <c r="D6755" s="75"/>
    </row>
    <row r="6756" spans="4:4" x14ac:dyDescent="0.2">
      <c r="D6756" s="75"/>
    </row>
    <row r="6757" spans="4:4" x14ac:dyDescent="0.2">
      <c r="D6757" s="75"/>
    </row>
    <row r="6758" spans="4:4" x14ac:dyDescent="0.2">
      <c r="D6758" s="75"/>
    </row>
    <row r="6759" spans="4:4" x14ac:dyDescent="0.2">
      <c r="D6759" s="75"/>
    </row>
    <row r="6760" spans="4:4" x14ac:dyDescent="0.2">
      <c r="D6760" s="75"/>
    </row>
    <row r="6761" spans="4:4" x14ac:dyDescent="0.2">
      <c r="D6761" s="75"/>
    </row>
    <row r="6762" spans="4:4" x14ac:dyDescent="0.2">
      <c r="D6762" s="75"/>
    </row>
    <row r="6763" spans="4:4" x14ac:dyDescent="0.2">
      <c r="D6763" s="75"/>
    </row>
    <row r="6764" spans="4:4" x14ac:dyDescent="0.2">
      <c r="D6764" s="75"/>
    </row>
    <row r="6765" spans="4:4" x14ac:dyDescent="0.2">
      <c r="D6765" s="75"/>
    </row>
    <row r="6766" spans="4:4" x14ac:dyDescent="0.2">
      <c r="D6766" s="75"/>
    </row>
    <row r="6767" spans="4:4" x14ac:dyDescent="0.2">
      <c r="D6767" s="75"/>
    </row>
    <row r="6768" spans="4:4" x14ac:dyDescent="0.2">
      <c r="D6768" s="75"/>
    </row>
    <row r="6769" spans="4:4" x14ac:dyDescent="0.2">
      <c r="D6769" s="75"/>
    </row>
    <row r="6770" spans="4:4" x14ac:dyDescent="0.2">
      <c r="D6770" s="75"/>
    </row>
    <row r="6771" spans="4:4" x14ac:dyDescent="0.2">
      <c r="D6771" s="75"/>
    </row>
    <row r="6772" spans="4:4" x14ac:dyDescent="0.2">
      <c r="D6772" s="75"/>
    </row>
    <row r="6773" spans="4:4" x14ac:dyDescent="0.2">
      <c r="D6773" s="75"/>
    </row>
    <row r="6774" spans="4:4" x14ac:dyDescent="0.2">
      <c r="D6774" s="75"/>
    </row>
    <row r="6775" spans="4:4" x14ac:dyDescent="0.2">
      <c r="D6775" s="75"/>
    </row>
    <row r="6776" spans="4:4" x14ac:dyDescent="0.2">
      <c r="D6776" s="75"/>
    </row>
    <row r="6777" spans="4:4" x14ac:dyDescent="0.2">
      <c r="D6777" s="75"/>
    </row>
    <row r="6778" spans="4:4" x14ac:dyDescent="0.2">
      <c r="D6778" s="75"/>
    </row>
    <row r="6779" spans="4:4" x14ac:dyDescent="0.2">
      <c r="D6779" s="75"/>
    </row>
    <row r="6780" spans="4:4" x14ac:dyDescent="0.2">
      <c r="D6780" s="75"/>
    </row>
    <row r="6781" spans="4:4" x14ac:dyDescent="0.2">
      <c r="D6781" s="75"/>
    </row>
    <row r="6782" spans="4:4" x14ac:dyDescent="0.2">
      <c r="D6782" s="75"/>
    </row>
    <row r="6783" spans="4:4" x14ac:dyDescent="0.2">
      <c r="D6783" s="75"/>
    </row>
    <row r="6784" spans="4:4" x14ac:dyDescent="0.2">
      <c r="D6784" s="75"/>
    </row>
    <row r="6785" spans="4:4" x14ac:dyDescent="0.2">
      <c r="D6785" s="75"/>
    </row>
    <row r="6786" spans="4:4" x14ac:dyDescent="0.2">
      <c r="D6786" s="75"/>
    </row>
    <row r="6787" spans="4:4" x14ac:dyDescent="0.2">
      <c r="D6787" s="75"/>
    </row>
    <row r="6788" spans="4:4" x14ac:dyDescent="0.2">
      <c r="D6788" s="75"/>
    </row>
    <row r="6789" spans="4:4" x14ac:dyDescent="0.2">
      <c r="D6789" s="75"/>
    </row>
    <row r="6790" spans="4:4" x14ac:dyDescent="0.2">
      <c r="D6790" s="75"/>
    </row>
    <row r="6791" spans="4:4" x14ac:dyDescent="0.2">
      <c r="D6791" s="75"/>
    </row>
    <row r="6792" spans="4:4" x14ac:dyDescent="0.2">
      <c r="D6792" s="75"/>
    </row>
    <row r="6793" spans="4:4" x14ac:dyDescent="0.2">
      <c r="D6793" s="75"/>
    </row>
    <row r="6794" spans="4:4" x14ac:dyDescent="0.2">
      <c r="D6794" s="75"/>
    </row>
    <row r="6795" spans="4:4" x14ac:dyDescent="0.2">
      <c r="D6795" s="75"/>
    </row>
    <row r="6796" spans="4:4" x14ac:dyDescent="0.2">
      <c r="D6796" s="75"/>
    </row>
    <row r="6797" spans="4:4" x14ac:dyDescent="0.2">
      <c r="D6797" s="75"/>
    </row>
    <row r="6798" spans="4:4" x14ac:dyDescent="0.2">
      <c r="D6798" s="75"/>
    </row>
    <row r="6799" spans="4:4" x14ac:dyDescent="0.2">
      <c r="D6799" s="75"/>
    </row>
    <row r="6800" spans="4:4" x14ac:dyDescent="0.2">
      <c r="D6800" s="75"/>
    </row>
    <row r="6801" spans="4:4" x14ac:dyDescent="0.2">
      <c r="D6801" s="75"/>
    </row>
    <row r="6802" spans="4:4" x14ac:dyDescent="0.2">
      <c r="D6802" s="75"/>
    </row>
    <row r="6803" spans="4:4" x14ac:dyDescent="0.2">
      <c r="D6803" s="75"/>
    </row>
    <row r="6804" spans="4:4" x14ac:dyDescent="0.2">
      <c r="D6804" s="75"/>
    </row>
    <row r="6805" spans="4:4" x14ac:dyDescent="0.2">
      <c r="D6805" s="75"/>
    </row>
    <row r="6806" spans="4:4" x14ac:dyDescent="0.2">
      <c r="D6806" s="75"/>
    </row>
    <row r="6807" spans="4:4" x14ac:dyDescent="0.2">
      <c r="D6807" s="75"/>
    </row>
    <row r="6808" spans="4:4" x14ac:dyDescent="0.2">
      <c r="D6808" s="75"/>
    </row>
    <row r="6809" spans="4:4" x14ac:dyDescent="0.2">
      <c r="D6809" s="75"/>
    </row>
    <row r="6810" spans="4:4" x14ac:dyDescent="0.2">
      <c r="D6810" s="75"/>
    </row>
    <row r="6811" spans="4:4" x14ac:dyDescent="0.2">
      <c r="D6811" s="75"/>
    </row>
    <row r="6812" spans="4:4" x14ac:dyDescent="0.2">
      <c r="D6812" s="75"/>
    </row>
    <row r="6813" spans="4:4" x14ac:dyDescent="0.2">
      <c r="D6813" s="75"/>
    </row>
    <row r="6814" spans="4:4" x14ac:dyDescent="0.2">
      <c r="D6814" s="75"/>
    </row>
    <row r="6815" spans="4:4" x14ac:dyDescent="0.2">
      <c r="D6815" s="75"/>
    </row>
    <row r="6816" spans="4:4" x14ac:dyDescent="0.2">
      <c r="D6816" s="75"/>
    </row>
    <row r="6817" spans="4:4" x14ac:dyDescent="0.2">
      <c r="D6817" s="75"/>
    </row>
    <row r="6818" spans="4:4" x14ac:dyDescent="0.2">
      <c r="D6818" s="75"/>
    </row>
    <row r="6819" spans="4:4" x14ac:dyDescent="0.2">
      <c r="D6819" s="75"/>
    </row>
    <row r="6820" spans="4:4" x14ac:dyDescent="0.2">
      <c r="D6820" s="75"/>
    </row>
    <row r="6821" spans="4:4" x14ac:dyDescent="0.2">
      <c r="D6821" s="75"/>
    </row>
    <row r="6822" spans="4:4" x14ac:dyDescent="0.2">
      <c r="D6822" s="75"/>
    </row>
    <row r="6823" spans="4:4" x14ac:dyDescent="0.2">
      <c r="D6823" s="75"/>
    </row>
    <row r="6824" spans="4:4" x14ac:dyDescent="0.2">
      <c r="D6824" s="75"/>
    </row>
    <row r="6825" spans="4:4" x14ac:dyDescent="0.2">
      <c r="D6825" s="75"/>
    </row>
    <row r="6826" spans="4:4" x14ac:dyDescent="0.2">
      <c r="D6826" s="75"/>
    </row>
    <row r="6827" spans="4:4" x14ac:dyDescent="0.2">
      <c r="D6827" s="75"/>
    </row>
    <row r="6828" spans="4:4" x14ac:dyDescent="0.2">
      <c r="D6828" s="75"/>
    </row>
    <row r="6829" spans="4:4" x14ac:dyDescent="0.2">
      <c r="D6829" s="75"/>
    </row>
    <row r="6830" spans="4:4" x14ac:dyDescent="0.2">
      <c r="D6830" s="75"/>
    </row>
    <row r="6831" spans="4:4" x14ac:dyDescent="0.2">
      <c r="D6831" s="75"/>
    </row>
    <row r="6832" spans="4:4" x14ac:dyDescent="0.2">
      <c r="D6832" s="75"/>
    </row>
    <row r="6833" spans="4:4" x14ac:dyDescent="0.2">
      <c r="D6833" s="75"/>
    </row>
    <row r="6834" spans="4:4" x14ac:dyDescent="0.2">
      <c r="D6834" s="75"/>
    </row>
    <row r="6835" spans="4:4" x14ac:dyDescent="0.2">
      <c r="D6835" s="75"/>
    </row>
    <row r="6836" spans="4:4" x14ac:dyDescent="0.2">
      <c r="D6836" s="75"/>
    </row>
    <row r="6837" spans="4:4" x14ac:dyDescent="0.2">
      <c r="D6837" s="75"/>
    </row>
    <row r="6838" spans="4:4" x14ac:dyDescent="0.2">
      <c r="D6838" s="75"/>
    </row>
    <row r="6839" spans="4:4" x14ac:dyDescent="0.2">
      <c r="D6839" s="75"/>
    </row>
    <row r="6840" spans="4:4" x14ac:dyDescent="0.2">
      <c r="D6840" s="75"/>
    </row>
    <row r="6841" spans="4:4" x14ac:dyDescent="0.2">
      <c r="D6841" s="75"/>
    </row>
    <row r="6842" spans="4:4" x14ac:dyDescent="0.2">
      <c r="D6842" s="75"/>
    </row>
    <row r="6843" spans="4:4" x14ac:dyDescent="0.2">
      <c r="D6843" s="75"/>
    </row>
    <row r="6844" spans="4:4" x14ac:dyDescent="0.2">
      <c r="D6844" s="75"/>
    </row>
    <row r="6845" spans="4:4" x14ac:dyDescent="0.2">
      <c r="D6845" s="75"/>
    </row>
    <row r="6846" spans="4:4" x14ac:dyDescent="0.2">
      <c r="D6846" s="75"/>
    </row>
    <row r="6847" spans="4:4" x14ac:dyDescent="0.2">
      <c r="D6847" s="75"/>
    </row>
    <row r="6848" spans="4:4" x14ac:dyDescent="0.2">
      <c r="D6848" s="75"/>
    </row>
    <row r="6849" spans="4:4" x14ac:dyDescent="0.2">
      <c r="D6849" s="75"/>
    </row>
    <row r="6850" spans="4:4" x14ac:dyDescent="0.2">
      <c r="D6850" s="75"/>
    </row>
    <row r="6851" spans="4:4" x14ac:dyDescent="0.2">
      <c r="D6851" s="75"/>
    </row>
    <row r="6852" spans="4:4" x14ac:dyDescent="0.2">
      <c r="D6852" s="75"/>
    </row>
    <row r="6853" spans="4:4" x14ac:dyDescent="0.2">
      <c r="D6853" s="75"/>
    </row>
    <row r="6854" spans="4:4" x14ac:dyDescent="0.2">
      <c r="D6854" s="75"/>
    </row>
    <row r="6855" spans="4:4" x14ac:dyDescent="0.2">
      <c r="D6855" s="75"/>
    </row>
    <row r="6856" spans="4:4" x14ac:dyDescent="0.2">
      <c r="D6856" s="75"/>
    </row>
    <row r="6857" spans="4:4" x14ac:dyDescent="0.2">
      <c r="D6857" s="75"/>
    </row>
    <row r="6858" spans="4:4" x14ac:dyDescent="0.2">
      <c r="D6858" s="75"/>
    </row>
    <row r="6859" spans="4:4" x14ac:dyDescent="0.2">
      <c r="D6859" s="75"/>
    </row>
    <row r="6860" spans="4:4" x14ac:dyDescent="0.2">
      <c r="D6860" s="75"/>
    </row>
    <row r="6861" spans="4:4" x14ac:dyDescent="0.2">
      <c r="D6861" s="75"/>
    </row>
    <row r="6862" spans="4:4" x14ac:dyDescent="0.2">
      <c r="D6862" s="75"/>
    </row>
    <row r="6863" spans="4:4" x14ac:dyDescent="0.2">
      <c r="D6863" s="75"/>
    </row>
    <row r="6864" spans="4:4" x14ac:dyDescent="0.2">
      <c r="D6864" s="75"/>
    </row>
    <row r="6865" spans="4:4" x14ac:dyDescent="0.2">
      <c r="D6865" s="75"/>
    </row>
    <row r="6866" spans="4:4" x14ac:dyDescent="0.2">
      <c r="D6866" s="75"/>
    </row>
    <row r="6867" spans="4:4" x14ac:dyDescent="0.2">
      <c r="D6867" s="75"/>
    </row>
    <row r="6868" spans="4:4" x14ac:dyDescent="0.2">
      <c r="D6868" s="75"/>
    </row>
    <row r="6869" spans="4:4" x14ac:dyDescent="0.2">
      <c r="D6869" s="75"/>
    </row>
    <row r="6870" spans="4:4" x14ac:dyDescent="0.2">
      <c r="D6870" s="75"/>
    </row>
    <row r="6871" spans="4:4" x14ac:dyDescent="0.2">
      <c r="D6871" s="75"/>
    </row>
    <row r="6872" spans="4:4" x14ac:dyDescent="0.2">
      <c r="D6872" s="75"/>
    </row>
    <row r="6873" spans="4:4" x14ac:dyDescent="0.2">
      <c r="D6873" s="75"/>
    </row>
    <row r="6874" spans="4:4" x14ac:dyDescent="0.2">
      <c r="D6874" s="75"/>
    </row>
    <row r="6875" spans="4:4" x14ac:dyDescent="0.2">
      <c r="D6875" s="75"/>
    </row>
    <row r="6876" spans="4:4" x14ac:dyDescent="0.2">
      <c r="D6876" s="75"/>
    </row>
    <row r="6877" spans="4:4" x14ac:dyDescent="0.2">
      <c r="D6877" s="75"/>
    </row>
    <row r="6878" spans="4:4" x14ac:dyDescent="0.2">
      <c r="D6878" s="75"/>
    </row>
    <row r="6879" spans="4:4" x14ac:dyDescent="0.2">
      <c r="D6879" s="75"/>
    </row>
    <row r="6880" spans="4:4" x14ac:dyDescent="0.2">
      <c r="D6880" s="75"/>
    </row>
    <row r="6881" spans="4:4" x14ac:dyDescent="0.2">
      <c r="D6881" s="75"/>
    </row>
    <row r="6882" spans="4:4" x14ac:dyDescent="0.2">
      <c r="D6882" s="75"/>
    </row>
    <row r="6883" spans="4:4" x14ac:dyDescent="0.2">
      <c r="D6883" s="75"/>
    </row>
    <row r="6884" spans="4:4" x14ac:dyDescent="0.2">
      <c r="D6884" s="75"/>
    </row>
    <row r="6885" spans="4:4" x14ac:dyDescent="0.2">
      <c r="D6885" s="75"/>
    </row>
    <row r="6886" spans="4:4" x14ac:dyDescent="0.2">
      <c r="D6886" s="75"/>
    </row>
    <row r="6887" spans="4:4" x14ac:dyDescent="0.2">
      <c r="D6887" s="75"/>
    </row>
    <row r="6888" spans="4:4" x14ac:dyDescent="0.2">
      <c r="D6888" s="75"/>
    </row>
    <row r="6889" spans="4:4" x14ac:dyDescent="0.2">
      <c r="D6889" s="75"/>
    </row>
    <row r="6890" spans="4:4" x14ac:dyDescent="0.2">
      <c r="D6890" s="75"/>
    </row>
    <row r="6891" spans="4:4" x14ac:dyDescent="0.2">
      <c r="D6891" s="75"/>
    </row>
    <row r="6892" spans="4:4" x14ac:dyDescent="0.2">
      <c r="D6892" s="75"/>
    </row>
    <row r="6893" spans="4:4" x14ac:dyDescent="0.2">
      <c r="D6893" s="75"/>
    </row>
    <row r="6894" spans="4:4" x14ac:dyDescent="0.2">
      <c r="D6894" s="75"/>
    </row>
    <row r="6895" spans="4:4" x14ac:dyDescent="0.2">
      <c r="D6895" s="75"/>
    </row>
    <row r="6896" spans="4:4" x14ac:dyDescent="0.2">
      <c r="D6896" s="75"/>
    </row>
    <row r="6897" spans="4:4" x14ac:dyDescent="0.2">
      <c r="D6897" s="75"/>
    </row>
    <row r="6898" spans="4:4" x14ac:dyDescent="0.2">
      <c r="D6898" s="75"/>
    </row>
    <row r="6899" spans="4:4" x14ac:dyDescent="0.2">
      <c r="D6899" s="75"/>
    </row>
    <row r="6900" spans="4:4" x14ac:dyDescent="0.2">
      <c r="D6900" s="75"/>
    </row>
    <row r="6901" spans="4:4" x14ac:dyDescent="0.2">
      <c r="D6901" s="75"/>
    </row>
    <row r="6902" spans="4:4" x14ac:dyDescent="0.2">
      <c r="D6902" s="75"/>
    </row>
    <row r="6903" spans="4:4" x14ac:dyDescent="0.2">
      <c r="D6903" s="75"/>
    </row>
    <row r="6904" spans="4:4" x14ac:dyDescent="0.2">
      <c r="D6904" s="75"/>
    </row>
    <row r="6905" spans="4:4" x14ac:dyDescent="0.2">
      <c r="D6905" s="75"/>
    </row>
    <row r="6906" spans="4:4" x14ac:dyDescent="0.2">
      <c r="D6906" s="75"/>
    </row>
    <row r="6907" spans="4:4" x14ac:dyDescent="0.2">
      <c r="D6907" s="75"/>
    </row>
    <row r="6908" spans="4:4" x14ac:dyDescent="0.2">
      <c r="D6908" s="75"/>
    </row>
    <row r="6909" spans="4:4" x14ac:dyDescent="0.2">
      <c r="D6909" s="75"/>
    </row>
    <row r="6910" spans="4:4" x14ac:dyDescent="0.2">
      <c r="D6910" s="75"/>
    </row>
    <row r="6911" spans="4:4" x14ac:dyDescent="0.2">
      <c r="D6911" s="75"/>
    </row>
    <row r="6912" spans="4:4" x14ac:dyDescent="0.2">
      <c r="D6912" s="75"/>
    </row>
    <row r="6913" spans="4:4" x14ac:dyDescent="0.2">
      <c r="D6913" s="75"/>
    </row>
    <row r="6914" spans="4:4" x14ac:dyDescent="0.2">
      <c r="D6914" s="75"/>
    </row>
    <row r="6915" spans="4:4" x14ac:dyDescent="0.2">
      <c r="D6915" s="75"/>
    </row>
    <row r="6916" spans="4:4" x14ac:dyDescent="0.2">
      <c r="D6916" s="75"/>
    </row>
    <row r="6917" spans="4:4" x14ac:dyDescent="0.2">
      <c r="D6917" s="75"/>
    </row>
    <row r="6918" spans="4:4" x14ac:dyDescent="0.2">
      <c r="D6918" s="75"/>
    </row>
    <row r="6919" spans="4:4" x14ac:dyDescent="0.2">
      <c r="D6919" s="75"/>
    </row>
    <row r="6920" spans="4:4" x14ac:dyDescent="0.2">
      <c r="D6920" s="75"/>
    </row>
    <row r="6921" spans="4:4" x14ac:dyDescent="0.2">
      <c r="D6921" s="75"/>
    </row>
    <row r="6922" spans="4:4" x14ac:dyDescent="0.2">
      <c r="D6922" s="75"/>
    </row>
    <row r="6923" spans="4:4" x14ac:dyDescent="0.2">
      <c r="D6923" s="75"/>
    </row>
    <row r="6924" spans="4:4" x14ac:dyDescent="0.2">
      <c r="D6924" s="75"/>
    </row>
    <row r="6925" spans="4:4" x14ac:dyDescent="0.2">
      <c r="D6925" s="75"/>
    </row>
    <row r="6926" spans="4:4" x14ac:dyDescent="0.2">
      <c r="D6926" s="75"/>
    </row>
    <row r="6927" spans="4:4" x14ac:dyDescent="0.2">
      <c r="D6927" s="75"/>
    </row>
    <row r="6928" spans="4:4" x14ac:dyDescent="0.2">
      <c r="D6928" s="75"/>
    </row>
    <row r="6929" spans="4:4" x14ac:dyDescent="0.2">
      <c r="D6929" s="75"/>
    </row>
    <row r="6930" spans="4:4" x14ac:dyDescent="0.2">
      <c r="D6930" s="75"/>
    </row>
    <row r="6931" spans="4:4" x14ac:dyDescent="0.2">
      <c r="D6931" s="75"/>
    </row>
    <row r="6932" spans="4:4" x14ac:dyDescent="0.2">
      <c r="D6932" s="75"/>
    </row>
    <row r="6933" spans="4:4" x14ac:dyDescent="0.2">
      <c r="D6933" s="75"/>
    </row>
    <row r="6934" spans="4:4" x14ac:dyDescent="0.2">
      <c r="D6934" s="75"/>
    </row>
    <row r="6935" spans="4:4" x14ac:dyDescent="0.2">
      <c r="D6935" s="75"/>
    </row>
    <row r="6936" spans="4:4" x14ac:dyDescent="0.2">
      <c r="D6936" s="75"/>
    </row>
    <row r="6937" spans="4:4" x14ac:dyDescent="0.2">
      <c r="D6937" s="75"/>
    </row>
    <row r="6938" spans="4:4" x14ac:dyDescent="0.2">
      <c r="D6938" s="75"/>
    </row>
    <row r="6939" spans="4:4" x14ac:dyDescent="0.2">
      <c r="D6939" s="75"/>
    </row>
    <row r="6940" spans="4:4" x14ac:dyDescent="0.2">
      <c r="D6940" s="75"/>
    </row>
    <row r="6941" spans="4:4" x14ac:dyDescent="0.2">
      <c r="D6941" s="75"/>
    </row>
    <row r="6942" spans="4:4" x14ac:dyDescent="0.2">
      <c r="D6942" s="75"/>
    </row>
    <row r="6943" spans="4:4" x14ac:dyDescent="0.2">
      <c r="D6943" s="75"/>
    </row>
    <row r="6944" spans="4:4" x14ac:dyDescent="0.2">
      <c r="D6944" s="75"/>
    </row>
    <row r="6945" spans="4:4" x14ac:dyDescent="0.2">
      <c r="D6945" s="75"/>
    </row>
    <row r="6946" spans="4:4" x14ac:dyDescent="0.2">
      <c r="D6946" s="75"/>
    </row>
    <row r="6947" spans="4:4" x14ac:dyDescent="0.2">
      <c r="D6947" s="75"/>
    </row>
    <row r="6948" spans="4:4" x14ac:dyDescent="0.2">
      <c r="D6948" s="75"/>
    </row>
    <row r="6949" spans="4:4" x14ac:dyDescent="0.2">
      <c r="D6949" s="75"/>
    </row>
    <row r="6950" spans="4:4" x14ac:dyDescent="0.2">
      <c r="D6950" s="75"/>
    </row>
    <row r="6951" spans="4:4" x14ac:dyDescent="0.2">
      <c r="D6951" s="75"/>
    </row>
    <row r="6952" spans="4:4" x14ac:dyDescent="0.2">
      <c r="D6952" s="75"/>
    </row>
    <row r="6953" spans="4:4" x14ac:dyDescent="0.2">
      <c r="D6953" s="75"/>
    </row>
    <row r="6954" spans="4:4" x14ac:dyDescent="0.2">
      <c r="D6954" s="75"/>
    </row>
    <row r="6955" spans="4:4" x14ac:dyDescent="0.2">
      <c r="D6955" s="75"/>
    </row>
    <row r="6956" spans="4:4" x14ac:dyDescent="0.2">
      <c r="D6956" s="75"/>
    </row>
    <row r="6957" spans="4:4" x14ac:dyDescent="0.2">
      <c r="D6957" s="75"/>
    </row>
    <row r="6958" spans="4:4" x14ac:dyDescent="0.2">
      <c r="D6958" s="75"/>
    </row>
    <row r="6959" spans="4:4" x14ac:dyDescent="0.2">
      <c r="D6959" s="75"/>
    </row>
    <row r="6960" spans="4:4" x14ac:dyDescent="0.2">
      <c r="D6960" s="75"/>
    </row>
    <row r="6961" spans="4:4" x14ac:dyDescent="0.2">
      <c r="D6961" s="75"/>
    </row>
    <row r="6962" spans="4:4" x14ac:dyDescent="0.2">
      <c r="D6962" s="75"/>
    </row>
    <row r="6963" spans="4:4" x14ac:dyDescent="0.2">
      <c r="D6963" s="75"/>
    </row>
    <row r="6964" spans="4:4" x14ac:dyDescent="0.2">
      <c r="D6964" s="75"/>
    </row>
    <row r="6965" spans="4:4" x14ac:dyDescent="0.2">
      <c r="D6965" s="75"/>
    </row>
    <row r="6966" spans="4:4" x14ac:dyDescent="0.2">
      <c r="D6966" s="75"/>
    </row>
    <row r="6967" spans="4:4" x14ac:dyDescent="0.2">
      <c r="D6967" s="75"/>
    </row>
    <row r="6968" spans="4:4" x14ac:dyDescent="0.2">
      <c r="D6968" s="75"/>
    </row>
    <row r="6969" spans="4:4" x14ac:dyDescent="0.2">
      <c r="D6969" s="75"/>
    </row>
    <row r="6970" spans="4:4" x14ac:dyDescent="0.2">
      <c r="D6970" s="75"/>
    </row>
    <row r="6971" spans="4:4" x14ac:dyDescent="0.2">
      <c r="D6971" s="75"/>
    </row>
    <row r="6972" spans="4:4" x14ac:dyDescent="0.2">
      <c r="D6972" s="75"/>
    </row>
    <row r="6973" spans="4:4" x14ac:dyDescent="0.2">
      <c r="D6973" s="75"/>
    </row>
    <row r="6974" spans="4:4" x14ac:dyDescent="0.2">
      <c r="D6974" s="75"/>
    </row>
    <row r="6975" spans="4:4" x14ac:dyDescent="0.2">
      <c r="D6975" s="75"/>
    </row>
    <row r="6976" spans="4:4" x14ac:dyDescent="0.2">
      <c r="D6976" s="75"/>
    </row>
    <row r="6977" spans="4:4" x14ac:dyDescent="0.2">
      <c r="D6977" s="75"/>
    </row>
    <row r="6978" spans="4:4" x14ac:dyDescent="0.2">
      <c r="D6978" s="75"/>
    </row>
    <row r="6979" spans="4:4" x14ac:dyDescent="0.2">
      <c r="D6979" s="75"/>
    </row>
    <row r="6980" spans="4:4" x14ac:dyDescent="0.2">
      <c r="D6980" s="75"/>
    </row>
    <row r="6981" spans="4:4" x14ac:dyDescent="0.2">
      <c r="D6981" s="75"/>
    </row>
    <row r="6982" spans="4:4" x14ac:dyDescent="0.2">
      <c r="D6982" s="75"/>
    </row>
    <row r="6983" spans="4:4" x14ac:dyDescent="0.2">
      <c r="D6983" s="75"/>
    </row>
    <row r="6984" spans="4:4" x14ac:dyDescent="0.2">
      <c r="D6984" s="75"/>
    </row>
    <row r="6985" spans="4:4" x14ac:dyDescent="0.2">
      <c r="D6985" s="75"/>
    </row>
    <row r="6986" spans="4:4" x14ac:dyDescent="0.2">
      <c r="D6986" s="75"/>
    </row>
    <row r="6987" spans="4:4" x14ac:dyDescent="0.2">
      <c r="D6987" s="75"/>
    </row>
    <row r="6988" spans="4:4" x14ac:dyDescent="0.2">
      <c r="D6988" s="75"/>
    </row>
    <row r="6989" spans="4:4" x14ac:dyDescent="0.2">
      <c r="D6989" s="75"/>
    </row>
    <row r="6990" spans="4:4" x14ac:dyDescent="0.2">
      <c r="D6990" s="75"/>
    </row>
    <row r="6991" spans="4:4" x14ac:dyDescent="0.2">
      <c r="D6991" s="75"/>
    </row>
    <row r="6992" spans="4:4" x14ac:dyDescent="0.2">
      <c r="D6992" s="75"/>
    </row>
    <row r="6993" spans="4:4" x14ac:dyDescent="0.2">
      <c r="D6993" s="75"/>
    </row>
    <row r="6994" spans="4:4" x14ac:dyDescent="0.2">
      <c r="D6994" s="75"/>
    </row>
    <row r="6995" spans="4:4" x14ac:dyDescent="0.2">
      <c r="D6995" s="75"/>
    </row>
    <row r="6996" spans="4:4" x14ac:dyDescent="0.2">
      <c r="D6996" s="75"/>
    </row>
    <row r="6997" spans="4:4" x14ac:dyDescent="0.2">
      <c r="D6997" s="75"/>
    </row>
    <row r="6998" spans="4:4" x14ac:dyDescent="0.2">
      <c r="D6998" s="75"/>
    </row>
    <row r="6999" spans="4:4" x14ac:dyDescent="0.2">
      <c r="D6999" s="75"/>
    </row>
    <row r="7000" spans="4:4" x14ac:dyDescent="0.2">
      <c r="D7000" s="75"/>
    </row>
    <row r="7001" spans="4:4" x14ac:dyDescent="0.2">
      <c r="D7001" s="75"/>
    </row>
    <row r="7002" spans="4:4" x14ac:dyDescent="0.2">
      <c r="D7002" s="75"/>
    </row>
    <row r="7003" spans="4:4" x14ac:dyDescent="0.2">
      <c r="D7003" s="75"/>
    </row>
    <row r="7004" spans="4:4" x14ac:dyDescent="0.2">
      <c r="D7004" s="75"/>
    </row>
    <row r="7005" spans="4:4" x14ac:dyDescent="0.2">
      <c r="D7005" s="75"/>
    </row>
    <row r="7006" spans="4:4" x14ac:dyDescent="0.2">
      <c r="D7006" s="75"/>
    </row>
    <row r="7007" spans="4:4" x14ac:dyDescent="0.2">
      <c r="D7007" s="75"/>
    </row>
    <row r="7008" spans="4:4" x14ac:dyDescent="0.2">
      <c r="D7008" s="75"/>
    </row>
    <row r="7009" spans="4:4" x14ac:dyDescent="0.2">
      <c r="D7009" s="75"/>
    </row>
    <row r="7010" spans="4:4" x14ac:dyDescent="0.2">
      <c r="D7010" s="75"/>
    </row>
    <row r="7011" spans="4:4" x14ac:dyDescent="0.2">
      <c r="D7011" s="75"/>
    </row>
    <row r="7012" spans="4:4" x14ac:dyDescent="0.2">
      <c r="D7012" s="75"/>
    </row>
    <row r="7013" spans="4:4" x14ac:dyDescent="0.2">
      <c r="D7013" s="75"/>
    </row>
    <row r="7014" spans="4:4" x14ac:dyDescent="0.2">
      <c r="D7014" s="75"/>
    </row>
    <row r="7015" spans="4:4" x14ac:dyDescent="0.2">
      <c r="D7015" s="75"/>
    </row>
    <row r="7016" spans="4:4" x14ac:dyDescent="0.2">
      <c r="D7016" s="75"/>
    </row>
    <row r="7017" spans="4:4" x14ac:dyDescent="0.2">
      <c r="D7017" s="75"/>
    </row>
    <row r="7018" spans="4:4" x14ac:dyDescent="0.2">
      <c r="D7018" s="75"/>
    </row>
    <row r="7019" spans="4:4" x14ac:dyDescent="0.2">
      <c r="D7019" s="75"/>
    </row>
    <row r="7020" spans="4:4" x14ac:dyDescent="0.2">
      <c r="D7020" s="75"/>
    </row>
    <row r="7021" spans="4:4" x14ac:dyDescent="0.2">
      <c r="D7021" s="75"/>
    </row>
    <row r="7022" spans="4:4" x14ac:dyDescent="0.2">
      <c r="D7022" s="75"/>
    </row>
    <row r="7023" spans="4:4" x14ac:dyDescent="0.2">
      <c r="D7023" s="75"/>
    </row>
    <row r="7024" spans="4:4" x14ac:dyDescent="0.2">
      <c r="D7024" s="75"/>
    </row>
    <row r="7025" spans="4:4" x14ac:dyDescent="0.2">
      <c r="D7025" s="75"/>
    </row>
    <row r="7026" spans="4:4" x14ac:dyDescent="0.2">
      <c r="D7026" s="75"/>
    </row>
    <row r="7027" spans="4:4" x14ac:dyDescent="0.2">
      <c r="D7027" s="75"/>
    </row>
    <row r="7028" spans="4:4" x14ac:dyDescent="0.2">
      <c r="D7028" s="75"/>
    </row>
    <row r="7029" spans="4:4" x14ac:dyDescent="0.2">
      <c r="D7029" s="75"/>
    </row>
    <row r="7030" spans="4:4" x14ac:dyDescent="0.2">
      <c r="D7030" s="75"/>
    </row>
    <row r="7031" spans="4:4" x14ac:dyDescent="0.2">
      <c r="D7031" s="75"/>
    </row>
    <row r="7032" spans="4:4" x14ac:dyDescent="0.2">
      <c r="D7032" s="75"/>
    </row>
    <row r="7033" spans="4:4" x14ac:dyDescent="0.2">
      <c r="D7033" s="75"/>
    </row>
    <row r="7034" spans="4:4" x14ac:dyDescent="0.2">
      <c r="D7034" s="75"/>
    </row>
    <row r="7035" spans="4:4" x14ac:dyDescent="0.2">
      <c r="D7035" s="75"/>
    </row>
    <row r="7036" spans="4:4" x14ac:dyDescent="0.2">
      <c r="D7036" s="75"/>
    </row>
    <row r="7037" spans="4:4" x14ac:dyDescent="0.2">
      <c r="D7037" s="75"/>
    </row>
    <row r="7038" spans="4:4" x14ac:dyDescent="0.2">
      <c r="D7038" s="75"/>
    </row>
    <row r="7039" spans="4:4" x14ac:dyDescent="0.2">
      <c r="D7039" s="75"/>
    </row>
    <row r="7040" spans="4:4" x14ac:dyDescent="0.2">
      <c r="D7040" s="75"/>
    </row>
    <row r="7041" spans="4:4" x14ac:dyDescent="0.2">
      <c r="D7041" s="75"/>
    </row>
    <row r="7042" spans="4:4" x14ac:dyDescent="0.2">
      <c r="D7042" s="75"/>
    </row>
    <row r="7043" spans="4:4" x14ac:dyDescent="0.2">
      <c r="D7043" s="75"/>
    </row>
    <row r="7044" spans="4:4" x14ac:dyDescent="0.2">
      <c r="D7044" s="75"/>
    </row>
    <row r="7045" spans="4:4" x14ac:dyDescent="0.2">
      <c r="D7045" s="75"/>
    </row>
    <row r="7046" spans="4:4" x14ac:dyDescent="0.2">
      <c r="D7046" s="75"/>
    </row>
    <row r="7047" spans="4:4" x14ac:dyDescent="0.2">
      <c r="D7047" s="75"/>
    </row>
    <row r="7048" spans="4:4" x14ac:dyDescent="0.2">
      <c r="D7048" s="75"/>
    </row>
    <row r="7049" spans="4:4" x14ac:dyDescent="0.2">
      <c r="D7049" s="75"/>
    </row>
    <row r="7050" spans="4:4" x14ac:dyDescent="0.2">
      <c r="D7050" s="75"/>
    </row>
    <row r="7051" spans="4:4" x14ac:dyDescent="0.2">
      <c r="D7051" s="75"/>
    </row>
    <row r="7052" spans="4:4" x14ac:dyDescent="0.2">
      <c r="D7052" s="75"/>
    </row>
    <row r="7053" spans="4:4" x14ac:dyDescent="0.2">
      <c r="D7053" s="75"/>
    </row>
    <row r="7054" spans="4:4" x14ac:dyDescent="0.2">
      <c r="D7054" s="75"/>
    </row>
    <row r="7055" spans="4:4" x14ac:dyDescent="0.2">
      <c r="D7055" s="75"/>
    </row>
    <row r="7056" spans="4:4" x14ac:dyDescent="0.2">
      <c r="D7056" s="75"/>
    </row>
    <row r="7057" spans="4:4" x14ac:dyDescent="0.2">
      <c r="D7057" s="75"/>
    </row>
    <row r="7058" spans="4:4" x14ac:dyDescent="0.2">
      <c r="D7058" s="75"/>
    </row>
    <row r="7059" spans="4:4" x14ac:dyDescent="0.2">
      <c r="D7059" s="75"/>
    </row>
    <row r="7060" spans="4:4" x14ac:dyDescent="0.2">
      <c r="D7060" s="75"/>
    </row>
    <row r="7061" spans="4:4" x14ac:dyDescent="0.2">
      <c r="D7061" s="75"/>
    </row>
    <row r="7062" spans="4:4" x14ac:dyDescent="0.2">
      <c r="D7062" s="75"/>
    </row>
    <row r="7063" spans="4:4" x14ac:dyDescent="0.2">
      <c r="D7063" s="75"/>
    </row>
    <row r="7064" spans="4:4" x14ac:dyDescent="0.2">
      <c r="D7064" s="75"/>
    </row>
    <row r="7065" spans="4:4" x14ac:dyDescent="0.2">
      <c r="D7065" s="75"/>
    </row>
    <row r="7066" spans="4:4" x14ac:dyDescent="0.2">
      <c r="D7066" s="75"/>
    </row>
    <row r="7067" spans="4:4" x14ac:dyDescent="0.2">
      <c r="D7067" s="75"/>
    </row>
    <row r="7068" spans="4:4" x14ac:dyDescent="0.2">
      <c r="D7068" s="75"/>
    </row>
    <row r="7069" spans="4:4" x14ac:dyDescent="0.2">
      <c r="D7069" s="75"/>
    </row>
    <row r="7070" spans="4:4" x14ac:dyDescent="0.2">
      <c r="D7070" s="75"/>
    </row>
    <row r="7071" spans="4:4" x14ac:dyDescent="0.2">
      <c r="D7071" s="75"/>
    </row>
    <row r="7072" spans="4:4" x14ac:dyDescent="0.2">
      <c r="D7072" s="75"/>
    </row>
    <row r="7073" spans="4:4" x14ac:dyDescent="0.2">
      <c r="D7073" s="75"/>
    </row>
    <row r="7074" spans="4:4" x14ac:dyDescent="0.2">
      <c r="D7074" s="75"/>
    </row>
    <row r="7075" spans="4:4" x14ac:dyDescent="0.2">
      <c r="D7075" s="75"/>
    </row>
  </sheetData>
  <mergeCells count="1">
    <mergeCell ref="A1:C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8000"/>
    <outlinePr summaryBelow="0"/>
    <pageSetUpPr fitToPage="1"/>
  </sheetPr>
  <dimension ref="A1:FA977"/>
  <sheetViews>
    <sheetView showGridLines="0" tabSelected="1" zoomScale="90" zoomScaleNormal="90" workbookViewId="0">
      <pane xSplit="1" ySplit="3" topLeftCell="B191" activePane="bottomRight" state="frozen"/>
      <selection pane="topRight" activeCell="B1" sqref="B1"/>
      <selection pane="bottomLeft" activeCell="A4" sqref="A4"/>
      <selection pane="bottomRight" activeCell="F146" sqref="F146"/>
    </sheetView>
  </sheetViews>
  <sheetFormatPr baseColWidth="10" defaultColWidth="13.1640625" defaultRowHeight="15" customHeight="1" x14ac:dyDescent="0.2"/>
  <cols>
    <col min="1" max="1" width="72.6640625" style="4" customWidth="1"/>
    <col min="2" max="2" width="21.33203125" style="4" customWidth="1"/>
    <col min="3" max="3" width="19.33203125" style="4" customWidth="1"/>
    <col min="4" max="4" width="19" style="4" customWidth="1"/>
    <col min="5" max="5" width="16.6640625" style="4" customWidth="1"/>
    <col min="6" max="6" width="16.83203125" style="4" customWidth="1"/>
    <col min="7" max="7" width="16.6640625" style="4" customWidth="1"/>
    <col min="8" max="8" width="18.5" style="4" customWidth="1"/>
    <col min="9" max="9" width="19.83203125" style="4" customWidth="1"/>
    <col min="10" max="10" width="19" style="4" customWidth="1"/>
    <col min="11" max="11" width="17.6640625" style="4" customWidth="1"/>
    <col min="12" max="12" width="20" style="233" customWidth="1"/>
    <col min="13" max="13" width="16" style="74" customWidth="1"/>
    <col min="14" max="15" width="15.33203125" style="74" customWidth="1"/>
    <col min="16" max="25" width="15.33203125" style="4" customWidth="1"/>
    <col min="26" max="16384" width="13.1640625" style="4"/>
  </cols>
  <sheetData>
    <row r="1" spans="1:50" ht="30" customHeight="1" x14ac:dyDescent="0.25">
      <c r="A1" s="2"/>
      <c r="B1" s="3"/>
      <c r="C1" s="3"/>
      <c r="D1" s="70" t="s">
        <v>3667</v>
      </c>
      <c r="E1" s="3"/>
      <c r="F1" s="3"/>
      <c r="G1" s="3"/>
      <c r="H1" s="3"/>
      <c r="I1" s="3"/>
      <c r="J1" s="3"/>
      <c r="K1" s="3"/>
      <c r="L1" s="191"/>
      <c r="M1" s="336"/>
    </row>
    <row r="2" spans="1:50" ht="30.75" customHeight="1" x14ac:dyDescent="0.2">
      <c r="A2" s="2"/>
      <c r="B2" s="3" t="s">
        <v>98</v>
      </c>
      <c r="C2" s="3">
        <v>65</v>
      </c>
      <c r="D2" s="3"/>
      <c r="E2" s="3"/>
      <c r="F2" s="3"/>
      <c r="G2" s="3"/>
      <c r="H2" s="3"/>
      <c r="I2" s="3"/>
      <c r="J2" s="3"/>
      <c r="K2" s="3"/>
      <c r="L2" s="192"/>
      <c r="M2" s="336"/>
    </row>
    <row r="3" spans="1:50" ht="22.5" customHeight="1" thickBot="1" x14ac:dyDescent="0.25">
      <c r="A3" s="69" t="s">
        <v>3561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5" t="s">
        <v>8</v>
      </c>
      <c r="I3" s="5" t="s">
        <v>9</v>
      </c>
      <c r="J3" s="5" t="s">
        <v>99</v>
      </c>
      <c r="K3" s="5" t="s">
        <v>3633</v>
      </c>
      <c r="L3" s="362" t="s">
        <v>10</v>
      </c>
      <c r="M3" s="380" t="s">
        <v>3613</v>
      </c>
      <c r="N3" s="234"/>
      <c r="O3" s="234"/>
      <c r="P3" s="6"/>
      <c r="Q3" s="6"/>
      <c r="R3" s="6"/>
      <c r="S3" s="6"/>
      <c r="T3" s="6"/>
      <c r="U3" s="6"/>
      <c r="V3" s="6"/>
      <c r="W3" s="6"/>
      <c r="X3" s="6"/>
      <c r="Y3" s="6"/>
    </row>
    <row r="4" spans="1:50" s="74" customFormat="1" ht="22.5" customHeight="1" x14ac:dyDescent="0.2">
      <c r="A4" s="76" t="s">
        <v>120</v>
      </c>
      <c r="B4" s="92">
        <v>100</v>
      </c>
      <c r="C4" s="87">
        <v>500</v>
      </c>
      <c r="D4" s="87">
        <v>1000</v>
      </c>
      <c r="E4" s="87">
        <v>2000</v>
      </c>
      <c r="F4" s="87">
        <v>3000</v>
      </c>
      <c r="G4" s="87">
        <v>4500</v>
      </c>
      <c r="H4" s="87">
        <v>5000</v>
      </c>
      <c r="I4" s="87">
        <v>6000</v>
      </c>
      <c r="J4" s="87">
        <v>6500</v>
      </c>
      <c r="K4" s="87">
        <v>7000</v>
      </c>
      <c r="L4" s="463"/>
      <c r="M4" s="256"/>
      <c r="N4" s="234"/>
      <c r="O4" s="234"/>
      <c r="P4" s="6"/>
      <c r="Q4" s="6"/>
      <c r="R4" s="6"/>
      <c r="S4" s="6"/>
      <c r="T4" s="6"/>
      <c r="U4" s="6"/>
      <c r="V4" s="6"/>
      <c r="W4" s="6"/>
      <c r="X4" s="6"/>
      <c r="Y4" s="6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</row>
    <row r="5" spans="1:50" s="74" customFormat="1" ht="22.5" customHeight="1" x14ac:dyDescent="0.2">
      <c r="A5" s="76" t="s">
        <v>121</v>
      </c>
      <c r="B5" s="124">
        <f>SUM(B6+B8+B10+B12+B14)</f>
        <v>5000</v>
      </c>
      <c r="C5" s="97">
        <v>15000</v>
      </c>
      <c r="D5" s="97">
        <v>30000</v>
      </c>
      <c r="E5" s="97">
        <v>60000</v>
      </c>
      <c r="F5" s="97">
        <v>100000</v>
      </c>
      <c r="G5" s="97">
        <v>150000</v>
      </c>
      <c r="H5" s="97">
        <v>250000</v>
      </c>
      <c r="I5" s="97">
        <v>300000</v>
      </c>
      <c r="J5" s="97">
        <v>350000</v>
      </c>
      <c r="K5" s="97">
        <v>380000</v>
      </c>
      <c r="L5" s="366"/>
      <c r="M5" s="256"/>
      <c r="N5" s="234"/>
      <c r="O5" s="234"/>
      <c r="P5" s="6"/>
      <c r="Q5" s="6"/>
      <c r="R5" s="6"/>
      <c r="S5" s="6"/>
      <c r="T5" s="6"/>
      <c r="U5" s="6"/>
      <c r="V5" s="6"/>
      <c r="W5" s="6"/>
      <c r="X5" s="6"/>
      <c r="Y5" s="6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</row>
    <row r="6" spans="1:50" s="74" customFormat="1" ht="22.5" customHeight="1" x14ac:dyDescent="0.2">
      <c r="A6" s="44" t="s">
        <v>3555</v>
      </c>
      <c r="B6" s="8">
        <v>1500</v>
      </c>
      <c r="C6" s="8">
        <v>4500</v>
      </c>
      <c r="D6" s="8">
        <v>9000</v>
      </c>
      <c r="E6" s="8">
        <v>18000</v>
      </c>
      <c r="F6" s="8">
        <v>30000</v>
      </c>
      <c r="G6" s="8">
        <v>45000</v>
      </c>
      <c r="H6" s="8">
        <v>75000</v>
      </c>
      <c r="I6" s="8">
        <v>90000</v>
      </c>
      <c r="J6" s="8">
        <v>105000</v>
      </c>
      <c r="K6" s="8">
        <v>114000</v>
      </c>
      <c r="L6" s="366"/>
      <c r="M6" s="256"/>
      <c r="N6" s="234"/>
      <c r="O6" s="234"/>
      <c r="P6" s="6"/>
      <c r="Q6" s="6"/>
      <c r="R6" s="6"/>
      <c r="S6" s="6"/>
      <c r="T6" s="6"/>
      <c r="U6" s="6"/>
      <c r="V6" s="6"/>
      <c r="W6" s="6"/>
      <c r="X6" s="6"/>
      <c r="Y6" s="6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</row>
    <row r="7" spans="1:50" s="106" customFormat="1" ht="13" customHeight="1" x14ac:dyDescent="0.2">
      <c r="A7" s="280"/>
      <c r="B7" s="283">
        <f>B6/B5</f>
        <v>0.3</v>
      </c>
      <c r="C7" s="283">
        <v>0.3</v>
      </c>
      <c r="D7" s="283">
        <v>0.3</v>
      </c>
      <c r="E7" s="283">
        <v>0.3</v>
      </c>
      <c r="F7" s="283">
        <v>0.3</v>
      </c>
      <c r="G7" s="283">
        <v>0.3</v>
      </c>
      <c r="H7" s="283">
        <v>0.3</v>
      </c>
      <c r="I7" s="283">
        <v>0.3</v>
      </c>
      <c r="J7" s="283">
        <v>0.3</v>
      </c>
      <c r="K7" s="283">
        <v>0.3</v>
      </c>
      <c r="L7" s="464"/>
      <c r="M7" s="337"/>
      <c r="N7" s="281"/>
      <c r="O7" s="281"/>
      <c r="P7" s="282"/>
      <c r="Q7" s="282"/>
      <c r="R7" s="282"/>
      <c r="S7" s="282"/>
      <c r="T7" s="282"/>
      <c r="U7" s="282"/>
      <c r="V7" s="282"/>
      <c r="W7" s="282"/>
      <c r="X7" s="282"/>
      <c r="Y7" s="282"/>
      <c r="Z7" s="73"/>
      <c r="AA7" s="73"/>
      <c r="AB7" s="73"/>
      <c r="AC7" s="73"/>
      <c r="AD7" s="73"/>
      <c r="AE7" s="73"/>
      <c r="AF7" s="73"/>
      <c r="AG7" s="73"/>
      <c r="AH7" s="73"/>
      <c r="AI7" s="73"/>
      <c r="AJ7" s="73"/>
      <c r="AK7" s="73"/>
      <c r="AL7" s="73"/>
      <c r="AM7" s="73"/>
      <c r="AN7" s="73"/>
      <c r="AO7" s="73"/>
      <c r="AP7" s="73"/>
      <c r="AQ7" s="73"/>
      <c r="AR7" s="73"/>
      <c r="AS7" s="73"/>
      <c r="AT7" s="73"/>
      <c r="AU7" s="73"/>
      <c r="AV7" s="73"/>
      <c r="AW7" s="73"/>
      <c r="AX7" s="73"/>
    </row>
    <row r="8" spans="1:50" s="74" customFormat="1" ht="18" customHeight="1" x14ac:dyDescent="0.2">
      <c r="A8" s="44" t="s">
        <v>3580</v>
      </c>
      <c r="B8" s="8">
        <v>1300</v>
      </c>
      <c r="C8" s="8">
        <v>3900</v>
      </c>
      <c r="D8" s="8">
        <v>7800</v>
      </c>
      <c r="E8" s="8">
        <v>15600</v>
      </c>
      <c r="F8" s="8">
        <v>26000</v>
      </c>
      <c r="G8" s="8">
        <v>39000</v>
      </c>
      <c r="H8" s="8">
        <v>65000</v>
      </c>
      <c r="I8" s="8">
        <v>78000</v>
      </c>
      <c r="J8" s="8">
        <v>91000</v>
      </c>
      <c r="K8" s="8">
        <v>98800</v>
      </c>
      <c r="L8" s="366"/>
      <c r="M8" s="256"/>
      <c r="N8" s="234"/>
      <c r="O8" s="234"/>
      <c r="P8" s="6"/>
      <c r="Q8" s="6"/>
      <c r="R8" s="6"/>
      <c r="S8" s="6"/>
      <c r="T8" s="6"/>
      <c r="U8" s="6"/>
      <c r="V8" s="6"/>
      <c r="W8" s="6"/>
      <c r="X8" s="6"/>
      <c r="Y8" s="6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</row>
    <row r="9" spans="1:50" s="74" customFormat="1" ht="18" customHeight="1" x14ac:dyDescent="0.2">
      <c r="A9" s="280"/>
      <c r="B9" s="283">
        <f>B8/B5</f>
        <v>0.26</v>
      </c>
      <c r="C9" s="283">
        <v>0.26</v>
      </c>
      <c r="D9" s="283">
        <v>0.26</v>
      </c>
      <c r="E9" s="283">
        <v>0.26</v>
      </c>
      <c r="F9" s="283">
        <v>0.26</v>
      </c>
      <c r="G9" s="283">
        <v>0.26</v>
      </c>
      <c r="H9" s="283">
        <v>0.26</v>
      </c>
      <c r="I9" s="283">
        <v>0.26</v>
      </c>
      <c r="J9" s="283">
        <v>0.26</v>
      </c>
      <c r="K9" s="283">
        <v>0.26</v>
      </c>
      <c r="L9" s="464"/>
      <c r="M9" s="337"/>
      <c r="N9" s="234"/>
      <c r="O9" s="234"/>
      <c r="P9" s="6"/>
      <c r="Q9" s="6"/>
      <c r="R9" s="6"/>
      <c r="S9" s="6"/>
      <c r="T9" s="6"/>
      <c r="U9" s="6"/>
      <c r="V9" s="6"/>
      <c r="W9" s="6"/>
      <c r="X9" s="6"/>
      <c r="Y9" s="6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</row>
    <row r="10" spans="1:50" s="74" customFormat="1" ht="20.25" customHeight="1" x14ac:dyDescent="0.2">
      <c r="A10" s="44" t="s">
        <v>3557</v>
      </c>
      <c r="B10" s="8">
        <v>1000</v>
      </c>
      <c r="C10" s="8">
        <v>3000</v>
      </c>
      <c r="D10" s="8">
        <v>6000</v>
      </c>
      <c r="E10" s="8">
        <v>12000</v>
      </c>
      <c r="F10" s="8">
        <v>20000</v>
      </c>
      <c r="G10" s="8">
        <v>30000</v>
      </c>
      <c r="H10" s="8">
        <v>50000</v>
      </c>
      <c r="I10" s="8">
        <v>60000</v>
      </c>
      <c r="J10" s="8">
        <v>70000</v>
      </c>
      <c r="K10" s="8">
        <v>76000</v>
      </c>
      <c r="L10" s="366"/>
      <c r="M10" s="256"/>
      <c r="N10" s="234"/>
      <c r="O10" s="234"/>
      <c r="P10" s="6"/>
      <c r="Q10" s="6"/>
      <c r="R10" s="6"/>
      <c r="S10" s="6"/>
      <c r="T10" s="6"/>
      <c r="U10" s="6"/>
      <c r="V10" s="6"/>
      <c r="W10" s="6"/>
      <c r="X10" s="6"/>
      <c r="Y10" s="6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</row>
    <row r="11" spans="1:50" s="74" customFormat="1" ht="14.25" customHeight="1" x14ac:dyDescent="0.2">
      <c r="A11" s="280"/>
      <c r="B11" s="283">
        <f>B10/B5</f>
        <v>0.2</v>
      </c>
      <c r="C11" s="283">
        <v>0.2</v>
      </c>
      <c r="D11" s="283">
        <v>0.2</v>
      </c>
      <c r="E11" s="283">
        <v>0.2</v>
      </c>
      <c r="F11" s="283">
        <v>0.2</v>
      </c>
      <c r="G11" s="283">
        <v>0.2</v>
      </c>
      <c r="H11" s="283">
        <v>0.2</v>
      </c>
      <c r="I11" s="283">
        <v>0.2</v>
      </c>
      <c r="J11" s="283">
        <v>0.2</v>
      </c>
      <c r="K11" s="283">
        <v>0.2</v>
      </c>
      <c r="L11" s="464"/>
      <c r="M11" s="337"/>
      <c r="N11" s="234"/>
      <c r="O11" s="234"/>
      <c r="P11" s="6"/>
      <c r="Q11" s="6"/>
      <c r="R11" s="6"/>
      <c r="S11" s="6"/>
      <c r="T11" s="6"/>
      <c r="U11" s="6"/>
      <c r="V11" s="6"/>
      <c r="W11" s="6"/>
      <c r="X11" s="6"/>
      <c r="Y11" s="6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</row>
    <row r="12" spans="1:50" s="74" customFormat="1" ht="22.5" customHeight="1" x14ac:dyDescent="0.2">
      <c r="A12" s="44" t="s">
        <v>3556</v>
      </c>
      <c r="B12" s="8">
        <v>700</v>
      </c>
      <c r="C12" s="8">
        <v>2100</v>
      </c>
      <c r="D12" s="8">
        <v>4200</v>
      </c>
      <c r="E12" s="8">
        <v>8400</v>
      </c>
      <c r="F12" s="8">
        <v>14000</v>
      </c>
      <c r="G12" s="8">
        <v>21000</v>
      </c>
      <c r="H12" s="8">
        <v>35000</v>
      </c>
      <c r="I12" s="8">
        <v>42000</v>
      </c>
      <c r="J12" s="8">
        <v>49000</v>
      </c>
      <c r="K12" s="8">
        <v>53200</v>
      </c>
      <c r="L12" s="366"/>
      <c r="M12" s="256"/>
      <c r="N12" s="234"/>
      <c r="O12" s="234"/>
      <c r="P12" s="6"/>
      <c r="Q12" s="6"/>
      <c r="R12" s="6"/>
      <c r="S12" s="6"/>
      <c r="T12" s="6"/>
      <c r="U12" s="6"/>
      <c r="V12" s="6"/>
      <c r="W12" s="6"/>
      <c r="X12" s="6"/>
      <c r="Y12" s="6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</row>
    <row r="13" spans="1:50" s="74" customFormat="1" ht="14.25" customHeight="1" x14ac:dyDescent="0.2">
      <c r="A13" s="44"/>
      <c r="B13" s="321">
        <f>B12/B5</f>
        <v>0.14000000000000001</v>
      </c>
      <c r="C13" s="321">
        <v>0.14000000000000001</v>
      </c>
      <c r="D13" s="321">
        <v>0.14000000000000001</v>
      </c>
      <c r="E13" s="321">
        <v>0.14000000000000001</v>
      </c>
      <c r="F13" s="321">
        <v>0.14000000000000001</v>
      </c>
      <c r="G13" s="321">
        <v>0.14000000000000001</v>
      </c>
      <c r="H13" s="321">
        <v>0.14000000000000001</v>
      </c>
      <c r="I13" s="321">
        <v>0.14000000000000001</v>
      </c>
      <c r="J13" s="321">
        <v>0.14000000000000001</v>
      </c>
      <c r="K13" s="321">
        <v>0.14000000000000001</v>
      </c>
      <c r="L13" s="366"/>
      <c r="M13" s="256"/>
      <c r="N13" s="234"/>
      <c r="O13" s="234"/>
      <c r="P13" s="6"/>
      <c r="Q13" s="6"/>
      <c r="R13" s="6"/>
      <c r="S13" s="6"/>
      <c r="T13" s="6"/>
      <c r="U13" s="6"/>
      <c r="V13" s="6"/>
      <c r="W13" s="6"/>
      <c r="X13" s="6"/>
      <c r="Y13" s="6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</row>
    <row r="14" spans="1:50" ht="20.25" customHeight="1" x14ac:dyDescent="0.2">
      <c r="A14" s="44" t="s">
        <v>3581</v>
      </c>
      <c r="B14" s="8">
        <v>500</v>
      </c>
      <c r="C14" s="8">
        <v>1500</v>
      </c>
      <c r="D14" s="8">
        <v>3000</v>
      </c>
      <c r="E14" s="8">
        <v>6000</v>
      </c>
      <c r="F14" s="8">
        <v>10000</v>
      </c>
      <c r="G14" s="8">
        <v>15000</v>
      </c>
      <c r="H14" s="8">
        <v>25000</v>
      </c>
      <c r="I14" s="8">
        <v>30000</v>
      </c>
      <c r="J14" s="8">
        <v>35000</v>
      </c>
      <c r="K14" s="8">
        <v>38000</v>
      </c>
      <c r="L14" s="366"/>
      <c r="M14" s="256"/>
    </row>
    <row r="15" spans="1:50" ht="15.75" customHeight="1" x14ac:dyDescent="0.2">
      <c r="A15" s="44"/>
      <c r="B15" s="322">
        <f>B14/B5</f>
        <v>0.1</v>
      </c>
      <c r="C15" s="322">
        <v>0.1</v>
      </c>
      <c r="D15" s="322">
        <v>0.1</v>
      </c>
      <c r="E15" s="322">
        <v>0.1</v>
      </c>
      <c r="F15" s="322">
        <v>0.1</v>
      </c>
      <c r="G15" s="322">
        <v>0.1</v>
      </c>
      <c r="H15" s="322">
        <v>0.1</v>
      </c>
      <c r="I15" s="322">
        <v>0.1</v>
      </c>
      <c r="J15" s="322">
        <v>0.1</v>
      </c>
      <c r="K15" s="322">
        <v>0.1</v>
      </c>
      <c r="L15" s="366"/>
      <c r="M15" s="256"/>
    </row>
    <row r="16" spans="1:50" ht="22.5" customHeight="1" thickBot="1" x14ac:dyDescent="0.25">
      <c r="A16" s="69" t="s">
        <v>57</v>
      </c>
      <c r="B16" s="63"/>
      <c r="C16" s="63"/>
      <c r="D16" s="63"/>
      <c r="E16" s="63"/>
      <c r="F16" s="63"/>
      <c r="G16" s="63"/>
      <c r="H16" s="63"/>
      <c r="I16" s="63"/>
      <c r="J16" s="63"/>
      <c r="K16" s="63"/>
      <c r="L16" s="465"/>
      <c r="M16" s="356"/>
    </row>
    <row r="17" spans="1:157" ht="22.5" customHeight="1" x14ac:dyDescent="0.2">
      <c r="A17" s="65" t="s">
        <v>11</v>
      </c>
      <c r="B17" s="92"/>
      <c r="C17" s="87"/>
      <c r="D17" s="90"/>
      <c r="E17" s="87"/>
      <c r="F17" s="87" t="s">
        <v>100</v>
      </c>
      <c r="G17" s="87"/>
      <c r="H17" s="87"/>
      <c r="I17" s="87"/>
      <c r="J17" s="87"/>
      <c r="K17" s="87"/>
      <c r="L17" s="193"/>
      <c r="M17" s="338"/>
    </row>
    <row r="18" spans="1:157" ht="22.5" customHeight="1" x14ac:dyDescent="0.2">
      <c r="A18" s="67" t="s">
        <v>3665</v>
      </c>
      <c r="B18" s="93">
        <f>'Search demand'!C3083</f>
        <v>2037028.33333334</v>
      </c>
      <c r="C18" s="8">
        <f t="shared" ref="C18:K18" si="0">B18*(1+B22)</f>
        <v>2240731.166666674</v>
      </c>
      <c r="D18" s="8">
        <f t="shared" si="0"/>
        <v>2464804.2833333416</v>
      </c>
      <c r="E18" s="8">
        <f t="shared" si="0"/>
        <v>2711284.7116666758</v>
      </c>
      <c r="F18" s="8">
        <f t="shared" si="0"/>
        <v>2982413.1828333437</v>
      </c>
      <c r="G18" s="8">
        <f t="shared" si="0"/>
        <v>3280654.5011166786</v>
      </c>
      <c r="H18" s="8">
        <f t="shared" si="0"/>
        <v>3608719.9512283467</v>
      </c>
      <c r="I18" s="8">
        <f t="shared" si="0"/>
        <v>3969591.9463511817</v>
      </c>
      <c r="J18" s="8">
        <f t="shared" si="0"/>
        <v>4366551.1409863001</v>
      </c>
      <c r="K18" s="8">
        <f t="shared" si="0"/>
        <v>4803206.2550849309</v>
      </c>
      <c r="L18" s="193"/>
      <c r="M18" s="338"/>
    </row>
    <row r="19" spans="1:157" ht="22.5" customHeight="1" x14ac:dyDescent="0.2">
      <c r="A19" s="67" t="s">
        <v>3593</v>
      </c>
      <c r="B19" s="93">
        <f>'Search demand'!C3832</f>
        <v>393932.5</v>
      </c>
      <c r="C19" s="8">
        <f t="shared" ref="C19:K19" si="1">B19*(1+B22)</f>
        <v>433325.75000000006</v>
      </c>
      <c r="D19" s="8">
        <f t="shared" si="1"/>
        <v>476658.32500000013</v>
      </c>
      <c r="E19" s="8">
        <f t="shared" si="1"/>
        <v>524324.1575000002</v>
      </c>
      <c r="F19" s="8">
        <f t="shared" si="1"/>
        <v>576756.57325000025</v>
      </c>
      <c r="G19" s="8">
        <f t="shared" si="1"/>
        <v>634432.23057500029</v>
      </c>
      <c r="H19" s="8">
        <f t="shared" si="1"/>
        <v>697875.45363250037</v>
      </c>
      <c r="I19" s="8">
        <f t="shared" si="1"/>
        <v>767662.99899575044</v>
      </c>
      <c r="J19" s="8">
        <f t="shared" si="1"/>
        <v>844429.29889532551</v>
      </c>
      <c r="K19" s="8">
        <f t="shared" si="1"/>
        <v>928872.22878485813</v>
      </c>
      <c r="L19" s="193"/>
      <c r="M19" s="338"/>
    </row>
    <row r="20" spans="1:157" ht="21" customHeight="1" x14ac:dyDescent="0.2">
      <c r="A20" s="67" t="s">
        <v>3551</v>
      </c>
      <c r="B20" s="93">
        <f>'Search demand'!C3904</f>
        <v>9472955.0000000056</v>
      </c>
      <c r="C20" s="8">
        <f t="shared" ref="C20:K20" si="2">B20*(1+B22)</f>
        <v>10420250.500000007</v>
      </c>
      <c r="D20" s="8">
        <f t="shared" si="2"/>
        <v>11462275.550000008</v>
      </c>
      <c r="E20" s="8">
        <f t="shared" si="2"/>
        <v>12608503.10500001</v>
      </c>
      <c r="F20" s="8">
        <f t="shared" si="2"/>
        <v>13869353.415500011</v>
      </c>
      <c r="G20" s="8">
        <f t="shared" si="2"/>
        <v>15256288.757050013</v>
      </c>
      <c r="H20" s="8">
        <f t="shared" si="2"/>
        <v>16781917.632755015</v>
      </c>
      <c r="I20" s="8">
        <f t="shared" si="2"/>
        <v>18460109.396030519</v>
      </c>
      <c r="J20" s="8">
        <f t="shared" si="2"/>
        <v>20306120.335633572</v>
      </c>
      <c r="K20" s="8">
        <f t="shared" si="2"/>
        <v>22336732.369196933</v>
      </c>
      <c r="L20" s="193"/>
      <c r="M20" s="338"/>
    </row>
    <row r="21" spans="1:157" ht="21" customHeight="1" x14ac:dyDescent="0.2">
      <c r="A21" s="68" t="s">
        <v>3669</v>
      </c>
      <c r="B21" s="93">
        <f t="shared" ref="B21:K21" si="3">SUM(B18:B20)</f>
        <v>11903915.833333345</v>
      </c>
      <c r="C21" s="8">
        <f t="shared" si="3"/>
        <v>13094307.416666681</v>
      </c>
      <c r="D21" s="8">
        <f t="shared" si="3"/>
        <v>14403738.15833335</v>
      </c>
      <c r="E21" s="8">
        <f t="shared" si="3"/>
        <v>15844111.974166686</v>
      </c>
      <c r="F21" s="8">
        <f t="shared" si="3"/>
        <v>17428523.171583354</v>
      </c>
      <c r="G21" s="8">
        <f t="shared" si="3"/>
        <v>19171375.488741692</v>
      </c>
      <c r="H21" s="8">
        <f t="shared" si="3"/>
        <v>21088513.037615862</v>
      </c>
      <c r="I21" s="8">
        <f t="shared" si="3"/>
        <v>23197364.341377452</v>
      </c>
      <c r="J21" s="8">
        <f t="shared" si="3"/>
        <v>25517100.775515199</v>
      </c>
      <c r="K21" s="8">
        <f t="shared" si="3"/>
        <v>28068810.85306672</v>
      </c>
      <c r="L21" s="193"/>
      <c r="M21" s="338"/>
    </row>
    <row r="22" spans="1:157" ht="28.5" customHeight="1" x14ac:dyDescent="0.2">
      <c r="A22" s="49" t="s">
        <v>12</v>
      </c>
      <c r="B22" s="94">
        <v>0.1</v>
      </c>
      <c r="C22" s="95">
        <v>0.1</v>
      </c>
      <c r="D22" s="95">
        <v>0.1</v>
      </c>
      <c r="E22" s="95">
        <v>0.1</v>
      </c>
      <c r="F22" s="95">
        <v>0.1</v>
      </c>
      <c r="G22" s="95">
        <v>0.1</v>
      </c>
      <c r="H22" s="95">
        <v>0.1</v>
      </c>
      <c r="I22" s="95">
        <v>0.1</v>
      </c>
      <c r="J22" s="95">
        <v>0.1</v>
      </c>
      <c r="K22" s="95">
        <v>0.1</v>
      </c>
      <c r="L22" s="193"/>
      <c r="M22" s="338"/>
    </row>
    <row r="23" spans="1:157" ht="24" customHeight="1" x14ac:dyDescent="0.2">
      <c r="A23" s="65" t="s">
        <v>13</v>
      </c>
      <c r="C23" s="91"/>
      <c r="D23" s="91"/>
      <c r="F23" s="415" t="s">
        <v>3592</v>
      </c>
      <c r="G23" s="415"/>
      <c r="H23" s="415"/>
      <c r="I23" s="415"/>
      <c r="J23" s="415"/>
      <c r="K23" s="415"/>
      <c r="L23" s="193"/>
      <c r="M23" s="338"/>
    </row>
    <row r="24" spans="1:157" ht="24.75" customHeight="1" x14ac:dyDescent="0.2">
      <c r="A24" s="67" t="s">
        <v>3666</v>
      </c>
      <c r="B24" s="66">
        <v>0.08</v>
      </c>
      <c r="C24" s="66">
        <v>0.1</v>
      </c>
      <c r="D24" s="66">
        <v>0.15</v>
      </c>
      <c r="E24" s="66">
        <v>0.2</v>
      </c>
      <c r="F24" s="416">
        <v>0.25</v>
      </c>
      <c r="G24" s="416">
        <v>0.35</v>
      </c>
      <c r="H24" s="416">
        <v>0.45</v>
      </c>
      <c r="I24" s="416">
        <v>0.55000000000000004</v>
      </c>
      <c r="J24" s="416">
        <v>0.6</v>
      </c>
      <c r="K24" s="416">
        <v>0.65</v>
      </c>
      <c r="L24" s="193"/>
      <c r="M24" s="338"/>
    </row>
    <row r="25" spans="1:157" ht="22.5" customHeight="1" x14ac:dyDescent="0.2">
      <c r="A25" s="67" t="s">
        <v>3594</v>
      </c>
      <c r="B25" s="66">
        <v>0.08</v>
      </c>
      <c r="C25" s="66">
        <v>0.1</v>
      </c>
      <c r="D25" s="66">
        <v>0.15</v>
      </c>
      <c r="E25" s="66">
        <v>0.2</v>
      </c>
      <c r="F25" s="416">
        <v>0.22</v>
      </c>
      <c r="G25" s="416">
        <v>0.23</v>
      </c>
      <c r="H25" s="416">
        <v>0.25</v>
      </c>
      <c r="I25" s="416">
        <v>0.28000000000000003</v>
      </c>
      <c r="J25" s="416">
        <v>0.32</v>
      </c>
      <c r="K25" s="416">
        <v>0.33</v>
      </c>
      <c r="L25" s="193"/>
      <c r="M25" s="338"/>
    </row>
    <row r="26" spans="1:157" ht="22.5" customHeight="1" x14ac:dyDescent="0.2">
      <c r="A26" s="67" t="s">
        <v>3551</v>
      </c>
      <c r="B26" s="66">
        <v>5.0000000000000001E-3</v>
      </c>
      <c r="C26" s="66">
        <v>7.0000000000000001E-3</v>
      </c>
      <c r="D26" s="66">
        <v>0.01</v>
      </c>
      <c r="E26" s="66">
        <v>0.03</v>
      </c>
      <c r="F26" s="416">
        <v>0.05</v>
      </c>
      <c r="G26" s="416">
        <v>0.06</v>
      </c>
      <c r="H26" s="416">
        <v>0.06</v>
      </c>
      <c r="I26" s="416">
        <v>6.5000000000000002E-2</v>
      </c>
      <c r="J26" s="416">
        <v>7.0000000000000007E-2</v>
      </c>
      <c r="K26" s="416">
        <v>7.4999999999999997E-2</v>
      </c>
      <c r="L26" s="193"/>
      <c r="M26" s="338"/>
      <c r="N26" s="235"/>
      <c r="O26" s="235"/>
    </row>
    <row r="27" spans="1:157" ht="22.5" customHeight="1" x14ac:dyDescent="0.2">
      <c r="A27" s="65" t="s">
        <v>14</v>
      </c>
      <c r="B27" s="64"/>
      <c r="C27" s="64"/>
      <c r="D27" s="64"/>
      <c r="E27" s="64"/>
      <c r="F27" s="417"/>
      <c r="G27" s="417"/>
      <c r="H27" s="418"/>
      <c r="I27" s="418"/>
      <c r="J27" s="418"/>
      <c r="K27" s="418"/>
      <c r="L27" s="193"/>
      <c r="M27" s="338"/>
      <c r="N27" s="235"/>
      <c r="O27" s="235"/>
    </row>
    <row r="28" spans="1:157" ht="22.5" customHeight="1" x14ac:dyDescent="0.2">
      <c r="A28" s="67" t="s">
        <v>3595</v>
      </c>
      <c r="B28" s="8">
        <f t="shared" ref="B28:K28" si="4">B18*B24</f>
        <v>162962.26666666722</v>
      </c>
      <c r="C28" s="8">
        <f t="shared" si="4"/>
        <v>224073.1166666674</v>
      </c>
      <c r="D28" s="8">
        <f t="shared" si="4"/>
        <v>369720.64250000124</v>
      </c>
      <c r="E28" s="8">
        <f t="shared" si="4"/>
        <v>542256.94233333517</v>
      </c>
      <c r="F28" s="8">
        <f t="shared" si="4"/>
        <v>745603.29570833594</v>
      </c>
      <c r="G28" s="8">
        <f t="shared" si="4"/>
        <v>1148229.0753908374</v>
      </c>
      <c r="H28" s="8">
        <f t="shared" si="4"/>
        <v>1623923.9780527561</v>
      </c>
      <c r="I28" s="8">
        <f t="shared" si="4"/>
        <v>2183275.57049315</v>
      </c>
      <c r="J28" s="8">
        <f t="shared" si="4"/>
        <v>2619930.68459178</v>
      </c>
      <c r="K28" s="8">
        <f t="shared" si="4"/>
        <v>3122084.0658052051</v>
      </c>
      <c r="L28" s="193"/>
      <c r="M28" s="338"/>
    </row>
    <row r="29" spans="1:157" s="90" customFormat="1" ht="22.5" customHeight="1" x14ac:dyDescent="0.2">
      <c r="A29" s="67" t="s">
        <v>3594</v>
      </c>
      <c r="B29" s="8">
        <f t="shared" ref="B29:K29" si="5">B19*B25</f>
        <v>31514.600000000002</v>
      </c>
      <c r="C29" s="8">
        <f t="shared" si="5"/>
        <v>43332.575000000012</v>
      </c>
      <c r="D29" s="8">
        <f t="shared" si="5"/>
        <v>71498.748750000013</v>
      </c>
      <c r="E29" s="8">
        <f t="shared" si="5"/>
        <v>104864.83150000004</v>
      </c>
      <c r="F29" s="8">
        <f t="shared" si="5"/>
        <v>126886.44611500006</v>
      </c>
      <c r="G29" s="8">
        <f t="shared" si="5"/>
        <v>145919.41303225007</v>
      </c>
      <c r="H29" s="8">
        <f t="shared" si="5"/>
        <v>174468.86340812509</v>
      </c>
      <c r="I29" s="8">
        <f t="shared" si="5"/>
        <v>214945.63971881015</v>
      </c>
      <c r="J29" s="8">
        <f t="shared" si="5"/>
        <v>270217.37564650417</v>
      </c>
      <c r="K29" s="8">
        <f t="shared" si="5"/>
        <v>306527.83549900318</v>
      </c>
      <c r="L29" s="193"/>
      <c r="M29" s="338"/>
      <c r="N29" s="74"/>
      <c r="O29" s="7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4"/>
      <c r="CF29" s="4"/>
      <c r="CG29" s="4"/>
      <c r="CH29" s="4"/>
      <c r="CI29" s="4"/>
      <c r="CJ29" s="4"/>
      <c r="CK29" s="4"/>
      <c r="CL29" s="4"/>
      <c r="CM29" s="4"/>
      <c r="CN29" s="4"/>
      <c r="CO29" s="4"/>
      <c r="CP29" s="4"/>
      <c r="CQ29" s="4"/>
      <c r="CR29" s="4"/>
      <c r="CS29" s="4"/>
      <c r="CT29" s="4"/>
      <c r="CU29" s="4"/>
      <c r="CV29" s="4"/>
      <c r="CW29" s="4"/>
      <c r="CX29" s="4"/>
      <c r="CY29" s="4"/>
      <c r="CZ29" s="4"/>
      <c r="DA29" s="4"/>
      <c r="DB29" s="4"/>
      <c r="DC29" s="4"/>
      <c r="DD29" s="4"/>
      <c r="DE29" s="4"/>
      <c r="DF29" s="4"/>
      <c r="DG29" s="4"/>
      <c r="DH29" s="4"/>
      <c r="DI29" s="4"/>
      <c r="DJ29" s="4"/>
      <c r="DK29" s="4"/>
      <c r="DL29" s="4"/>
      <c r="DM29" s="4"/>
      <c r="DN29" s="4"/>
      <c r="DO29" s="4"/>
      <c r="DP29" s="4"/>
      <c r="DQ29" s="4"/>
      <c r="DR29" s="4"/>
      <c r="DS29" s="4"/>
      <c r="DT29" s="4"/>
      <c r="DU29" s="4"/>
      <c r="DV29" s="4"/>
      <c r="DW29" s="4"/>
      <c r="DX29" s="4"/>
      <c r="DY29" s="4"/>
      <c r="DZ29" s="4"/>
      <c r="EA29" s="4"/>
      <c r="EB29" s="4"/>
      <c r="EC29" s="4"/>
      <c r="ED29" s="4"/>
      <c r="EE29" s="4"/>
      <c r="EF29" s="4"/>
      <c r="EG29" s="4"/>
      <c r="EH29" s="4"/>
      <c r="EI29" s="4"/>
      <c r="EJ29" s="4"/>
      <c r="EK29" s="4"/>
      <c r="EL29" s="4"/>
      <c r="EM29" s="4"/>
      <c r="EN29" s="4"/>
      <c r="EO29" s="4"/>
      <c r="EP29" s="4"/>
      <c r="EQ29" s="4"/>
      <c r="ER29" s="4"/>
      <c r="ES29" s="4"/>
      <c r="ET29" s="4"/>
      <c r="EU29" s="4"/>
      <c r="EV29" s="4"/>
      <c r="EW29" s="4"/>
      <c r="EX29" s="4"/>
      <c r="EY29" s="4"/>
      <c r="EZ29" s="4"/>
      <c r="FA29" s="4"/>
    </row>
    <row r="30" spans="1:157" ht="22.5" customHeight="1" x14ac:dyDescent="0.2">
      <c r="A30" s="67" t="s">
        <v>3552</v>
      </c>
      <c r="B30" s="8">
        <f t="shared" ref="B30:K30" si="6">B20*B26</f>
        <v>47364.775000000031</v>
      </c>
      <c r="C30" s="8">
        <f t="shared" si="6"/>
        <v>72941.75350000005</v>
      </c>
      <c r="D30" s="8">
        <f t="shared" si="6"/>
        <v>114622.75550000009</v>
      </c>
      <c r="E30" s="8">
        <f t="shared" si="6"/>
        <v>378255.09315000026</v>
      </c>
      <c r="F30" s="8">
        <f t="shared" si="6"/>
        <v>693467.67077500059</v>
      </c>
      <c r="G30" s="8">
        <f t="shared" si="6"/>
        <v>915377.32542300073</v>
      </c>
      <c r="H30" s="8">
        <f t="shared" si="6"/>
        <v>1006915.0579653009</v>
      </c>
      <c r="I30" s="8">
        <f t="shared" si="6"/>
        <v>1199907.1107419839</v>
      </c>
      <c r="J30" s="8">
        <f t="shared" si="6"/>
        <v>1421428.4234943502</v>
      </c>
      <c r="K30" s="8">
        <f t="shared" si="6"/>
        <v>1675254.92768977</v>
      </c>
      <c r="L30" s="193"/>
      <c r="M30" s="338"/>
      <c r="N30" s="106"/>
      <c r="O30" s="106"/>
      <c r="P30" s="73"/>
      <c r="Q30" s="73"/>
      <c r="R30" s="73"/>
      <c r="S30" s="73"/>
      <c r="T30" s="73"/>
      <c r="U30" s="73"/>
      <c r="V30" s="73"/>
      <c r="W30" s="73"/>
      <c r="X30" s="73"/>
      <c r="Y30" s="73"/>
    </row>
    <row r="31" spans="1:157" s="103" customFormat="1" ht="22.5" customHeight="1" x14ac:dyDescent="0.2">
      <c r="A31" s="86" t="s">
        <v>42</v>
      </c>
      <c r="B31" s="87">
        <f>SUM(B28:B30)</f>
        <v>241841.64166666724</v>
      </c>
      <c r="C31" s="87">
        <f t="shared" ref="C31:K31" si="7">SUM(C28:C30)</f>
        <v>340347.44516666746</v>
      </c>
      <c r="D31" s="87">
        <f t="shared" si="7"/>
        <v>555842.14675000135</v>
      </c>
      <c r="E31" s="87">
        <f t="shared" si="7"/>
        <v>1025376.8669833355</v>
      </c>
      <c r="F31" s="87">
        <f t="shared" si="7"/>
        <v>1565957.4125983366</v>
      </c>
      <c r="G31" s="87">
        <f t="shared" si="7"/>
        <v>2209525.813846088</v>
      </c>
      <c r="H31" s="87">
        <f t="shared" si="7"/>
        <v>2805307.8994261818</v>
      </c>
      <c r="I31" s="87">
        <f t="shared" si="7"/>
        <v>3598128.3209539438</v>
      </c>
      <c r="J31" s="87">
        <f t="shared" si="7"/>
        <v>4311576.4837326342</v>
      </c>
      <c r="K31" s="87">
        <f t="shared" si="7"/>
        <v>5103866.828993978</v>
      </c>
      <c r="L31" s="194"/>
      <c r="M31" s="338"/>
      <c r="N31" s="106"/>
      <c r="O31" s="106"/>
      <c r="P31" s="73"/>
      <c r="Q31" s="73"/>
      <c r="R31" s="73"/>
      <c r="S31" s="73"/>
      <c r="T31" s="73"/>
      <c r="U31" s="73"/>
      <c r="V31" s="73"/>
      <c r="W31" s="73"/>
      <c r="X31" s="73"/>
      <c r="Y31" s="73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4"/>
      <c r="CS31" s="4"/>
      <c r="CT31" s="4"/>
      <c r="CU31" s="4"/>
      <c r="CV31" s="4"/>
      <c r="CW31" s="4"/>
      <c r="CX31" s="4"/>
      <c r="CY31" s="4"/>
      <c r="CZ31" s="4"/>
      <c r="DA31" s="4"/>
      <c r="DB31" s="4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4"/>
      <c r="DS31" s="4"/>
      <c r="DT31" s="4"/>
      <c r="DU31" s="4"/>
      <c r="DV31" s="4"/>
      <c r="DW31" s="4"/>
      <c r="DX31" s="4"/>
      <c r="DY31" s="4"/>
      <c r="DZ31" s="4"/>
      <c r="EA31" s="4"/>
      <c r="EB31" s="4"/>
      <c r="EC31" s="4"/>
      <c r="ED31" s="4"/>
      <c r="EE31" s="4"/>
      <c r="EF31" s="4"/>
      <c r="EG31" s="4"/>
      <c r="EH31" s="4"/>
      <c r="EI31" s="4"/>
      <c r="EJ31" s="4"/>
      <c r="EK31" s="4"/>
      <c r="EL31" s="4"/>
      <c r="EM31" s="4"/>
      <c r="EN31" s="4"/>
      <c r="EO31" s="4"/>
      <c r="EP31" s="4"/>
      <c r="EQ31" s="4"/>
      <c r="ER31" s="4"/>
      <c r="ES31" s="4"/>
      <c r="ET31" s="4"/>
      <c r="EU31" s="4"/>
      <c r="EV31" s="4"/>
      <c r="EW31" s="4"/>
      <c r="EX31" s="4"/>
      <c r="EY31" s="4"/>
      <c r="EZ31" s="4"/>
      <c r="FA31" s="4"/>
    </row>
    <row r="32" spans="1:157" ht="35" customHeight="1" x14ac:dyDescent="0.2">
      <c r="A32" s="77" t="s">
        <v>15</v>
      </c>
      <c r="B32" s="85">
        <f>B31/6</f>
        <v>40306.940277777874</v>
      </c>
      <c r="C32" s="85">
        <f t="shared" ref="C32:K32" si="8">C31/6</f>
        <v>56724.574194444576</v>
      </c>
      <c r="D32" s="85">
        <f t="shared" si="8"/>
        <v>92640.357791666887</v>
      </c>
      <c r="E32" s="85">
        <f t="shared" si="8"/>
        <v>170896.14449722259</v>
      </c>
      <c r="F32" s="85">
        <f t="shared" si="8"/>
        <v>260992.90209972276</v>
      </c>
      <c r="G32" s="85">
        <f t="shared" si="8"/>
        <v>368254.30230768136</v>
      </c>
      <c r="H32" s="85">
        <f t="shared" si="8"/>
        <v>467551.3165710303</v>
      </c>
      <c r="I32" s="85">
        <f t="shared" si="8"/>
        <v>599688.05349232396</v>
      </c>
      <c r="J32" s="85">
        <f t="shared" si="8"/>
        <v>718596.08062210574</v>
      </c>
      <c r="K32" s="85">
        <f t="shared" si="8"/>
        <v>850644.47149899637</v>
      </c>
      <c r="L32" s="195"/>
      <c r="M32" s="339"/>
      <c r="N32" s="106"/>
      <c r="O32" s="106"/>
      <c r="P32" s="73"/>
      <c r="Q32" s="73"/>
      <c r="R32" s="73"/>
      <c r="S32" s="73"/>
      <c r="T32" s="73"/>
      <c r="U32" s="73"/>
      <c r="V32" s="73"/>
      <c r="W32" s="73"/>
      <c r="X32" s="73"/>
      <c r="Y32" s="73"/>
    </row>
    <row r="33" spans="1:25" ht="22.5" customHeight="1" x14ac:dyDescent="0.2">
      <c r="A33" s="88" t="s">
        <v>16</v>
      </c>
      <c r="B33" s="89">
        <f>B31/180</f>
        <v>1343.5646759259291</v>
      </c>
      <c r="C33" s="89">
        <f t="shared" ref="C33:K33" si="9">C31/180</f>
        <v>1890.8191398148192</v>
      </c>
      <c r="D33" s="89">
        <f t="shared" si="9"/>
        <v>3088.0119263888964</v>
      </c>
      <c r="E33" s="89">
        <f t="shared" si="9"/>
        <v>5696.5381499074192</v>
      </c>
      <c r="F33" s="89">
        <f t="shared" si="9"/>
        <v>8699.763403324092</v>
      </c>
      <c r="G33" s="89">
        <f t="shared" si="9"/>
        <v>12275.143410256045</v>
      </c>
      <c r="H33" s="89">
        <f t="shared" si="9"/>
        <v>15585.04388570101</v>
      </c>
      <c r="I33" s="89">
        <f t="shared" si="9"/>
        <v>19989.601783077465</v>
      </c>
      <c r="J33" s="89">
        <f t="shared" si="9"/>
        <v>23953.202687403522</v>
      </c>
      <c r="K33" s="89">
        <f t="shared" si="9"/>
        <v>28354.815716633209</v>
      </c>
      <c r="L33" s="196"/>
      <c r="M33" s="339"/>
    </row>
    <row r="34" spans="1:25" ht="22.5" customHeight="1" x14ac:dyDescent="0.2">
      <c r="A34" s="69" t="s">
        <v>58</v>
      </c>
      <c r="B34" s="85"/>
      <c r="D34" s="85"/>
      <c r="E34" s="85"/>
      <c r="F34" s="85"/>
      <c r="G34" s="85"/>
      <c r="H34" s="85"/>
      <c r="I34" s="85"/>
      <c r="J34" s="85"/>
      <c r="K34" s="85"/>
      <c r="L34" s="195"/>
      <c r="M34" s="339"/>
    </row>
    <row r="35" spans="1:25" ht="26" customHeight="1" x14ac:dyDescent="0.2">
      <c r="A35" s="102" t="s">
        <v>17</v>
      </c>
      <c r="B35" s="96">
        <v>0.02</v>
      </c>
      <c r="C35" s="96">
        <v>3.5000000000000003E-2</v>
      </c>
      <c r="D35" s="96">
        <v>3.5000000000000003E-2</v>
      </c>
      <c r="E35" s="96">
        <v>3.6999999999999998E-2</v>
      </c>
      <c r="F35" s="96">
        <v>3.9E-2</v>
      </c>
      <c r="G35" s="96">
        <v>0.04</v>
      </c>
      <c r="H35" s="96">
        <v>4.2999999999999997E-2</v>
      </c>
      <c r="I35" s="96">
        <v>4.3999999999999997E-2</v>
      </c>
      <c r="J35" s="96">
        <v>4.4999999999999998E-2</v>
      </c>
      <c r="K35" s="96">
        <v>4.8000000000000001E-2</v>
      </c>
      <c r="L35" s="197"/>
      <c r="M35" s="340"/>
    </row>
    <row r="36" spans="1:25" ht="25.5" customHeight="1" x14ac:dyDescent="0.2">
      <c r="A36" s="102" t="s">
        <v>1</v>
      </c>
      <c r="B36" s="8">
        <f>1800/$C$2</f>
        <v>27.692307692307693</v>
      </c>
      <c r="C36" s="8">
        <f>2100/$C$2</f>
        <v>32.307692307692307</v>
      </c>
      <c r="D36" s="8">
        <f>2200/$C$2</f>
        <v>33.846153846153847</v>
      </c>
      <c r="E36" s="8">
        <f>2500/$C$2</f>
        <v>38.46153846153846</v>
      </c>
      <c r="F36" s="8">
        <f>F37+F38/$C$2</f>
        <v>33.041420118343197</v>
      </c>
      <c r="G36" s="8">
        <f>2900/$C$2</f>
        <v>44.615384615384613</v>
      </c>
      <c r="H36" s="8">
        <f>2900/$C$2</f>
        <v>44.615384615384613</v>
      </c>
      <c r="I36" s="8">
        <f>3000/$C$2</f>
        <v>46.153846153846153</v>
      </c>
      <c r="J36" s="8">
        <f>3300/$C$2</f>
        <v>50.769230769230766</v>
      </c>
      <c r="K36" s="8">
        <f>3600/$C$2</f>
        <v>55.384615384615387</v>
      </c>
      <c r="L36" s="197"/>
      <c r="M36" s="340"/>
    </row>
    <row r="37" spans="1:25" ht="21.75" customHeight="1" x14ac:dyDescent="0.2">
      <c r="A37" s="419" t="s">
        <v>3583</v>
      </c>
      <c r="B37" s="8">
        <f>1480/C2</f>
        <v>22.76923076923077</v>
      </c>
      <c r="C37" s="8">
        <f>1600/C2</f>
        <v>24.615384615384617</v>
      </c>
      <c r="D37" s="8">
        <f>1800/C2</f>
        <v>27.692307692307693</v>
      </c>
      <c r="E37" s="8">
        <f>2000/C2</f>
        <v>30.76923076923077</v>
      </c>
      <c r="F37" s="8">
        <f>2100/C2</f>
        <v>32.307692307692307</v>
      </c>
      <c r="G37" s="8">
        <f>2200/C2</f>
        <v>33.846153846153847</v>
      </c>
      <c r="H37" s="8">
        <f>2300/C2</f>
        <v>35.384615384615387</v>
      </c>
      <c r="I37" s="8">
        <f>2400/C2</f>
        <v>36.92307692307692</v>
      </c>
      <c r="J37" s="8">
        <f>2600/C2</f>
        <v>40</v>
      </c>
      <c r="K37" s="8">
        <f>2800/C2</f>
        <v>43.07692307692308</v>
      </c>
      <c r="L37" s="197"/>
      <c r="M37" s="340"/>
    </row>
    <row r="38" spans="1:25" ht="23.25" customHeight="1" x14ac:dyDescent="0.2">
      <c r="A38" s="419" t="s">
        <v>3584</v>
      </c>
      <c r="B38" s="8">
        <f>2200/C2</f>
        <v>33.846153846153847</v>
      </c>
      <c r="C38" s="8">
        <f>2400/C2</f>
        <v>36.92307692307692</v>
      </c>
      <c r="D38" s="8">
        <f>2500/C2</f>
        <v>38.46153846153846</v>
      </c>
      <c r="E38" s="8">
        <f>2800/C2</f>
        <v>43.07692307692308</v>
      </c>
      <c r="F38" s="8">
        <f>3100/C2</f>
        <v>47.692307692307693</v>
      </c>
      <c r="G38" s="8">
        <f>3200/C2</f>
        <v>49.230769230769234</v>
      </c>
      <c r="H38" s="8">
        <f>3300/C2</f>
        <v>50.769230769230766</v>
      </c>
      <c r="I38" s="8">
        <f>3500/C2</f>
        <v>53.846153846153847</v>
      </c>
      <c r="J38" s="8">
        <f>3800/C2</f>
        <v>58.46153846153846</v>
      </c>
      <c r="K38" s="8">
        <f>3850/C2</f>
        <v>59.230769230769234</v>
      </c>
      <c r="L38" s="197"/>
      <c r="M38" s="340"/>
    </row>
    <row r="39" spans="1:25" ht="24.75" customHeight="1" x14ac:dyDescent="0.2">
      <c r="A39" s="102" t="s">
        <v>18</v>
      </c>
      <c r="B39" s="8"/>
      <c r="D39" s="8"/>
      <c r="E39" s="8"/>
      <c r="F39" s="8" t="s">
        <v>3582</v>
      </c>
      <c r="G39" s="8"/>
      <c r="H39" s="8"/>
      <c r="I39" s="8"/>
      <c r="J39" s="8"/>
      <c r="K39" s="8"/>
      <c r="L39" s="197"/>
      <c r="M39" s="340"/>
      <c r="N39" s="236"/>
      <c r="O39" s="236"/>
      <c r="P39" s="250"/>
      <c r="Q39" s="250"/>
      <c r="R39" s="250"/>
      <c r="S39" s="250"/>
      <c r="T39" s="250"/>
      <c r="U39" s="250"/>
      <c r="V39" s="250"/>
      <c r="W39" s="250"/>
      <c r="X39" s="250"/>
      <c r="Y39" s="250"/>
    </row>
    <row r="40" spans="1:25" ht="43.5" customHeight="1" x14ac:dyDescent="0.2">
      <c r="A40" s="76" t="s">
        <v>101</v>
      </c>
      <c r="B40" s="98">
        <v>0.35</v>
      </c>
      <c r="C40" s="99">
        <v>0.35</v>
      </c>
      <c r="D40" s="99">
        <v>0.35</v>
      </c>
      <c r="E40" s="99">
        <v>0.4</v>
      </c>
      <c r="F40" s="99">
        <v>0.4</v>
      </c>
      <c r="G40" s="99">
        <v>0.45</v>
      </c>
      <c r="H40" s="99">
        <v>0.45</v>
      </c>
      <c r="I40" s="99">
        <v>0.5</v>
      </c>
      <c r="J40" s="99">
        <v>0.5</v>
      </c>
      <c r="K40" s="99">
        <v>0.55000000000000004</v>
      </c>
      <c r="L40" s="192"/>
      <c r="M40" s="336"/>
      <c r="N40" s="250"/>
      <c r="O40" s="250"/>
      <c r="P40" s="250"/>
      <c r="Q40" s="250"/>
      <c r="R40" s="250"/>
      <c r="S40" s="250"/>
      <c r="T40" s="250"/>
      <c r="U40" s="250"/>
      <c r="V40" s="250"/>
      <c r="W40" s="250"/>
      <c r="X40" s="250"/>
      <c r="Y40" s="250"/>
    </row>
    <row r="41" spans="1:25" ht="42.75" customHeight="1" x14ac:dyDescent="0.2">
      <c r="A41" s="76" t="s">
        <v>102</v>
      </c>
      <c r="B41" s="100">
        <v>0.4</v>
      </c>
      <c r="C41" s="101">
        <v>0.4</v>
      </c>
      <c r="D41" s="101">
        <v>0.4</v>
      </c>
      <c r="E41" s="101">
        <v>0.45</v>
      </c>
      <c r="F41" s="101">
        <v>0.45</v>
      </c>
      <c r="G41" s="101">
        <v>0.45</v>
      </c>
      <c r="H41" s="101">
        <v>0.5</v>
      </c>
      <c r="I41" s="101">
        <v>0.5</v>
      </c>
      <c r="J41" s="101">
        <v>0.5</v>
      </c>
      <c r="K41" s="101">
        <v>0.6</v>
      </c>
      <c r="L41" s="363"/>
      <c r="M41" s="341"/>
      <c r="N41" s="237"/>
      <c r="O41" s="237"/>
    </row>
    <row r="42" spans="1:25" ht="18.75" customHeight="1" x14ac:dyDescent="0.2">
      <c r="A42" s="290" t="s">
        <v>103</v>
      </c>
      <c r="B42" s="291">
        <v>2.5</v>
      </c>
      <c r="C42" s="292">
        <v>3.5</v>
      </c>
      <c r="D42" s="292">
        <v>4</v>
      </c>
      <c r="E42" s="292">
        <v>4</v>
      </c>
      <c r="F42" s="292">
        <v>4.5</v>
      </c>
      <c r="G42" s="292">
        <v>4.5</v>
      </c>
      <c r="H42" s="292">
        <v>5</v>
      </c>
      <c r="I42" s="292">
        <v>5</v>
      </c>
      <c r="J42" s="292">
        <v>5</v>
      </c>
      <c r="K42" s="292">
        <v>5.5</v>
      </c>
      <c r="L42" s="364"/>
      <c r="M42" s="357"/>
      <c r="N42" s="235"/>
      <c r="O42" s="235"/>
    </row>
    <row r="43" spans="1:25" ht="27.75" customHeight="1" x14ac:dyDescent="0.2">
      <c r="A43" s="69" t="s">
        <v>68</v>
      </c>
      <c r="B43" s="63"/>
      <c r="C43" s="63"/>
      <c r="D43" s="63"/>
      <c r="E43" s="63"/>
      <c r="F43" s="63"/>
      <c r="G43" s="63"/>
      <c r="H43" s="63"/>
      <c r="I43" s="63"/>
      <c r="J43" s="63"/>
      <c r="K43" s="63"/>
      <c r="L43" s="198"/>
      <c r="M43" s="358"/>
      <c r="N43" s="235"/>
      <c r="O43" s="235"/>
    </row>
    <row r="44" spans="1:25" ht="27.75" customHeight="1" x14ac:dyDescent="0.2">
      <c r="A44" s="58" t="s">
        <v>19</v>
      </c>
      <c r="B44" s="8">
        <f t="shared" ref="B44:K44" si="10">B31*B35</f>
        <v>4836.8328333333448</v>
      </c>
      <c r="C44" s="8">
        <f t="shared" si="10"/>
        <v>11912.160580833362</v>
      </c>
      <c r="D44" s="8">
        <f t="shared" si="10"/>
        <v>19454.47513625005</v>
      </c>
      <c r="E44" s="8">
        <f t="shared" si="10"/>
        <v>37938.944078383407</v>
      </c>
      <c r="F44" s="8">
        <f t="shared" si="10"/>
        <v>61072.339091335125</v>
      </c>
      <c r="G44" s="8">
        <f t="shared" si="10"/>
        <v>88381.032553843528</v>
      </c>
      <c r="H44" s="8">
        <f t="shared" si="10"/>
        <v>120628.23967532581</v>
      </c>
      <c r="I44" s="8">
        <f t="shared" si="10"/>
        <v>158317.64612197352</v>
      </c>
      <c r="J44" s="8">
        <f t="shared" si="10"/>
        <v>194020.94176796853</v>
      </c>
      <c r="K44" s="8">
        <f t="shared" si="10"/>
        <v>244985.60779171094</v>
      </c>
      <c r="L44" s="193">
        <f>SUM(B44:K44)</f>
        <v>941548.21963095758</v>
      </c>
      <c r="M44" s="338"/>
      <c r="N44" s="235"/>
      <c r="O44" s="235"/>
    </row>
    <row r="45" spans="1:25" s="251" customFormat="1" ht="30" customHeight="1" x14ac:dyDescent="0.2">
      <c r="A45" s="58" t="s">
        <v>3558</v>
      </c>
      <c r="B45" s="7">
        <f>B44*B40</f>
        <v>1692.8914916666706</v>
      </c>
      <c r="C45" s="7">
        <f>C44*C40</f>
        <v>4169.2562032916767</v>
      </c>
      <c r="D45" s="7">
        <f t="shared" ref="D45:K45" si="11">D44*D40</f>
        <v>6809.0662976875174</v>
      </c>
      <c r="E45" s="7">
        <f t="shared" si="11"/>
        <v>15175.577631353364</v>
      </c>
      <c r="F45" s="7">
        <f t="shared" si="11"/>
        <v>24428.93563653405</v>
      </c>
      <c r="G45" s="7">
        <f t="shared" si="11"/>
        <v>39771.464649229587</v>
      </c>
      <c r="H45" s="7">
        <f t="shared" si="11"/>
        <v>54282.707853896616</v>
      </c>
      <c r="I45" s="7">
        <f t="shared" si="11"/>
        <v>79158.823060986761</v>
      </c>
      <c r="J45" s="7">
        <f t="shared" si="11"/>
        <v>97010.470883984264</v>
      </c>
      <c r="K45" s="7">
        <f t="shared" si="11"/>
        <v>134742.08428544103</v>
      </c>
      <c r="L45" s="193">
        <f>SUM(B45:K45)</f>
        <v>457241.27799407154</v>
      </c>
      <c r="M45" s="338"/>
      <c r="N45" s="245"/>
      <c r="O45" s="245"/>
    </row>
    <row r="46" spans="1:25" s="74" customFormat="1" ht="21.75" customHeight="1" x14ac:dyDescent="0.2">
      <c r="A46" s="58" t="s">
        <v>3559</v>
      </c>
      <c r="B46" s="7"/>
      <c r="C46" s="7">
        <f>(B44+B45)*C41</f>
        <v>2611.8897300000062</v>
      </c>
      <c r="D46" s="7">
        <f>C47*D41</f>
        <v>7477.322605650018</v>
      </c>
      <c r="E46" s="7">
        <f t="shared" ref="E46:K46" si="12">D47*E41</f>
        <v>15183.388817814413</v>
      </c>
      <c r="F46" s="7">
        <f t="shared" si="12"/>
        <v>30734.059737398034</v>
      </c>
      <c r="G46" s="7">
        <f t="shared" si="12"/>
        <v>52305.900509370236</v>
      </c>
      <c r="H46" s="7">
        <f t="shared" si="12"/>
        <v>90229.198856221672</v>
      </c>
      <c r="I46" s="7">
        <f t="shared" si="12"/>
        <v>132570.07319272205</v>
      </c>
      <c r="J46" s="7">
        <f t="shared" si="12"/>
        <v>185023.27118784116</v>
      </c>
      <c r="K46" s="7">
        <f t="shared" si="12"/>
        <v>285632.81030387641</v>
      </c>
      <c r="L46" s="193">
        <f>SUM(B46:K46)</f>
        <v>801767.914940894</v>
      </c>
      <c r="M46" s="338"/>
      <c r="N46" s="235"/>
      <c r="O46" s="235"/>
    </row>
    <row r="47" spans="1:25" s="74" customFormat="1" ht="21.75" customHeight="1" x14ac:dyDescent="0.2">
      <c r="A47" s="58" t="s">
        <v>104</v>
      </c>
      <c r="B47" s="284">
        <f>B44+B45</f>
        <v>6529.7243250000156</v>
      </c>
      <c r="C47" s="284">
        <f>SUM(C44:C46)</f>
        <v>18693.306514125044</v>
      </c>
      <c r="D47" s="284">
        <f>SUM(D44:D46)</f>
        <v>33740.864039587585</v>
      </c>
      <c r="E47" s="284">
        <f t="shared" ref="E47:K47" si="13">SUM(E44:E46)</f>
        <v>68297.910527551183</v>
      </c>
      <c r="F47" s="284">
        <f t="shared" si="13"/>
        <v>116235.33446526719</v>
      </c>
      <c r="G47" s="284">
        <f t="shared" si="13"/>
        <v>180458.39771244334</v>
      </c>
      <c r="H47" s="284">
        <f t="shared" si="13"/>
        <v>265140.1463854441</v>
      </c>
      <c r="I47" s="284">
        <f t="shared" si="13"/>
        <v>370046.54237568233</v>
      </c>
      <c r="J47" s="284">
        <f t="shared" si="13"/>
        <v>476054.68383979402</v>
      </c>
      <c r="K47" s="284">
        <f t="shared" si="13"/>
        <v>665360.50238102837</v>
      </c>
      <c r="L47" s="285">
        <f>SUM(B47:K47)</f>
        <v>2200557.4125659233</v>
      </c>
      <c r="M47" s="342"/>
      <c r="N47" s="235"/>
      <c r="O47" s="235"/>
    </row>
    <row r="48" spans="1:25" s="74" customFormat="1" ht="21.75" customHeight="1" x14ac:dyDescent="0.2">
      <c r="A48" s="286" t="s">
        <v>20</v>
      </c>
      <c r="B48" s="87">
        <f>B44+B45*B42</f>
        <v>9069.061562500021</v>
      </c>
      <c r="C48" s="87">
        <f>C44+(C45+C46)*C42</f>
        <v>35646.171347354248</v>
      </c>
      <c r="D48" s="87">
        <f t="shared" ref="D48:K48" si="14">D44+(D45+D46)*D42</f>
        <v>76600.030749600191</v>
      </c>
      <c r="E48" s="87">
        <f t="shared" si="14"/>
        <v>159374.80987505452</v>
      </c>
      <c r="F48" s="87">
        <f t="shared" si="14"/>
        <v>309305.81827402947</v>
      </c>
      <c r="G48" s="87">
        <f t="shared" si="14"/>
        <v>502729.17576754274</v>
      </c>
      <c r="H48" s="87">
        <f t="shared" si="14"/>
        <v>843187.77322591725</v>
      </c>
      <c r="I48" s="87">
        <f t="shared" si="14"/>
        <v>1216962.1273905174</v>
      </c>
      <c r="J48" s="87">
        <f t="shared" si="14"/>
        <v>1604189.6521270957</v>
      </c>
      <c r="K48" s="87">
        <f t="shared" si="14"/>
        <v>2557047.5280329571</v>
      </c>
      <c r="L48" s="193">
        <f>SUM(B48:K48)</f>
        <v>7314112.148352569</v>
      </c>
      <c r="M48" s="338"/>
      <c r="N48" s="235"/>
      <c r="O48" s="235"/>
    </row>
    <row r="49" spans="1:157" s="74" customFormat="1" ht="21.75" customHeight="1" x14ac:dyDescent="0.2">
      <c r="A49" s="305" t="s">
        <v>23</v>
      </c>
      <c r="B49" s="8">
        <f>B44</f>
        <v>4836.8328333333448</v>
      </c>
      <c r="C49" s="8">
        <f t="shared" ref="C49:K49" si="15">C44</f>
        <v>11912.160580833362</v>
      </c>
      <c r="D49" s="8">
        <f t="shared" si="15"/>
        <v>19454.47513625005</v>
      </c>
      <c r="E49" s="8">
        <f t="shared" si="15"/>
        <v>37938.944078383407</v>
      </c>
      <c r="F49" s="8">
        <f t="shared" si="15"/>
        <v>61072.339091335125</v>
      </c>
      <c r="G49" s="8">
        <f t="shared" si="15"/>
        <v>88381.032553843528</v>
      </c>
      <c r="H49" s="8">
        <f t="shared" si="15"/>
        <v>120628.23967532581</v>
      </c>
      <c r="I49" s="8">
        <f t="shared" si="15"/>
        <v>158317.64612197352</v>
      </c>
      <c r="J49" s="8">
        <f t="shared" si="15"/>
        <v>194020.94176796853</v>
      </c>
      <c r="K49" s="8">
        <f t="shared" si="15"/>
        <v>244985.60779171094</v>
      </c>
      <c r="L49" s="193"/>
      <c r="M49" s="338"/>
    </row>
    <row r="50" spans="1:157" s="74" customFormat="1" ht="21.75" customHeight="1" x14ac:dyDescent="0.2">
      <c r="A50" s="305" t="s">
        <v>3637</v>
      </c>
      <c r="B50" s="8">
        <f>B48-B49</f>
        <v>4232.2287291666762</v>
      </c>
      <c r="C50" s="8">
        <f t="shared" ref="C50:K50" si="16">C48-C49</f>
        <v>23734.010766520885</v>
      </c>
      <c r="D50" s="8">
        <f t="shared" si="16"/>
        <v>57145.555613350138</v>
      </c>
      <c r="E50" s="8">
        <f t="shared" si="16"/>
        <v>121435.8657966711</v>
      </c>
      <c r="F50" s="8">
        <f t="shared" si="16"/>
        <v>248233.47918269434</v>
      </c>
      <c r="G50" s="8">
        <f t="shared" si="16"/>
        <v>414348.14321369922</v>
      </c>
      <c r="H50" s="8">
        <f t="shared" si="16"/>
        <v>722559.53355059144</v>
      </c>
      <c r="I50" s="8">
        <f t="shared" si="16"/>
        <v>1058644.4812685438</v>
      </c>
      <c r="J50" s="8">
        <f t="shared" si="16"/>
        <v>1410168.7103591273</v>
      </c>
      <c r="K50" s="8">
        <f t="shared" si="16"/>
        <v>2312061.920241246</v>
      </c>
      <c r="L50" s="193"/>
      <c r="M50" s="338"/>
    </row>
    <row r="51" spans="1:157" s="6" customFormat="1" ht="20.25" customHeight="1" x14ac:dyDescent="0.2">
      <c r="A51" s="287" t="s">
        <v>21</v>
      </c>
      <c r="B51" s="8">
        <f>B48/6</f>
        <v>1511.5102604166702</v>
      </c>
      <c r="C51" s="8">
        <f t="shared" ref="C51:K51" si="17">C48/6</f>
        <v>5941.0285578923749</v>
      </c>
      <c r="D51" s="8">
        <f t="shared" si="17"/>
        <v>12766.671791600033</v>
      </c>
      <c r="E51" s="8">
        <f t="shared" si="17"/>
        <v>26562.468312509085</v>
      </c>
      <c r="F51" s="8">
        <f t="shared" si="17"/>
        <v>51550.969712338243</v>
      </c>
      <c r="G51" s="8">
        <f t="shared" si="17"/>
        <v>83788.195961257123</v>
      </c>
      <c r="H51" s="8">
        <f t="shared" si="17"/>
        <v>140531.29553765288</v>
      </c>
      <c r="I51" s="8">
        <f t="shared" si="17"/>
        <v>202827.02123175291</v>
      </c>
      <c r="J51" s="8">
        <f t="shared" si="17"/>
        <v>267364.94202118262</v>
      </c>
      <c r="K51" s="8">
        <f t="shared" si="17"/>
        <v>426174.58800549287</v>
      </c>
      <c r="L51" s="193"/>
      <c r="M51" s="338"/>
      <c r="N51" s="238"/>
      <c r="O51" s="238"/>
    </row>
    <row r="52" spans="1:157" s="6" customFormat="1" ht="28" customHeight="1" thickBot="1" x14ac:dyDescent="0.3">
      <c r="A52" s="288" t="s">
        <v>105</v>
      </c>
      <c r="B52" s="289">
        <f>B51/30</f>
        <v>50.383675347222344</v>
      </c>
      <c r="C52" s="289">
        <f t="shared" ref="C52:K52" si="18">C51/30</f>
        <v>198.03428526307917</v>
      </c>
      <c r="D52" s="289">
        <f t="shared" si="18"/>
        <v>425.55572638666774</v>
      </c>
      <c r="E52" s="289">
        <f>E51/30</f>
        <v>885.41561041696946</v>
      </c>
      <c r="F52" s="289">
        <f t="shared" si="18"/>
        <v>1718.3656570779415</v>
      </c>
      <c r="G52" s="289">
        <f t="shared" si="18"/>
        <v>2792.9398653752373</v>
      </c>
      <c r="H52" s="289">
        <f t="shared" si="18"/>
        <v>4684.3765179217626</v>
      </c>
      <c r="I52" s="289">
        <f t="shared" si="18"/>
        <v>6760.9007077250972</v>
      </c>
      <c r="J52" s="289">
        <f t="shared" si="18"/>
        <v>8912.1647340394211</v>
      </c>
      <c r="K52" s="289">
        <f t="shared" si="18"/>
        <v>14205.819600183097</v>
      </c>
      <c r="L52" s="193"/>
      <c r="M52" s="338"/>
      <c r="N52" s="238"/>
      <c r="O52" s="238"/>
    </row>
    <row r="53" spans="1:157" s="115" customFormat="1" ht="24" customHeight="1" thickBot="1" x14ac:dyDescent="0.25">
      <c r="A53" s="61" t="s">
        <v>3569</v>
      </c>
      <c r="B53" s="126">
        <f t="shared" ref="B53:K53" si="19">B48*B36</f>
        <v>251143.24326923135</v>
      </c>
      <c r="C53" s="126">
        <f t="shared" si="19"/>
        <v>1151645.5358375988</v>
      </c>
      <c r="D53" s="126">
        <f t="shared" si="19"/>
        <v>2592616.4253710834</v>
      </c>
      <c r="E53" s="126">
        <f t="shared" si="19"/>
        <v>6129800.3798097884</v>
      </c>
      <c r="F53" s="126">
        <f>F48*F36</f>
        <v>10219903.486640122</v>
      </c>
      <c r="G53" s="126">
        <f t="shared" si="19"/>
        <v>22429455.534244213</v>
      </c>
      <c r="H53" s="126">
        <f t="shared" si="19"/>
        <v>37619146.805464</v>
      </c>
      <c r="I53" s="126">
        <f>I48*I36</f>
        <v>56167482.802639261</v>
      </c>
      <c r="J53" s="126">
        <f t="shared" si="19"/>
        <v>81443474.646452546</v>
      </c>
      <c r="K53" s="126">
        <f t="shared" si="19"/>
        <v>141621093.86028686</v>
      </c>
      <c r="L53" s="199">
        <f>SUM(B53:K53)</f>
        <v>359625762.72001469</v>
      </c>
      <c r="M53" s="359"/>
      <c r="N53" s="239"/>
      <c r="O53" s="239"/>
      <c r="P53" s="240"/>
      <c r="Q53" s="240"/>
      <c r="R53" s="240"/>
      <c r="S53" s="240"/>
      <c r="T53" s="240"/>
      <c r="U53" s="240"/>
      <c r="V53" s="240"/>
      <c r="W53" s="240"/>
      <c r="X53" s="240"/>
      <c r="Y53" s="240"/>
      <c r="Z53" s="240"/>
      <c r="AA53" s="240"/>
      <c r="AB53" s="240"/>
      <c r="AC53" s="240"/>
      <c r="AD53" s="240"/>
      <c r="AE53" s="240"/>
      <c r="AF53" s="240"/>
      <c r="AG53" s="240"/>
      <c r="AH53" s="240"/>
      <c r="AI53" s="240"/>
      <c r="AJ53" s="240"/>
      <c r="AK53" s="240"/>
      <c r="AL53" s="240"/>
      <c r="AM53" s="240"/>
      <c r="AN53" s="240"/>
      <c r="AO53" s="240"/>
      <c r="AP53" s="240"/>
      <c r="AQ53" s="240"/>
      <c r="AR53" s="240"/>
      <c r="AS53" s="240"/>
      <c r="AT53" s="240"/>
      <c r="AU53" s="240"/>
      <c r="AV53" s="240"/>
      <c r="AW53" s="240"/>
      <c r="AX53" s="240"/>
      <c r="AY53" s="240"/>
      <c r="AZ53" s="240"/>
      <c r="BA53" s="240"/>
      <c r="BB53" s="240"/>
      <c r="BC53" s="240"/>
      <c r="BD53" s="240"/>
      <c r="BE53" s="240"/>
      <c r="BF53" s="240"/>
      <c r="BG53" s="240"/>
      <c r="BH53" s="240"/>
      <c r="BI53" s="240"/>
      <c r="BJ53" s="240"/>
      <c r="BK53" s="240"/>
      <c r="BL53" s="240"/>
      <c r="BM53" s="240"/>
      <c r="BN53" s="240"/>
      <c r="BO53" s="240"/>
      <c r="BP53" s="240"/>
      <c r="BQ53" s="240"/>
      <c r="BR53" s="240"/>
      <c r="BS53" s="240"/>
      <c r="BT53" s="240"/>
      <c r="BU53" s="240"/>
      <c r="BV53" s="240"/>
      <c r="BW53" s="240"/>
      <c r="BX53" s="240"/>
      <c r="BY53" s="240"/>
      <c r="BZ53" s="240"/>
      <c r="CA53" s="240"/>
      <c r="CB53" s="240"/>
      <c r="CC53" s="240"/>
      <c r="CD53" s="240"/>
      <c r="CE53" s="240"/>
      <c r="CF53" s="240"/>
      <c r="CG53" s="240"/>
      <c r="CH53" s="240"/>
      <c r="CI53" s="240"/>
      <c r="CJ53" s="240"/>
      <c r="CK53" s="240"/>
      <c r="CL53" s="240"/>
      <c r="CM53" s="240"/>
      <c r="CN53" s="240"/>
      <c r="CO53" s="240"/>
      <c r="CP53" s="240"/>
      <c r="CQ53" s="240"/>
      <c r="CR53" s="240"/>
      <c r="CS53" s="240"/>
      <c r="CT53" s="240"/>
      <c r="CU53" s="240"/>
      <c r="CV53" s="240"/>
      <c r="CW53" s="240"/>
      <c r="CX53" s="240"/>
      <c r="CY53" s="240"/>
      <c r="CZ53" s="240"/>
      <c r="DA53" s="240"/>
      <c r="DB53" s="240"/>
      <c r="DC53" s="240"/>
      <c r="DD53" s="240"/>
      <c r="DE53" s="240"/>
      <c r="DF53" s="240"/>
      <c r="DG53" s="240"/>
      <c r="DH53" s="240"/>
      <c r="DI53" s="240"/>
      <c r="DJ53" s="240"/>
      <c r="DK53" s="240"/>
      <c r="DL53" s="240"/>
      <c r="DM53" s="240"/>
      <c r="DN53" s="240"/>
      <c r="DO53" s="240"/>
      <c r="DP53" s="240"/>
      <c r="DQ53" s="240"/>
      <c r="DR53" s="240"/>
      <c r="DS53" s="240"/>
      <c r="DT53" s="240"/>
      <c r="DU53" s="240"/>
      <c r="DV53" s="240"/>
      <c r="DW53" s="240"/>
      <c r="DX53" s="240"/>
      <c r="DY53" s="240"/>
      <c r="DZ53" s="240"/>
      <c r="EA53" s="240"/>
      <c r="EB53" s="240"/>
      <c r="EC53" s="240"/>
      <c r="ED53" s="240"/>
      <c r="EE53" s="240"/>
      <c r="EF53" s="240"/>
      <c r="EG53" s="240"/>
      <c r="EH53" s="240"/>
      <c r="EI53" s="240"/>
      <c r="EJ53" s="240"/>
      <c r="EK53" s="240"/>
      <c r="EL53" s="240"/>
      <c r="EM53" s="240"/>
      <c r="EN53" s="240"/>
      <c r="EO53" s="240"/>
      <c r="EP53" s="240"/>
      <c r="EQ53" s="240"/>
      <c r="ER53" s="240"/>
      <c r="ES53" s="240"/>
      <c r="ET53" s="240"/>
      <c r="EU53" s="240"/>
      <c r="EV53" s="240"/>
      <c r="EW53" s="240"/>
      <c r="EX53" s="240"/>
      <c r="EY53" s="240"/>
      <c r="EZ53" s="240"/>
      <c r="FA53" s="240"/>
    </row>
    <row r="54" spans="1:157" s="20" customFormat="1" ht="24" customHeight="1" thickBot="1" x14ac:dyDescent="0.25">
      <c r="A54" s="62" t="s">
        <v>127</v>
      </c>
      <c r="B54" s="9">
        <f>B53/6</f>
        <v>41857.20721153856</v>
      </c>
      <c r="C54" s="9">
        <f>C53/6</f>
        <v>191940.9226395998</v>
      </c>
      <c r="D54" s="9">
        <f t="shared" ref="D54:K54" si="20">D53/6</f>
        <v>432102.73756184726</v>
      </c>
      <c r="E54" s="9">
        <f t="shared" si="20"/>
        <v>1021633.3966349647</v>
      </c>
      <c r="F54" s="9">
        <f t="shared" si="20"/>
        <v>1703317.2477733537</v>
      </c>
      <c r="G54" s="9">
        <f t="shared" si="20"/>
        <v>3738242.5890407022</v>
      </c>
      <c r="H54" s="9">
        <f t="shared" si="20"/>
        <v>6269857.8009106666</v>
      </c>
      <c r="I54" s="9">
        <f t="shared" si="20"/>
        <v>9361247.1337732095</v>
      </c>
      <c r="J54" s="9">
        <f t="shared" si="20"/>
        <v>13573912.441075424</v>
      </c>
      <c r="K54" s="9">
        <f t="shared" si="20"/>
        <v>23603515.643381145</v>
      </c>
      <c r="L54" s="200"/>
      <c r="M54" s="360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</row>
    <row r="55" spans="1:157" s="20" customFormat="1" ht="24" customHeight="1" x14ac:dyDescent="0.25">
      <c r="A55" s="187" t="s">
        <v>77</v>
      </c>
      <c r="B55" s="114"/>
      <c r="C55" s="114"/>
      <c r="D55" s="114"/>
      <c r="E55" s="114"/>
      <c r="F55" s="114"/>
      <c r="G55" s="114"/>
      <c r="H55" s="114"/>
      <c r="I55" s="114"/>
      <c r="J55" s="114"/>
      <c r="K55" s="114"/>
      <c r="L55" s="201"/>
      <c r="M55" s="343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</row>
    <row r="56" spans="1:157" s="20" customFormat="1" ht="27" customHeight="1" thickBot="1" x14ac:dyDescent="0.3">
      <c r="A56" s="116" t="s">
        <v>78</v>
      </c>
      <c r="B56" s="117">
        <v>0.5</v>
      </c>
      <c r="C56" s="117">
        <v>0.55000000000000004</v>
      </c>
      <c r="D56" s="117">
        <v>0.65</v>
      </c>
      <c r="E56" s="117">
        <v>0.65</v>
      </c>
      <c r="F56" s="117">
        <v>0.7</v>
      </c>
      <c r="G56" s="117">
        <v>0.75</v>
      </c>
      <c r="H56" s="117">
        <v>0.75</v>
      </c>
      <c r="I56" s="117">
        <v>0.75</v>
      </c>
      <c r="J56" s="117">
        <v>0.8</v>
      </c>
      <c r="K56" s="117">
        <v>0.8</v>
      </c>
      <c r="L56" s="202"/>
      <c r="M56" s="344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</row>
    <row r="57" spans="1:157" s="184" customFormat="1" ht="33.75" customHeight="1" thickBot="1" x14ac:dyDescent="0.3">
      <c r="A57" s="116" t="s">
        <v>3560</v>
      </c>
      <c r="B57" s="72">
        <v>0.1</v>
      </c>
      <c r="C57" s="72">
        <v>0.1</v>
      </c>
      <c r="D57" s="72">
        <v>0.1</v>
      </c>
      <c r="E57" s="72">
        <v>0.1</v>
      </c>
      <c r="F57" s="72">
        <v>0.1</v>
      </c>
      <c r="G57" s="72">
        <v>0.1</v>
      </c>
      <c r="H57" s="72">
        <v>0.1</v>
      </c>
      <c r="I57" s="72">
        <v>0.1</v>
      </c>
      <c r="J57" s="72">
        <v>0.1</v>
      </c>
      <c r="K57" s="72">
        <v>0.1</v>
      </c>
      <c r="L57" s="202"/>
      <c r="M57" s="344"/>
      <c r="N57" s="20"/>
      <c r="O57" s="20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0"/>
      <c r="AZ57" s="20"/>
      <c r="BA57" s="20"/>
      <c r="BB57" s="20"/>
      <c r="BC57" s="20"/>
      <c r="BD57" s="20"/>
      <c r="BE57" s="20"/>
      <c r="BF57" s="20"/>
      <c r="BG57" s="20"/>
      <c r="BH57" s="20"/>
      <c r="BI57" s="20"/>
      <c r="BJ57" s="20"/>
      <c r="BK57" s="20"/>
      <c r="BL57" s="20"/>
      <c r="BM57" s="20"/>
      <c r="BN57" s="20"/>
      <c r="BO57" s="20"/>
      <c r="BP57" s="20"/>
      <c r="BQ57" s="20"/>
      <c r="BR57" s="20"/>
      <c r="BS57" s="20"/>
      <c r="BT57" s="20"/>
      <c r="BU57" s="20"/>
      <c r="BV57" s="20"/>
      <c r="BW57" s="20"/>
      <c r="BX57" s="20"/>
      <c r="BY57" s="20"/>
      <c r="BZ57" s="20"/>
      <c r="CA57" s="20"/>
      <c r="CB57" s="20"/>
      <c r="CC57" s="20"/>
      <c r="CD57" s="20"/>
      <c r="CE57" s="20"/>
      <c r="CF57" s="20"/>
      <c r="CG57" s="20"/>
      <c r="CH57" s="20"/>
      <c r="CI57" s="20"/>
      <c r="CJ57" s="20"/>
      <c r="CK57" s="20"/>
      <c r="CL57" s="20"/>
      <c r="CM57" s="20"/>
      <c r="CN57" s="20"/>
      <c r="CO57" s="20"/>
      <c r="CP57" s="20"/>
      <c r="CQ57" s="20"/>
      <c r="CR57" s="20"/>
      <c r="CS57" s="20"/>
      <c r="CT57" s="20"/>
      <c r="CU57" s="20"/>
      <c r="CV57" s="20"/>
      <c r="CW57" s="20"/>
      <c r="CX57" s="20"/>
      <c r="CY57" s="20"/>
      <c r="CZ57" s="20"/>
      <c r="DA57" s="20"/>
      <c r="DB57" s="20"/>
      <c r="DC57" s="20"/>
      <c r="DD57" s="20"/>
      <c r="DE57" s="20"/>
      <c r="DF57" s="20"/>
      <c r="DG57" s="20"/>
      <c r="DH57" s="20"/>
      <c r="DI57" s="20"/>
      <c r="DJ57" s="20"/>
      <c r="DK57" s="20"/>
      <c r="DL57" s="20"/>
      <c r="DM57" s="20"/>
      <c r="DN57" s="20"/>
      <c r="DO57" s="20"/>
      <c r="DP57" s="20"/>
      <c r="DQ57" s="20"/>
      <c r="DR57" s="20"/>
      <c r="DS57" s="20"/>
      <c r="DT57" s="20"/>
      <c r="DU57" s="20"/>
      <c r="DV57" s="20"/>
      <c r="DW57" s="20"/>
      <c r="DX57" s="20"/>
      <c r="DY57" s="20"/>
      <c r="DZ57" s="20"/>
      <c r="EA57" s="20"/>
      <c r="EB57" s="20"/>
      <c r="EC57" s="20"/>
      <c r="ED57" s="20"/>
      <c r="EE57" s="20"/>
      <c r="EF57" s="20"/>
      <c r="EG57" s="20"/>
      <c r="EH57" s="20"/>
      <c r="EI57" s="20"/>
      <c r="EJ57" s="20"/>
      <c r="EK57" s="20"/>
      <c r="EL57" s="20"/>
      <c r="EM57" s="20"/>
      <c r="EN57" s="20"/>
      <c r="EO57" s="20"/>
      <c r="EP57" s="20"/>
      <c r="EQ57" s="20"/>
      <c r="ER57" s="20"/>
      <c r="ES57" s="20"/>
      <c r="ET57" s="20"/>
      <c r="EU57" s="20"/>
      <c r="EV57" s="20"/>
      <c r="EW57" s="20"/>
      <c r="EX57" s="20"/>
      <c r="EY57" s="20"/>
      <c r="EZ57" s="20"/>
      <c r="FA57" s="20"/>
    </row>
    <row r="58" spans="1:157" s="120" customFormat="1" ht="33.75" customHeight="1" thickBot="1" x14ac:dyDescent="0.3">
      <c r="A58" s="118" t="s">
        <v>79</v>
      </c>
      <c r="B58" s="119">
        <v>0.02</v>
      </c>
      <c r="C58" s="119">
        <v>0.02</v>
      </c>
      <c r="D58" s="119">
        <v>0.02</v>
      </c>
      <c r="E58" s="119">
        <v>0.02</v>
      </c>
      <c r="F58" s="119">
        <v>0.02</v>
      </c>
      <c r="G58" s="119">
        <v>0.02</v>
      </c>
      <c r="H58" s="119">
        <v>0.02</v>
      </c>
      <c r="I58" s="119">
        <v>0.02</v>
      </c>
      <c r="J58" s="119">
        <v>0.02</v>
      </c>
      <c r="K58" s="119">
        <v>0.02</v>
      </c>
      <c r="L58" s="203"/>
      <c r="M58" s="344"/>
      <c r="N58" s="20"/>
      <c r="O58" s="20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0"/>
      <c r="AZ58" s="20"/>
      <c r="BA58" s="20"/>
      <c r="BB58" s="20"/>
      <c r="BC58" s="20"/>
      <c r="BD58" s="20"/>
      <c r="BE58" s="20"/>
      <c r="BF58" s="20"/>
      <c r="BG58" s="20"/>
      <c r="BH58" s="20"/>
      <c r="BI58" s="20"/>
      <c r="BJ58" s="20"/>
      <c r="BK58" s="20"/>
      <c r="BL58" s="20"/>
      <c r="BM58" s="20"/>
      <c r="BN58" s="20"/>
      <c r="BO58" s="20"/>
      <c r="BP58" s="20"/>
      <c r="BQ58" s="20"/>
      <c r="BR58" s="20"/>
      <c r="BS58" s="20"/>
      <c r="BT58" s="20"/>
      <c r="BU58" s="20"/>
      <c r="BV58" s="20"/>
      <c r="BW58" s="20"/>
      <c r="BX58" s="20"/>
      <c r="BY58" s="20"/>
      <c r="BZ58" s="20"/>
      <c r="CA58" s="20"/>
      <c r="CB58" s="20"/>
      <c r="CC58" s="20"/>
      <c r="CD58" s="20"/>
      <c r="CE58" s="20"/>
      <c r="CF58" s="20"/>
      <c r="CG58" s="20"/>
      <c r="CH58" s="20"/>
      <c r="CI58" s="20"/>
      <c r="CJ58" s="20"/>
      <c r="CK58" s="20"/>
      <c r="CL58" s="20"/>
      <c r="CM58" s="20"/>
      <c r="CN58" s="20"/>
      <c r="CO58" s="20"/>
      <c r="CP58" s="20"/>
      <c r="CQ58" s="20"/>
      <c r="CR58" s="20"/>
      <c r="CS58" s="20"/>
      <c r="CT58" s="20"/>
      <c r="CU58" s="20"/>
      <c r="CV58" s="20"/>
      <c r="CW58" s="20"/>
      <c r="CX58" s="20"/>
      <c r="CY58" s="20"/>
      <c r="CZ58" s="20"/>
      <c r="DA58" s="20"/>
      <c r="DB58" s="20"/>
      <c r="DC58" s="20"/>
      <c r="DD58" s="20"/>
      <c r="DE58" s="20"/>
      <c r="DF58" s="20"/>
      <c r="DG58" s="20"/>
      <c r="DH58" s="20"/>
      <c r="DI58" s="20"/>
      <c r="DJ58" s="20"/>
      <c r="DK58" s="20"/>
      <c r="DL58" s="20"/>
      <c r="DM58" s="20"/>
      <c r="DN58" s="20"/>
      <c r="DO58" s="20"/>
      <c r="DP58" s="20"/>
      <c r="DQ58" s="20"/>
      <c r="DR58" s="20"/>
      <c r="DS58" s="20"/>
      <c r="DT58" s="20"/>
      <c r="DU58" s="20"/>
      <c r="DV58" s="20"/>
      <c r="DW58" s="20"/>
      <c r="DX58" s="20"/>
      <c r="DY58" s="20"/>
      <c r="DZ58" s="20"/>
      <c r="EA58" s="20"/>
      <c r="EB58" s="20"/>
      <c r="EC58" s="20"/>
      <c r="ED58" s="20"/>
      <c r="EE58" s="20"/>
      <c r="EF58" s="20"/>
      <c r="EG58" s="20"/>
      <c r="EH58" s="20"/>
      <c r="EI58" s="20"/>
      <c r="EJ58" s="20"/>
      <c r="EK58" s="20"/>
      <c r="EL58" s="20"/>
      <c r="EM58" s="20"/>
      <c r="EN58" s="20"/>
      <c r="EO58" s="20"/>
      <c r="EP58" s="20"/>
      <c r="EQ58" s="20"/>
      <c r="ER58" s="20"/>
      <c r="ES58" s="20"/>
      <c r="ET58" s="20"/>
      <c r="EU58" s="20"/>
      <c r="EV58" s="20"/>
      <c r="EW58" s="20"/>
      <c r="EX58" s="20"/>
      <c r="EY58" s="20"/>
      <c r="EZ58" s="20"/>
      <c r="FA58" s="20"/>
    </row>
    <row r="59" spans="1:157" s="105" customFormat="1" ht="48.75" customHeight="1" thickBot="1" x14ac:dyDescent="0.25">
      <c r="A59" s="185" t="s">
        <v>145</v>
      </c>
      <c r="B59" s="186">
        <f>B53*(100%-B57-B58)</f>
        <v>221006.05407692358</v>
      </c>
      <c r="C59" s="186">
        <f t="shared" ref="C59:K59" si="21">C53*(100%-C57-C58)</f>
        <v>1013448.071537087</v>
      </c>
      <c r="D59" s="186">
        <f t="shared" si="21"/>
        <v>2281502.4543265533</v>
      </c>
      <c r="E59" s="186">
        <f t="shared" si="21"/>
        <v>5394224.3342326134</v>
      </c>
      <c r="F59" s="186">
        <f t="shared" si="21"/>
        <v>8993515.068243308</v>
      </c>
      <c r="G59" s="186">
        <f t="shared" si="21"/>
        <v>19737920.870134909</v>
      </c>
      <c r="H59" s="186">
        <f t="shared" si="21"/>
        <v>33104849.188808318</v>
      </c>
      <c r="I59" s="186">
        <f t="shared" si="21"/>
        <v>49427384.866322547</v>
      </c>
      <c r="J59" s="186">
        <f t="shared" si="21"/>
        <v>71670257.688878238</v>
      </c>
      <c r="K59" s="186">
        <f t="shared" si="21"/>
        <v>124626562.59705244</v>
      </c>
      <c r="L59" s="204">
        <f>SUM(B59:K59)</f>
        <v>316470671.19361293</v>
      </c>
      <c r="M59" s="359"/>
      <c r="N59" s="241"/>
      <c r="O59" s="241"/>
      <c r="P59" s="251"/>
      <c r="Q59" s="251"/>
      <c r="R59" s="251"/>
      <c r="S59" s="251"/>
      <c r="T59" s="251"/>
      <c r="U59" s="251"/>
      <c r="V59" s="251"/>
      <c r="W59" s="251"/>
      <c r="X59" s="251"/>
      <c r="Y59" s="251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4"/>
      <c r="BX59" s="4"/>
      <c r="BY59" s="4"/>
      <c r="BZ59" s="4"/>
      <c r="CA59" s="4"/>
      <c r="CB59" s="4"/>
      <c r="CC59" s="4"/>
      <c r="CD59" s="4"/>
      <c r="CE59" s="4"/>
      <c r="CF59" s="4"/>
      <c r="CG59" s="4"/>
      <c r="CH59" s="4"/>
      <c r="CI59" s="4"/>
      <c r="CJ59" s="4"/>
      <c r="CK59" s="4"/>
      <c r="CL59" s="4"/>
      <c r="CM59" s="4"/>
      <c r="CN59" s="4"/>
      <c r="CO59" s="4"/>
      <c r="CP59" s="4"/>
      <c r="CQ59" s="4"/>
      <c r="CR59" s="4"/>
      <c r="CS59" s="4"/>
      <c r="CT59" s="4"/>
      <c r="CU59" s="4"/>
      <c r="CV59" s="4"/>
      <c r="CW59" s="4"/>
      <c r="CX59" s="4"/>
      <c r="CY59" s="4"/>
      <c r="CZ59" s="4"/>
      <c r="DA59" s="4"/>
      <c r="DB59" s="4"/>
      <c r="DC59" s="4"/>
      <c r="DD59" s="4"/>
      <c r="DE59" s="4"/>
      <c r="DF59" s="4"/>
      <c r="DG59" s="4"/>
      <c r="DH59" s="4"/>
      <c r="DI59" s="4"/>
      <c r="DJ59" s="4"/>
      <c r="DK59" s="4"/>
      <c r="DL59" s="4"/>
      <c r="DM59" s="4"/>
      <c r="DN59" s="4"/>
      <c r="DO59" s="4"/>
      <c r="DP59" s="4"/>
      <c r="DQ59" s="4"/>
      <c r="DR59" s="4"/>
      <c r="DS59" s="4"/>
      <c r="DT59" s="4"/>
      <c r="DU59" s="4"/>
      <c r="DV59" s="4"/>
      <c r="DW59" s="4"/>
      <c r="DX59" s="4"/>
      <c r="DY59" s="4"/>
      <c r="DZ59" s="4"/>
      <c r="EA59" s="4"/>
      <c r="EB59" s="4"/>
      <c r="EC59" s="4"/>
      <c r="ED59" s="4"/>
      <c r="EE59" s="4"/>
      <c r="EF59" s="4"/>
      <c r="EG59" s="4"/>
      <c r="EH59" s="4"/>
      <c r="EI59" s="4"/>
      <c r="EJ59" s="4"/>
      <c r="EK59" s="4"/>
      <c r="EL59" s="4"/>
      <c r="EM59" s="4"/>
      <c r="EN59" s="4"/>
      <c r="EO59" s="4"/>
      <c r="EP59" s="4"/>
      <c r="EQ59" s="4"/>
      <c r="ER59" s="4"/>
      <c r="ES59" s="4"/>
      <c r="ET59" s="4"/>
      <c r="EU59" s="4"/>
      <c r="EV59" s="4"/>
      <c r="EW59" s="4"/>
      <c r="EX59" s="4"/>
      <c r="EY59" s="4"/>
      <c r="EZ59" s="4"/>
      <c r="FA59" s="4"/>
    </row>
    <row r="60" spans="1:157" s="110" customFormat="1" ht="33" customHeight="1" thickBot="1" x14ac:dyDescent="0.3">
      <c r="A60" s="151"/>
      <c r="B60" s="119"/>
      <c r="C60" s="119"/>
      <c r="D60" s="119"/>
      <c r="E60" s="119"/>
      <c r="F60" s="119"/>
      <c r="G60" s="119"/>
      <c r="H60" s="119"/>
      <c r="I60" s="119"/>
      <c r="J60" s="119"/>
      <c r="K60" s="119"/>
      <c r="L60" s="203"/>
      <c r="M60" s="344"/>
      <c r="N60" s="108"/>
      <c r="O60" s="108"/>
      <c r="P60" s="252"/>
      <c r="Q60" s="252"/>
      <c r="R60" s="252"/>
      <c r="S60" s="252"/>
      <c r="T60" s="252"/>
      <c r="U60" s="252"/>
      <c r="V60" s="252"/>
      <c r="W60" s="252"/>
      <c r="X60" s="252"/>
      <c r="Y60" s="252"/>
      <c r="Z60" s="253"/>
      <c r="AA60" s="253"/>
      <c r="AB60" s="253"/>
      <c r="AC60" s="253"/>
      <c r="AD60" s="253"/>
      <c r="AE60" s="253"/>
      <c r="AF60" s="253"/>
      <c r="AG60" s="253"/>
      <c r="AH60" s="253"/>
      <c r="AI60" s="253"/>
      <c r="AJ60" s="253"/>
      <c r="AK60" s="253"/>
      <c r="AL60" s="253"/>
      <c r="AM60" s="253"/>
      <c r="AN60" s="253"/>
      <c r="AO60" s="253"/>
      <c r="AP60" s="253"/>
      <c r="AQ60" s="253"/>
      <c r="AR60" s="253"/>
      <c r="AS60" s="253"/>
      <c r="AT60" s="253"/>
      <c r="AU60" s="253"/>
      <c r="AV60" s="253"/>
      <c r="AW60" s="253"/>
      <c r="AX60" s="253"/>
    </row>
    <row r="61" spans="1:157" ht="27" customHeight="1" thickBot="1" x14ac:dyDescent="0.25">
      <c r="A61" s="125" t="s">
        <v>69</v>
      </c>
      <c r="B61" s="104">
        <f>B78+B88+B102+B110+B116+B120</f>
        <v>716332.88595625083</v>
      </c>
      <c r="C61" s="104">
        <f t="shared" ref="C61:K61" si="22">C78+C88+C102+C110+C116+C120</f>
        <v>837405.44770230004</v>
      </c>
      <c r="D61" s="104">
        <f t="shared" si="22"/>
        <v>1184200.2067497249</v>
      </c>
      <c r="E61" s="104">
        <f t="shared" si="22"/>
        <v>1859991.8683843382</v>
      </c>
      <c r="F61" s="104">
        <f t="shared" si="22"/>
        <v>2577972.2388126482</v>
      </c>
      <c r="G61" s="104">
        <f t="shared" si="22"/>
        <v>3508313.8448347929</v>
      </c>
      <c r="H61" s="104">
        <f t="shared" si="22"/>
        <v>4499327.0067374753</v>
      </c>
      <c r="I61" s="104">
        <f t="shared" si="22"/>
        <v>5540187.8894568812</v>
      </c>
      <c r="J61" s="104">
        <f t="shared" si="22"/>
        <v>6707463.7335908785</v>
      </c>
      <c r="K61" s="104">
        <f t="shared" si="22"/>
        <v>8984214.8869491052</v>
      </c>
      <c r="L61" s="205">
        <f>SUM(B61:K61)</f>
        <v>36415410.009174399</v>
      </c>
      <c r="M61" s="381">
        <f>L61/L53</f>
        <v>0.10125918047068692</v>
      </c>
    </row>
    <row r="62" spans="1:157" ht="24" customHeight="1" thickBot="1" x14ac:dyDescent="0.25">
      <c r="A62" s="107" t="s">
        <v>106</v>
      </c>
      <c r="B62" s="109">
        <f>B61/B53</f>
        <v>2.8522881071035844</v>
      </c>
      <c r="C62" s="109">
        <f t="shared" ref="C62:K62" si="23">C61/C53</f>
        <v>0.7271381876136479</v>
      </c>
      <c r="D62" s="109">
        <f t="shared" si="23"/>
        <v>0.45675873806910305</v>
      </c>
      <c r="E62" s="109">
        <f t="shared" si="23"/>
        <v>0.30343432952739235</v>
      </c>
      <c r="F62" s="109">
        <f t="shared" si="23"/>
        <v>0.25225015502178466</v>
      </c>
      <c r="G62" s="109">
        <f t="shared" si="23"/>
        <v>0.15641547069559794</v>
      </c>
      <c r="H62" s="109">
        <f t="shared" si="23"/>
        <v>0.11960204812736396</v>
      </c>
      <c r="I62" s="109">
        <f t="shared" si="23"/>
        <v>9.8636926794884824E-2</v>
      </c>
      <c r="J62" s="109">
        <f t="shared" si="23"/>
        <v>8.2357288447086618E-2</v>
      </c>
      <c r="K62" s="109">
        <f t="shared" si="23"/>
        <v>6.3438394959809324E-2</v>
      </c>
      <c r="L62" s="206"/>
      <c r="M62" s="345"/>
    </row>
    <row r="63" spans="1:157" ht="24" customHeight="1" x14ac:dyDescent="0.2">
      <c r="A63" s="60" t="s">
        <v>67</v>
      </c>
      <c r="B63" s="59"/>
      <c r="C63" s="59"/>
      <c r="D63" s="59"/>
      <c r="E63" s="59"/>
      <c r="F63" s="59"/>
      <c r="G63" s="59"/>
      <c r="H63" s="59"/>
      <c r="I63" s="59"/>
      <c r="J63" s="59"/>
      <c r="K63" s="59"/>
      <c r="L63" s="193"/>
      <c r="M63" s="338"/>
    </row>
    <row r="64" spans="1:157" s="236" customFormat="1" ht="24" customHeight="1" x14ac:dyDescent="0.2">
      <c r="A64" s="420" t="s">
        <v>3645</v>
      </c>
      <c r="B64" s="12">
        <v>80</v>
      </c>
      <c r="C64" s="12">
        <v>80</v>
      </c>
      <c r="D64" s="12">
        <v>80</v>
      </c>
      <c r="E64" s="12">
        <v>80</v>
      </c>
      <c r="F64" s="12">
        <v>80</v>
      </c>
      <c r="G64" s="12">
        <v>82</v>
      </c>
      <c r="H64" s="12">
        <v>83</v>
      </c>
      <c r="I64" s="12">
        <v>83</v>
      </c>
      <c r="J64" s="12">
        <v>84</v>
      </c>
      <c r="K64" s="12">
        <v>85</v>
      </c>
      <c r="L64" s="363"/>
      <c r="M64" s="341"/>
    </row>
    <row r="65" spans="1:15" s="74" customFormat="1" ht="24" customHeight="1" x14ac:dyDescent="0.2">
      <c r="A65" s="420" t="s">
        <v>3646</v>
      </c>
      <c r="B65" s="438">
        <v>120</v>
      </c>
      <c r="C65" s="438">
        <v>120</v>
      </c>
      <c r="D65" s="438">
        <v>120</v>
      </c>
      <c r="E65" s="438">
        <v>120</v>
      </c>
      <c r="F65" s="438">
        <v>120</v>
      </c>
      <c r="G65" s="438">
        <v>120</v>
      </c>
      <c r="H65" s="438">
        <v>120</v>
      </c>
      <c r="I65" s="438">
        <v>120</v>
      </c>
      <c r="J65" s="438">
        <v>120</v>
      </c>
      <c r="K65" s="438">
        <v>120</v>
      </c>
      <c r="L65" s="193"/>
      <c r="M65" s="338"/>
    </row>
    <row r="66" spans="1:15" s="74" customFormat="1" ht="24" customHeight="1" x14ac:dyDescent="0.2">
      <c r="A66" s="420" t="s">
        <v>3647</v>
      </c>
      <c r="B66" s="8">
        <v>350</v>
      </c>
      <c r="C66" s="8">
        <v>350</v>
      </c>
      <c r="D66" s="8">
        <v>350</v>
      </c>
      <c r="E66" s="8">
        <v>350</v>
      </c>
      <c r="F66" s="8">
        <v>350</v>
      </c>
      <c r="G66" s="8">
        <v>350</v>
      </c>
      <c r="H66" s="8">
        <v>350</v>
      </c>
      <c r="I66" s="8">
        <v>350</v>
      </c>
      <c r="J66" s="8">
        <v>350</v>
      </c>
      <c r="K66" s="8">
        <v>350</v>
      </c>
      <c r="L66" s="193"/>
      <c r="M66" s="338"/>
    </row>
    <row r="67" spans="1:15" ht="24" customHeight="1" x14ac:dyDescent="0.2">
      <c r="A67" s="58" t="s">
        <v>24</v>
      </c>
      <c r="B67" s="55">
        <v>0.1</v>
      </c>
      <c r="C67" s="55">
        <v>0.15</v>
      </c>
      <c r="D67" s="55">
        <v>0.15</v>
      </c>
      <c r="E67" s="55">
        <v>0.2</v>
      </c>
      <c r="F67" s="55">
        <v>0.25</v>
      </c>
      <c r="G67" s="55">
        <v>0.35</v>
      </c>
      <c r="H67" s="55">
        <v>0.4</v>
      </c>
      <c r="I67" s="55">
        <v>0.45</v>
      </c>
      <c r="J67" s="55">
        <v>0.5</v>
      </c>
      <c r="K67" s="55">
        <v>0.55000000000000004</v>
      </c>
      <c r="L67" s="193"/>
      <c r="M67" s="338"/>
    </row>
    <row r="68" spans="1:15" ht="24" customHeight="1" x14ac:dyDescent="0.2">
      <c r="A68" s="58" t="s">
        <v>43</v>
      </c>
      <c r="B68" s="57">
        <f>80/$C$2</f>
        <v>1.2307692307692308</v>
      </c>
      <c r="C68" s="57">
        <f>80/$C$2</f>
        <v>1.2307692307692308</v>
      </c>
      <c r="D68" s="57">
        <f>80/$C$2</f>
        <v>1.2307692307692308</v>
      </c>
      <c r="E68" s="57">
        <f t="shared" ref="E68:F68" si="24">80/$C$2</f>
        <v>1.2307692307692308</v>
      </c>
      <c r="F68" s="57">
        <f t="shared" si="24"/>
        <v>1.2307692307692308</v>
      </c>
      <c r="G68" s="57">
        <f>82/$C$2</f>
        <v>1.2615384615384615</v>
      </c>
      <c r="H68" s="57">
        <f>83/$C$2</f>
        <v>1.2769230769230768</v>
      </c>
      <c r="I68" s="57">
        <f>83/$C$2</f>
        <v>1.2769230769230768</v>
      </c>
      <c r="J68" s="57">
        <f>84/$C$2</f>
        <v>1.2923076923076924</v>
      </c>
      <c r="K68" s="57">
        <f>85/$C$2</f>
        <v>1.3076923076923077</v>
      </c>
      <c r="L68" s="193"/>
      <c r="M68" s="338"/>
    </row>
    <row r="69" spans="1:15" ht="24.75" customHeight="1" x14ac:dyDescent="0.2">
      <c r="A69" s="58" t="s">
        <v>59</v>
      </c>
      <c r="B69" s="57">
        <f>120/$C$2</f>
        <v>1.8461538461538463</v>
      </c>
      <c r="C69" s="57">
        <f t="shared" ref="C69:K69" si="25">120/$C$2</f>
        <v>1.8461538461538463</v>
      </c>
      <c r="D69" s="57">
        <f t="shared" si="25"/>
        <v>1.8461538461538463</v>
      </c>
      <c r="E69" s="57">
        <f t="shared" si="25"/>
        <v>1.8461538461538463</v>
      </c>
      <c r="F69" s="57">
        <f t="shared" si="25"/>
        <v>1.8461538461538463</v>
      </c>
      <c r="G69" s="57">
        <f t="shared" si="25"/>
        <v>1.8461538461538463</v>
      </c>
      <c r="H69" s="57">
        <f t="shared" si="25"/>
        <v>1.8461538461538463</v>
      </c>
      <c r="I69" s="57">
        <f t="shared" si="25"/>
        <v>1.8461538461538463</v>
      </c>
      <c r="J69" s="57">
        <f t="shared" si="25"/>
        <v>1.8461538461538463</v>
      </c>
      <c r="K69" s="57">
        <f t="shared" si="25"/>
        <v>1.8461538461538463</v>
      </c>
      <c r="L69" s="193"/>
      <c r="M69" s="338"/>
      <c r="N69" s="235"/>
      <c r="O69" s="235"/>
    </row>
    <row r="70" spans="1:15" ht="24.75" customHeight="1" x14ac:dyDescent="0.2">
      <c r="A70" s="58" t="s">
        <v>60</v>
      </c>
      <c r="B70" s="57">
        <f>350/$C$2</f>
        <v>5.384615384615385</v>
      </c>
      <c r="C70" s="57">
        <f t="shared" ref="C70:K70" si="26">350/$C$2</f>
        <v>5.384615384615385</v>
      </c>
      <c r="D70" s="57">
        <f t="shared" si="26"/>
        <v>5.384615384615385</v>
      </c>
      <c r="E70" s="57">
        <f t="shared" si="26"/>
        <v>5.384615384615385</v>
      </c>
      <c r="F70" s="57">
        <f t="shared" si="26"/>
        <v>5.384615384615385</v>
      </c>
      <c r="G70" s="57">
        <f t="shared" si="26"/>
        <v>5.384615384615385</v>
      </c>
      <c r="H70" s="57">
        <f t="shared" si="26"/>
        <v>5.384615384615385</v>
      </c>
      <c r="I70" s="57">
        <f t="shared" si="26"/>
        <v>5.384615384615385</v>
      </c>
      <c r="J70" s="57">
        <f t="shared" si="26"/>
        <v>5.384615384615385</v>
      </c>
      <c r="K70" s="57">
        <f t="shared" si="26"/>
        <v>5.384615384615385</v>
      </c>
      <c r="L70" s="193"/>
      <c r="M70" s="338"/>
      <c r="N70" s="235"/>
      <c r="O70" s="235"/>
    </row>
    <row r="71" spans="1:15" ht="24.75" customHeight="1" x14ac:dyDescent="0.2">
      <c r="A71" s="54" t="s">
        <v>61</v>
      </c>
      <c r="B71" s="56">
        <v>0.85</v>
      </c>
      <c r="C71" s="56">
        <v>0.85</v>
      </c>
      <c r="D71" s="56">
        <v>0.85</v>
      </c>
      <c r="E71" s="56">
        <v>0.85</v>
      </c>
      <c r="F71" s="56">
        <v>0.85</v>
      </c>
      <c r="G71" s="56">
        <v>0.85</v>
      </c>
      <c r="H71" s="56">
        <v>0.85</v>
      </c>
      <c r="I71" s="56">
        <v>0.85</v>
      </c>
      <c r="J71" s="56">
        <v>0.85</v>
      </c>
      <c r="K71" s="56">
        <v>0.85</v>
      </c>
      <c r="L71" s="197"/>
      <c r="M71" s="340"/>
      <c r="N71" s="235"/>
      <c r="O71" s="235"/>
    </row>
    <row r="72" spans="1:15" ht="24.75" customHeight="1" x14ac:dyDescent="0.2">
      <c r="A72" s="53" t="s">
        <v>62</v>
      </c>
      <c r="B72" s="55">
        <v>0.1</v>
      </c>
      <c r="C72" s="55">
        <v>0.1</v>
      </c>
      <c r="D72" s="55">
        <v>0.1</v>
      </c>
      <c r="E72" s="55">
        <v>0.1</v>
      </c>
      <c r="F72" s="55">
        <v>0.1</v>
      </c>
      <c r="G72" s="55">
        <v>0.1</v>
      </c>
      <c r="H72" s="55">
        <v>0.1</v>
      </c>
      <c r="I72" s="55">
        <v>0.1</v>
      </c>
      <c r="J72" s="55">
        <v>0.1</v>
      </c>
      <c r="K72" s="55">
        <v>0.1</v>
      </c>
      <c r="L72" s="197"/>
      <c r="M72" s="340"/>
      <c r="N72" s="235"/>
      <c r="O72" s="235"/>
    </row>
    <row r="73" spans="1:15" ht="24.75" customHeight="1" x14ac:dyDescent="0.2">
      <c r="A73" s="53" t="s">
        <v>65</v>
      </c>
      <c r="B73" s="55">
        <f>100%-B71-B72</f>
        <v>5.0000000000000017E-2</v>
      </c>
      <c r="C73" s="55">
        <f t="shared" ref="C73:K73" si="27">100%-C71-C72</f>
        <v>5.0000000000000017E-2</v>
      </c>
      <c r="D73" s="55">
        <f t="shared" si="27"/>
        <v>5.0000000000000017E-2</v>
      </c>
      <c r="E73" s="55">
        <f t="shared" si="27"/>
        <v>5.0000000000000017E-2</v>
      </c>
      <c r="F73" s="55">
        <f t="shared" si="27"/>
        <v>5.0000000000000017E-2</v>
      </c>
      <c r="G73" s="55">
        <f t="shared" si="27"/>
        <v>5.0000000000000017E-2</v>
      </c>
      <c r="H73" s="55">
        <f t="shared" si="27"/>
        <v>5.0000000000000017E-2</v>
      </c>
      <c r="I73" s="55">
        <f t="shared" si="27"/>
        <v>5.0000000000000017E-2</v>
      </c>
      <c r="J73" s="55">
        <f t="shared" si="27"/>
        <v>5.0000000000000017E-2</v>
      </c>
      <c r="K73" s="55">
        <f t="shared" si="27"/>
        <v>5.0000000000000017E-2</v>
      </c>
      <c r="L73" s="197"/>
      <c r="M73" s="340"/>
      <c r="N73" s="235"/>
      <c r="O73" s="235"/>
    </row>
    <row r="74" spans="1:15" ht="24.75" customHeight="1" x14ac:dyDescent="0.2">
      <c r="A74" s="54" t="s">
        <v>30</v>
      </c>
      <c r="B74" s="48">
        <f t="shared" ref="B74:K74" si="28">B31*(100%-B67)</f>
        <v>217657.47750000053</v>
      </c>
      <c r="C74" s="48">
        <f t="shared" si="28"/>
        <v>289295.32839166734</v>
      </c>
      <c r="D74" s="48">
        <f t="shared" si="28"/>
        <v>472465.82473750116</v>
      </c>
      <c r="E74" s="48">
        <f t="shared" si="28"/>
        <v>820301.4935866684</v>
      </c>
      <c r="F74" s="48">
        <f t="shared" si="28"/>
        <v>1174468.0594487526</v>
      </c>
      <c r="G74" s="48">
        <f t="shared" si="28"/>
        <v>1436191.7789999573</v>
      </c>
      <c r="H74" s="48">
        <f t="shared" si="28"/>
        <v>1683184.7396557091</v>
      </c>
      <c r="I74" s="48">
        <f t="shared" si="28"/>
        <v>1978970.5765246693</v>
      </c>
      <c r="J74" s="48">
        <f t="shared" si="28"/>
        <v>2155788.2418663171</v>
      </c>
      <c r="K74" s="48">
        <f t="shared" si="28"/>
        <v>2296740.0730472901</v>
      </c>
      <c r="L74" s="197"/>
      <c r="M74" s="340"/>
      <c r="N74" s="235"/>
      <c r="O74" s="235"/>
    </row>
    <row r="75" spans="1:15" ht="24.75" customHeight="1" x14ac:dyDescent="0.2">
      <c r="A75" s="53" t="s">
        <v>63</v>
      </c>
      <c r="B75" s="8">
        <f>B74*B71</f>
        <v>185008.85587500044</v>
      </c>
      <c r="C75" s="8">
        <f t="shared" ref="C75:K75" si="29">C74*C71</f>
        <v>245901.02913291723</v>
      </c>
      <c r="D75" s="8">
        <f t="shared" si="29"/>
        <v>401595.95102687599</v>
      </c>
      <c r="E75" s="8">
        <f t="shared" si="29"/>
        <v>697256.26954866806</v>
      </c>
      <c r="F75" s="8">
        <f t="shared" si="29"/>
        <v>998297.85053143965</v>
      </c>
      <c r="G75" s="8">
        <f t="shared" si="29"/>
        <v>1220763.0121499635</v>
      </c>
      <c r="H75" s="8">
        <f t="shared" si="29"/>
        <v>1430707.0287073527</v>
      </c>
      <c r="I75" s="8">
        <f t="shared" si="29"/>
        <v>1682124.9900459689</v>
      </c>
      <c r="J75" s="8">
        <f t="shared" si="29"/>
        <v>1832420.0055863694</v>
      </c>
      <c r="K75" s="8">
        <f t="shared" si="29"/>
        <v>1952229.0620901964</v>
      </c>
      <c r="L75" s="197"/>
      <c r="M75" s="340"/>
      <c r="N75" s="235"/>
      <c r="O75" s="235"/>
    </row>
    <row r="76" spans="1:15" ht="24.75" customHeight="1" x14ac:dyDescent="0.2">
      <c r="A76" s="53" t="s">
        <v>64</v>
      </c>
      <c r="B76" s="8">
        <f>B74*B72</f>
        <v>21765.747750000053</v>
      </c>
      <c r="C76" s="8">
        <f t="shared" ref="C76:K76" si="30">C74*C72</f>
        <v>28929.532839166735</v>
      </c>
      <c r="D76" s="8">
        <f t="shared" si="30"/>
        <v>47246.582473750117</v>
      </c>
      <c r="E76" s="8">
        <f t="shared" si="30"/>
        <v>82030.149358666851</v>
      </c>
      <c r="F76" s="8">
        <f t="shared" si="30"/>
        <v>117446.80594487526</v>
      </c>
      <c r="G76" s="8">
        <f t="shared" si="30"/>
        <v>143619.17789999573</v>
      </c>
      <c r="H76" s="8">
        <f t="shared" si="30"/>
        <v>168318.47396557091</v>
      </c>
      <c r="I76" s="8">
        <f t="shared" si="30"/>
        <v>197897.05765246693</v>
      </c>
      <c r="J76" s="8">
        <f t="shared" si="30"/>
        <v>215578.82418663171</v>
      </c>
      <c r="K76" s="8">
        <f t="shared" si="30"/>
        <v>229674.00730472902</v>
      </c>
      <c r="L76" s="197"/>
      <c r="M76" s="340"/>
      <c r="N76" s="235"/>
      <c r="O76" s="235"/>
    </row>
    <row r="77" spans="1:15" ht="24.75" customHeight="1" thickBot="1" x14ac:dyDescent="0.25">
      <c r="A77" s="53" t="s">
        <v>66</v>
      </c>
      <c r="B77" s="8">
        <f t="shared" ref="B77:K77" si="31">B74*B73</f>
        <v>10882.87387500003</v>
      </c>
      <c r="C77" s="8">
        <f t="shared" si="31"/>
        <v>14464.766419583371</v>
      </c>
      <c r="D77" s="8">
        <f t="shared" si="31"/>
        <v>23623.291236875066</v>
      </c>
      <c r="E77" s="8">
        <f t="shared" si="31"/>
        <v>41015.074679333433</v>
      </c>
      <c r="F77" s="8">
        <f t="shared" si="31"/>
        <v>58723.402972437645</v>
      </c>
      <c r="G77" s="8">
        <f t="shared" si="31"/>
        <v>71809.58894999788</v>
      </c>
      <c r="H77" s="8">
        <f t="shared" si="31"/>
        <v>84159.236982785485</v>
      </c>
      <c r="I77" s="8">
        <f t="shared" si="31"/>
        <v>98948.528826233494</v>
      </c>
      <c r="J77" s="8">
        <f t="shared" si="31"/>
        <v>107789.41209331588</v>
      </c>
      <c r="K77" s="8">
        <f t="shared" si="31"/>
        <v>114837.00365236454</v>
      </c>
      <c r="L77" s="197"/>
      <c r="M77" s="340"/>
      <c r="N77" s="235"/>
      <c r="O77" s="235"/>
    </row>
    <row r="78" spans="1:15" ht="24.75" customHeight="1" x14ac:dyDescent="0.2">
      <c r="A78" s="293" t="s">
        <v>29</v>
      </c>
      <c r="B78" s="294">
        <f>SUM(B79:B82)</f>
        <v>335716.98548077006</v>
      </c>
      <c r="C78" s="294">
        <f t="shared" ref="C78:K78" si="32">SUM(C79:C82)</f>
        <v>443173.76181827037</v>
      </c>
      <c r="D78" s="294">
        <f t="shared" si="32"/>
        <v>717929.50633702113</v>
      </c>
      <c r="E78" s="294">
        <f t="shared" si="32"/>
        <v>1239683.0096107719</v>
      </c>
      <c r="F78" s="294">
        <f t="shared" si="32"/>
        <v>1770932.8584038985</v>
      </c>
      <c r="G78" s="294">
        <f t="shared" si="32"/>
        <v>2201080.3765660883</v>
      </c>
      <c r="H78" s="294">
        <f t="shared" si="32"/>
        <v>2600040.5108085182</v>
      </c>
      <c r="I78" s="294">
        <f t="shared" si="32"/>
        <v>3055323.1720198947</v>
      </c>
      <c r="J78" s="294">
        <f t="shared" si="32"/>
        <v>3355677.4400663292</v>
      </c>
      <c r="K78" s="294">
        <f t="shared" si="32"/>
        <v>3604512.3451163345</v>
      </c>
      <c r="L78" s="295">
        <f>SUM(B78:K78)</f>
        <v>19324069.9662279</v>
      </c>
      <c r="M78" s="361"/>
      <c r="N78" s="235"/>
      <c r="O78" s="235"/>
    </row>
    <row r="79" spans="1:15" ht="24.75" customHeight="1" x14ac:dyDescent="0.2">
      <c r="A79" s="296" t="s">
        <v>107</v>
      </c>
      <c r="B79" s="8">
        <f t="shared" ref="B79:K79" si="33">B75*B68</f>
        <v>227703.2072307698</v>
      </c>
      <c r="C79" s="8">
        <f t="shared" si="33"/>
        <v>302647.42047128279</v>
      </c>
      <c r="D79" s="8">
        <f t="shared" si="33"/>
        <v>494271.93972538586</v>
      </c>
      <c r="E79" s="8">
        <f t="shared" si="33"/>
        <v>858161.56252143765</v>
      </c>
      <c r="F79" s="8">
        <f t="shared" si="33"/>
        <v>1228674.2775771567</v>
      </c>
      <c r="G79" s="8">
        <f t="shared" si="33"/>
        <v>1540039.4922507231</v>
      </c>
      <c r="H79" s="8">
        <f t="shared" si="33"/>
        <v>1826902.8212724656</v>
      </c>
      <c r="I79" s="8">
        <f t="shared" si="33"/>
        <v>2147944.2180586988</v>
      </c>
      <c r="J79" s="8">
        <f t="shared" si="33"/>
        <v>2368050.46875777</v>
      </c>
      <c r="K79" s="8">
        <f t="shared" si="33"/>
        <v>2552914.9273487185</v>
      </c>
      <c r="L79" s="209">
        <f>SUM(B79:K79)</f>
        <v>13547310.33521441</v>
      </c>
      <c r="M79" s="8"/>
      <c r="N79" s="235"/>
      <c r="O79" s="235"/>
    </row>
    <row r="80" spans="1:15" ht="24.75" customHeight="1" x14ac:dyDescent="0.2">
      <c r="A80" s="296" t="s">
        <v>108</v>
      </c>
      <c r="B80" s="8">
        <f t="shared" ref="B80:K80" si="34">B76*B69</f>
        <v>40182.918923077021</v>
      </c>
      <c r="C80" s="8">
        <f t="shared" si="34"/>
        <v>53408.368318461668</v>
      </c>
      <c r="D80" s="8">
        <f t="shared" si="34"/>
        <v>87224.45995153868</v>
      </c>
      <c r="E80" s="8">
        <f t="shared" si="34"/>
        <v>151440.27573907727</v>
      </c>
      <c r="F80" s="8">
        <f t="shared" si="34"/>
        <v>216824.87251361588</v>
      </c>
      <c r="G80" s="8">
        <f t="shared" si="34"/>
        <v>265143.0976615306</v>
      </c>
      <c r="H80" s="8">
        <f t="shared" si="34"/>
        <v>310741.79809028481</v>
      </c>
      <c r="I80" s="8">
        <f t="shared" si="34"/>
        <v>365348.41412763129</v>
      </c>
      <c r="J80" s="8">
        <f t="shared" si="34"/>
        <v>397991.67542147398</v>
      </c>
      <c r="K80" s="8">
        <f t="shared" si="34"/>
        <v>424013.55194719206</v>
      </c>
      <c r="L80" s="209">
        <f>SUM(B80:K80)</f>
        <v>2312319.4326938833</v>
      </c>
      <c r="M80" s="8"/>
      <c r="N80" s="235"/>
      <c r="O80" s="235"/>
    </row>
    <row r="81" spans="1:15" ht="24.75" customHeight="1" x14ac:dyDescent="0.2">
      <c r="A81" s="296" t="s">
        <v>109</v>
      </c>
      <c r="B81" s="8">
        <f t="shared" ref="B81:K81" si="35">B77*B70</f>
        <v>58600.09009615401</v>
      </c>
      <c r="C81" s="8">
        <f t="shared" si="35"/>
        <v>77887.203797756621</v>
      </c>
      <c r="D81" s="8">
        <f t="shared" si="35"/>
        <v>127202.33742932729</v>
      </c>
      <c r="E81" s="8">
        <f t="shared" si="35"/>
        <v>220850.40211948773</v>
      </c>
      <c r="F81" s="8">
        <f t="shared" si="35"/>
        <v>316202.93908235658</v>
      </c>
      <c r="G81" s="8">
        <f t="shared" si="35"/>
        <v>386667.01742306555</v>
      </c>
      <c r="H81" s="8">
        <f t="shared" si="35"/>
        <v>453165.12221499882</v>
      </c>
      <c r="I81" s="8">
        <f t="shared" si="35"/>
        <v>532799.77060279576</v>
      </c>
      <c r="J81" s="8">
        <f t="shared" si="35"/>
        <v>580404.52665631636</v>
      </c>
      <c r="K81" s="8">
        <f t="shared" si="35"/>
        <v>618353.09658965527</v>
      </c>
      <c r="L81" s="209">
        <f>SUM(B81:K81)</f>
        <v>3372132.506011914</v>
      </c>
      <c r="M81" s="8"/>
      <c r="N81" s="235"/>
      <c r="O81" s="235"/>
    </row>
    <row r="82" spans="1:15" ht="24.75" customHeight="1" thickBot="1" x14ac:dyDescent="0.25">
      <c r="A82" s="297" t="s">
        <v>110</v>
      </c>
      <c r="B82" s="298">
        <f>100000*6/$C$2</f>
        <v>9230.7692307692305</v>
      </c>
      <c r="C82" s="298">
        <f t="shared" ref="C82:K82" si="36">100000*6/$C$2</f>
        <v>9230.7692307692305</v>
      </c>
      <c r="D82" s="298">
        <f t="shared" si="36"/>
        <v>9230.7692307692305</v>
      </c>
      <c r="E82" s="298">
        <f t="shared" si="36"/>
        <v>9230.7692307692305</v>
      </c>
      <c r="F82" s="298">
        <f t="shared" si="36"/>
        <v>9230.7692307692305</v>
      </c>
      <c r="G82" s="298">
        <f t="shared" si="36"/>
        <v>9230.7692307692305</v>
      </c>
      <c r="H82" s="298">
        <f t="shared" si="36"/>
        <v>9230.7692307692305</v>
      </c>
      <c r="I82" s="298">
        <f t="shared" si="36"/>
        <v>9230.7692307692305</v>
      </c>
      <c r="J82" s="298">
        <f t="shared" si="36"/>
        <v>9230.7692307692305</v>
      </c>
      <c r="K82" s="298">
        <f t="shared" si="36"/>
        <v>9230.7692307692305</v>
      </c>
      <c r="L82" s="299">
        <f>SUM(B82:K82)</f>
        <v>92307.692307692327</v>
      </c>
      <c r="M82" s="8"/>
      <c r="N82" s="235"/>
      <c r="O82" s="235"/>
    </row>
    <row r="83" spans="1:15" ht="24.75" customHeight="1" x14ac:dyDescent="0.2">
      <c r="A83" s="470" t="s">
        <v>25</v>
      </c>
      <c r="B83" s="471"/>
      <c r="C83" s="471"/>
      <c r="D83" s="471"/>
      <c r="E83" s="471"/>
      <c r="F83" s="471"/>
      <c r="G83" s="471"/>
      <c r="H83" s="471"/>
      <c r="I83" s="471"/>
      <c r="J83" s="471"/>
      <c r="K83" s="471"/>
      <c r="L83" s="303"/>
      <c r="M83" s="340"/>
      <c r="N83" s="235"/>
      <c r="O83" s="235"/>
    </row>
    <row r="84" spans="1:15" ht="24.75" customHeight="1" x14ac:dyDescent="0.2">
      <c r="A84" s="296" t="s">
        <v>26</v>
      </c>
      <c r="B84" s="300">
        <v>0.1</v>
      </c>
      <c r="C84" s="300">
        <v>0.1</v>
      </c>
      <c r="D84" s="300">
        <v>0.1</v>
      </c>
      <c r="E84" s="300">
        <v>0.1</v>
      </c>
      <c r="F84" s="300">
        <v>0.1</v>
      </c>
      <c r="G84" s="300">
        <v>0.1</v>
      </c>
      <c r="H84" s="300">
        <v>0.1</v>
      </c>
      <c r="I84" s="300">
        <v>0.1</v>
      </c>
      <c r="J84" s="300">
        <v>0.1</v>
      </c>
      <c r="K84" s="300">
        <v>0.1</v>
      </c>
      <c r="L84" s="197"/>
      <c r="M84" s="340"/>
      <c r="N84" s="235"/>
      <c r="O84" s="235"/>
    </row>
    <row r="85" spans="1:15" ht="22" customHeight="1" x14ac:dyDescent="0.2">
      <c r="A85" s="301" t="s">
        <v>3562</v>
      </c>
      <c r="B85" s="300">
        <v>0.05</v>
      </c>
      <c r="C85" s="300">
        <v>0.05</v>
      </c>
      <c r="D85" s="300">
        <v>0.05</v>
      </c>
      <c r="E85" s="300">
        <v>0.05</v>
      </c>
      <c r="F85" s="300">
        <v>0.05</v>
      </c>
      <c r="G85" s="300">
        <v>0.05</v>
      </c>
      <c r="H85" s="300">
        <v>0.05</v>
      </c>
      <c r="I85" s="300">
        <v>0.05</v>
      </c>
      <c r="J85" s="300">
        <v>0.05</v>
      </c>
      <c r="K85" s="300">
        <v>0.05</v>
      </c>
      <c r="N85" s="235"/>
      <c r="O85" s="235"/>
    </row>
    <row r="86" spans="1:15" ht="24.75" customHeight="1" x14ac:dyDescent="0.2">
      <c r="A86" s="301" t="s">
        <v>27</v>
      </c>
      <c r="B86" s="300">
        <v>0.95</v>
      </c>
      <c r="C86" s="300">
        <v>0.9</v>
      </c>
      <c r="D86" s="300">
        <v>0.85</v>
      </c>
      <c r="E86" s="300">
        <v>0.8</v>
      </c>
      <c r="F86" s="300">
        <v>0.75</v>
      </c>
      <c r="G86" s="300">
        <v>0.7</v>
      </c>
      <c r="H86" s="300">
        <v>0.65</v>
      </c>
      <c r="I86" s="300">
        <v>0.6</v>
      </c>
      <c r="J86" s="300">
        <v>0.55000000000000104</v>
      </c>
      <c r="K86" s="300">
        <v>0.500000000000001</v>
      </c>
      <c r="N86" s="235"/>
      <c r="O86" s="235"/>
    </row>
    <row r="87" spans="1:15" ht="28" customHeight="1" thickBot="1" x14ac:dyDescent="0.25">
      <c r="A87" s="297" t="s">
        <v>28</v>
      </c>
      <c r="B87" s="302">
        <v>0.75</v>
      </c>
      <c r="C87" s="302">
        <v>0.75</v>
      </c>
      <c r="D87" s="302">
        <v>0.75</v>
      </c>
      <c r="E87" s="302">
        <v>0.65</v>
      </c>
      <c r="F87" s="302">
        <v>0.65</v>
      </c>
      <c r="G87" s="302">
        <v>0.65</v>
      </c>
      <c r="H87" s="302">
        <v>0.65</v>
      </c>
      <c r="I87" s="302">
        <v>0.6</v>
      </c>
      <c r="J87" s="302">
        <v>0.6</v>
      </c>
      <c r="K87" s="302">
        <v>0.6</v>
      </c>
      <c r="L87" s="304"/>
      <c r="N87" s="235"/>
      <c r="O87" s="235"/>
    </row>
    <row r="88" spans="1:15" ht="24.75" customHeight="1" x14ac:dyDescent="0.2">
      <c r="A88" s="293" t="s">
        <v>31</v>
      </c>
      <c r="B88" s="294">
        <f>SUM(B89:B90)</f>
        <v>17119.597749519271</v>
      </c>
      <c r="C88" s="294">
        <f t="shared" ref="C88:K88" si="37">SUM(C89:C90)</f>
        <v>63391.564579092694</v>
      </c>
      <c r="D88" s="294">
        <f t="shared" si="37"/>
        <v>128499.9259781561</v>
      </c>
      <c r="E88" s="294">
        <f t="shared" si="37"/>
        <v>268530.04479471094</v>
      </c>
      <c r="F88" s="294">
        <f t="shared" si="37"/>
        <v>417908.32789068948</v>
      </c>
      <c r="G88" s="294">
        <f t="shared" si="37"/>
        <v>876825.5708664828</v>
      </c>
      <c r="H88" s="294">
        <f t="shared" si="37"/>
        <v>1397533.2187068025</v>
      </c>
      <c r="I88" s="294">
        <f t="shared" si="37"/>
        <v>1904233.5325557564</v>
      </c>
      <c r="J88" s="294">
        <f t="shared" si="37"/>
        <v>2689561.5885606147</v>
      </c>
      <c r="K88" s="294">
        <f t="shared" si="37"/>
        <v>4520001.4890548103</v>
      </c>
      <c r="L88" s="295">
        <f>SUM(B88:K88)</f>
        <v>12283604.860736635</v>
      </c>
      <c r="M88" s="361"/>
      <c r="N88" s="235"/>
      <c r="O88" s="235"/>
    </row>
    <row r="89" spans="1:15" ht="24.75" customHeight="1" x14ac:dyDescent="0.2">
      <c r="A89" s="301" t="s">
        <v>3563</v>
      </c>
      <c r="B89" s="8">
        <f t="shared" ref="B89:K89" si="38">B49*B86*B84*B36</f>
        <v>12724.590992307722</v>
      </c>
      <c r="C89" s="8">
        <f t="shared" si="38"/>
        <v>34636.897688884703</v>
      </c>
      <c r="D89" s="8">
        <f t="shared" si="38"/>
        <v>55969.028468903991</v>
      </c>
      <c r="E89" s="8">
        <f t="shared" si="38"/>
        <v>116735.21254887203</v>
      </c>
      <c r="F89" s="8">
        <f t="shared" si="38"/>
        <v>151343.76101450386</v>
      </c>
      <c r="G89" s="8">
        <f t="shared" si="38"/>
        <v>276020.76320661901</v>
      </c>
      <c r="H89" s="8">
        <f t="shared" si="38"/>
        <v>349821.89505844488</v>
      </c>
      <c r="I89" s="8">
        <f t="shared" si="38"/>
        <v>438418.09695315739</v>
      </c>
      <c r="J89" s="8">
        <f t="shared" si="38"/>
        <v>541766.16816748236</v>
      </c>
      <c r="K89" s="8">
        <f t="shared" si="38"/>
        <v>678421.68311550864</v>
      </c>
      <c r="L89" s="209"/>
      <c r="M89" s="8"/>
      <c r="N89" s="235"/>
      <c r="O89" s="235"/>
    </row>
    <row r="90" spans="1:15" s="11" customFormat="1" ht="29" customHeight="1" thickBot="1" x14ac:dyDescent="0.25">
      <c r="A90" s="297" t="s">
        <v>3564</v>
      </c>
      <c r="B90" s="306">
        <f t="shared" ref="B90:K90" si="39">B50*B87*B36*B85</f>
        <v>4395.0067572115486</v>
      </c>
      <c r="C90" s="306">
        <f t="shared" si="39"/>
        <v>28754.666890207995</v>
      </c>
      <c r="D90" s="306">
        <f t="shared" si="39"/>
        <v>72530.897509252114</v>
      </c>
      <c r="E90" s="306">
        <f t="shared" si="39"/>
        <v>151794.83224583889</v>
      </c>
      <c r="F90" s="306">
        <f t="shared" si="39"/>
        <v>266564.56687618565</v>
      </c>
      <c r="G90" s="306">
        <f t="shared" si="39"/>
        <v>600804.80765986384</v>
      </c>
      <c r="H90" s="306">
        <f t="shared" si="39"/>
        <v>1047711.3236483576</v>
      </c>
      <c r="I90" s="306">
        <f t="shared" si="39"/>
        <v>1465815.4356025991</v>
      </c>
      <c r="J90" s="306">
        <f t="shared" si="39"/>
        <v>2147795.4203931321</v>
      </c>
      <c r="K90" s="306">
        <f t="shared" si="39"/>
        <v>3841579.8059393014</v>
      </c>
      <c r="L90" s="299"/>
      <c r="M90" s="8"/>
      <c r="N90" s="242"/>
      <c r="O90" s="242"/>
    </row>
    <row r="91" spans="1:15" ht="24.75" customHeight="1" x14ac:dyDescent="0.3">
      <c r="A91" s="52" t="s">
        <v>56</v>
      </c>
      <c r="B91" s="111" t="s">
        <v>48</v>
      </c>
      <c r="C91" s="111" t="s">
        <v>48</v>
      </c>
      <c r="E91" s="8"/>
      <c r="G91" s="8" t="s">
        <v>3553</v>
      </c>
      <c r="H91" s="8"/>
      <c r="I91" s="8"/>
      <c r="J91" s="8"/>
      <c r="K91" s="8"/>
      <c r="L91" s="197"/>
      <c r="M91" s="340"/>
      <c r="N91" s="235"/>
      <c r="O91" s="235"/>
    </row>
    <row r="92" spans="1:15" ht="24.75" customHeight="1" x14ac:dyDescent="0.2">
      <c r="A92" s="51" t="s">
        <v>35</v>
      </c>
      <c r="B92" s="138">
        <v>65000</v>
      </c>
      <c r="C92" s="138">
        <v>65000</v>
      </c>
      <c r="D92" s="139"/>
      <c r="E92" s="139"/>
      <c r="F92" s="11"/>
      <c r="G92" s="11"/>
      <c r="H92" s="11"/>
      <c r="I92" s="11"/>
      <c r="J92" s="11"/>
      <c r="K92" s="139"/>
      <c r="L92" s="207"/>
      <c r="M92" s="346"/>
      <c r="N92" s="235"/>
      <c r="O92" s="235"/>
    </row>
    <row r="93" spans="1:15" ht="24.75" customHeight="1" x14ac:dyDescent="0.2">
      <c r="A93" s="51" t="s">
        <v>125</v>
      </c>
      <c r="B93" s="47">
        <v>25000</v>
      </c>
      <c r="C93" s="47">
        <v>25000</v>
      </c>
      <c r="D93" s="8"/>
      <c r="F93" s="8"/>
      <c r="G93" s="8"/>
      <c r="H93" s="8"/>
      <c r="I93" s="8"/>
      <c r="J93" s="8"/>
      <c r="K93" s="8"/>
      <c r="L93" s="197"/>
      <c r="M93" s="340"/>
      <c r="N93" s="235"/>
      <c r="O93" s="235"/>
    </row>
    <row r="94" spans="1:15" ht="19.5" customHeight="1" x14ac:dyDescent="0.2">
      <c r="A94" s="51" t="s">
        <v>124</v>
      </c>
      <c r="B94" s="47">
        <v>70000</v>
      </c>
      <c r="C94" s="47">
        <v>70000</v>
      </c>
      <c r="D94" s="8"/>
      <c r="E94" s="8"/>
      <c r="F94" s="8"/>
      <c r="G94" s="8"/>
      <c r="H94" s="8"/>
      <c r="I94" s="8"/>
      <c r="J94" s="8"/>
      <c r="K94" s="8"/>
      <c r="L94" s="197"/>
      <c r="M94" s="340"/>
      <c r="N94" s="235"/>
      <c r="O94" s="235"/>
    </row>
    <row r="95" spans="1:15" ht="24.75" customHeight="1" x14ac:dyDescent="0.2">
      <c r="A95" s="51" t="s">
        <v>49</v>
      </c>
      <c r="B95" s="47">
        <v>90000</v>
      </c>
      <c r="C95" s="47">
        <v>90000</v>
      </c>
      <c r="D95" s="8"/>
      <c r="E95" s="8"/>
      <c r="F95" s="8"/>
      <c r="G95" s="8"/>
      <c r="H95" s="8"/>
      <c r="I95" s="8"/>
      <c r="J95" s="8"/>
      <c r="K95" s="8"/>
      <c r="L95" s="197"/>
      <c r="M95" s="340"/>
      <c r="N95" s="235"/>
      <c r="O95" s="235"/>
    </row>
    <row r="96" spans="1:15" ht="19.5" customHeight="1" x14ac:dyDescent="0.2">
      <c r="A96" s="51" t="s">
        <v>50</v>
      </c>
      <c r="B96" s="47">
        <v>11</v>
      </c>
      <c r="C96" s="47">
        <v>11</v>
      </c>
      <c r="D96" s="8"/>
      <c r="E96" s="8"/>
      <c r="F96" s="8"/>
      <c r="G96" s="8"/>
      <c r="H96" s="8"/>
      <c r="I96" s="8"/>
      <c r="J96" s="8"/>
      <c r="K96" s="8"/>
      <c r="L96" s="197"/>
      <c r="M96" s="340"/>
      <c r="N96" s="235"/>
      <c r="O96" s="235"/>
    </row>
    <row r="97" spans="1:25" ht="25" customHeight="1" x14ac:dyDescent="0.2">
      <c r="A97" s="51" t="s">
        <v>51</v>
      </c>
      <c r="B97" s="47">
        <v>2000</v>
      </c>
      <c r="C97" s="47">
        <v>2000</v>
      </c>
      <c r="D97" s="8"/>
      <c r="E97" s="8"/>
      <c r="F97" s="8"/>
      <c r="G97" s="8"/>
      <c r="H97" s="8"/>
      <c r="I97" s="8"/>
      <c r="J97" s="8"/>
      <c r="K97" s="8"/>
      <c r="L97" s="197"/>
      <c r="M97" s="340"/>
      <c r="N97" s="235"/>
      <c r="O97" s="235"/>
    </row>
    <row r="98" spans="1:25" ht="25" customHeight="1" x14ac:dyDescent="0.2">
      <c r="A98" s="51" t="s">
        <v>52</v>
      </c>
      <c r="B98" s="47">
        <v>6000</v>
      </c>
      <c r="C98" s="47">
        <v>6000</v>
      </c>
      <c r="D98" s="8"/>
      <c r="E98" s="8"/>
      <c r="F98" s="8"/>
      <c r="G98" s="8"/>
      <c r="H98" s="8"/>
      <c r="I98" s="8"/>
      <c r="J98" s="8"/>
      <c r="K98" s="8"/>
      <c r="L98" s="197"/>
      <c r="M98" s="340"/>
      <c r="N98" s="235"/>
      <c r="O98" s="235"/>
    </row>
    <row r="99" spans="1:25" ht="47" customHeight="1" x14ac:dyDescent="0.2">
      <c r="A99" s="10" t="s">
        <v>53</v>
      </c>
      <c r="B99" s="47">
        <v>20000</v>
      </c>
      <c r="C99" s="47">
        <v>20000</v>
      </c>
      <c r="D99" s="8"/>
      <c r="E99" s="8"/>
      <c r="F99" s="8"/>
      <c r="G99" s="8"/>
      <c r="H99" s="8"/>
      <c r="I99" s="8"/>
      <c r="J99" s="8"/>
      <c r="K99" s="8"/>
      <c r="L99" s="197"/>
      <c r="M99" s="340"/>
      <c r="N99" s="235"/>
      <c r="O99" s="235"/>
    </row>
    <row r="100" spans="1:25" ht="24.75" customHeight="1" x14ac:dyDescent="0.2">
      <c r="A100" s="10" t="s">
        <v>54</v>
      </c>
      <c r="B100" s="47">
        <v>10000</v>
      </c>
      <c r="C100" s="47">
        <v>10000</v>
      </c>
      <c r="D100" s="8"/>
      <c r="E100" s="8"/>
      <c r="F100" s="8"/>
      <c r="G100" s="8"/>
      <c r="H100" s="8"/>
      <c r="I100" s="8"/>
      <c r="J100" s="8"/>
      <c r="K100" s="8"/>
      <c r="L100" s="197"/>
      <c r="M100" s="340"/>
      <c r="N100" s="244"/>
      <c r="O100" s="244"/>
    </row>
    <row r="101" spans="1:25" ht="44" customHeight="1" x14ac:dyDescent="0.2">
      <c r="A101" s="10" t="s">
        <v>55</v>
      </c>
      <c r="B101" s="47">
        <v>100000</v>
      </c>
      <c r="C101" s="47">
        <v>100000</v>
      </c>
      <c r="D101" s="8"/>
      <c r="E101" s="8"/>
      <c r="F101" s="8"/>
      <c r="G101" s="8"/>
      <c r="H101" s="8"/>
      <c r="I101" s="8"/>
      <c r="J101" s="8"/>
      <c r="K101" s="8"/>
      <c r="L101" s="197"/>
      <c r="M101" s="340"/>
    </row>
    <row r="102" spans="1:25" ht="20" customHeight="1" x14ac:dyDescent="0.2">
      <c r="A102" s="50" t="s">
        <v>3565</v>
      </c>
      <c r="B102" s="46">
        <f>B103+B108+B109</f>
        <v>14769.23076923077</v>
      </c>
      <c r="C102" s="46">
        <f t="shared" ref="C102:K102" si="40">C103+C108+C109</f>
        <v>16615.384615384613</v>
      </c>
      <c r="D102" s="46">
        <f t="shared" si="40"/>
        <v>16615.384615384613</v>
      </c>
      <c r="E102" s="46">
        <f t="shared" si="40"/>
        <v>16615.384615384613</v>
      </c>
      <c r="F102" s="46">
        <f t="shared" si="40"/>
        <v>28594.683271686255</v>
      </c>
      <c r="G102" s="46">
        <f t="shared" si="40"/>
        <v>37138.344580022655</v>
      </c>
      <c r="H102" s="46">
        <f t="shared" si="40"/>
        <v>50867.65406084503</v>
      </c>
      <c r="I102" s="46">
        <f t="shared" si="40"/>
        <v>66491.440245911799</v>
      </c>
      <c r="J102" s="46">
        <f t="shared" si="40"/>
        <v>82554.148450118242</v>
      </c>
      <c r="K102" s="46">
        <f t="shared" si="40"/>
        <v>118777.62495699814</v>
      </c>
      <c r="L102" s="208">
        <f>SUM(B102:K102)</f>
        <v>449039.28018096677</v>
      </c>
      <c r="M102" s="361"/>
    </row>
    <row r="103" spans="1:25" ht="24" customHeight="1" x14ac:dyDescent="0.2">
      <c r="A103" s="10" t="s">
        <v>70</v>
      </c>
      <c r="B103" s="8">
        <f>$B$94/$C$2*6</f>
        <v>6461.538461538461</v>
      </c>
      <c r="C103" s="8">
        <f t="shared" ref="C103:K103" si="41">$B$95/$C$2*6</f>
        <v>8307.6923076923067</v>
      </c>
      <c r="D103" s="8">
        <f t="shared" si="41"/>
        <v>8307.6923076923067</v>
      </c>
      <c r="E103" s="8">
        <f t="shared" si="41"/>
        <v>8307.6923076923067</v>
      </c>
      <c r="F103" s="8">
        <f t="shared" si="41"/>
        <v>8307.6923076923067</v>
      </c>
      <c r="G103" s="8">
        <f t="shared" si="41"/>
        <v>8307.6923076923067</v>
      </c>
      <c r="H103" s="8">
        <f t="shared" si="41"/>
        <v>8307.6923076923067</v>
      </c>
      <c r="I103" s="8">
        <f t="shared" si="41"/>
        <v>8307.6923076923067</v>
      </c>
      <c r="J103" s="8">
        <f t="shared" si="41"/>
        <v>8307.6923076923067</v>
      </c>
      <c r="K103" s="8">
        <f t="shared" si="41"/>
        <v>8307.6923076923067</v>
      </c>
      <c r="L103" s="197"/>
      <c r="M103" s="340"/>
    </row>
    <row r="104" spans="1:25" ht="28" customHeight="1" x14ac:dyDescent="0.2">
      <c r="A104" s="10" t="s">
        <v>32</v>
      </c>
      <c r="B104" s="8">
        <v>8</v>
      </c>
      <c r="C104" s="8">
        <v>8</v>
      </c>
      <c r="D104" s="8">
        <v>8</v>
      </c>
      <c r="E104" s="8">
        <v>8</v>
      </c>
      <c r="F104" s="8">
        <v>8</v>
      </c>
      <c r="G104" s="8">
        <v>8</v>
      </c>
      <c r="H104" s="8">
        <v>8</v>
      </c>
      <c r="I104" s="8">
        <v>8</v>
      </c>
      <c r="J104" s="8">
        <v>8</v>
      </c>
      <c r="K104" s="8">
        <v>8</v>
      </c>
      <c r="L104" s="197"/>
      <c r="M104" s="340"/>
    </row>
    <row r="105" spans="1:25" ht="24" customHeight="1" x14ac:dyDescent="0.2">
      <c r="A105" s="10" t="s">
        <v>33</v>
      </c>
      <c r="B105" s="8">
        <v>5</v>
      </c>
      <c r="C105" s="8">
        <v>5</v>
      </c>
      <c r="D105" s="8">
        <v>5</v>
      </c>
      <c r="E105" s="8">
        <v>5</v>
      </c>
      <c r="F105" s="8">
        <v>5</v>
      </c>
      <c r="G105" s="8">
        <v>5</v>
      </c>
      <c r="H105" s="8">
        <v>5</v>
      </c>
      <c r="I105" s="8">
        <v>5</v>
      </c>
      <c r="J105" s="8">
        <v>5</v>
      </c>
      <c r="K105" s="8">
        <v>5</v>
      </c>
      <c r="L105" s="193"/>
      <c r="M105" s="338"/>
    </row>
    <row r="106" spans="1:25" ht="27" customHeight="1" x14ac:dyDescent="0.2">
      <c r="A106" s="10" t="s">
        <v>34</v>
      </c>
      <c r="B106" s="8">
        <f t="shared" ref="B106:K106" si="42">((B105*B48)+(B47*B104))*6</f>
        <v>585498.61447500135</v>
      </c>
      <c r="C106" s="8">
        <f t="shared" si="42"/>
        <v>1966663.8530986297</v>
      </c>
      <c r="D106" s="8">
        <f t="shared" si="42"/>
        <v>3917562.3963882099</v>
      </c>
      <c r="E106" s="8">
        <f t="shared" si="42"/>
        <v>8059544.0015740916</v>
      </c>
      <c r="F106" s="8">
        <f t="shared" si="42"/>
        <v>14858470.602553708</v>
      </c>
      <c r="G106" s="8">
        <f t="shared" si="42"/>
        <v>23743878.36322356</v>
      </c>
      <c r="H106" s="8">
        <f t="shared" si="42"/>
        <v>38022360.223278835</v>
      </c>
      <c r="I106" s="8">
        <f t="shared" si="42"/>
        <v>54271097.855748273</v>
      </c>
      <c r="J106" s="8">
        <f t="shared" si="42"/>
        <v>70976314.388122976</v>
      </c>
      <c r="K106" s="8">
        <f t="shared" si="42"/>
        <v>108648729.95527808</v>
      </c>
      <c r="L106" s="193"/>
      <c r="M106" s="338"/>
    </row>
    <row r="107" spans="1:25" ht="37" customHeight="1" x14ac:dyDescent="0.2">
      <c r="A107" s="10" t="s">
        <v>21</v>
      </c>
      <c r="B107" s="8">
        <f t="shared" ref="B107:K107" si="43">B106/6</f>
        <v>97583.10241250023</v>
      </c>
      <c r="C107" s="8">
        <f t="shared" si="43"/>
        <v>327777.30884977162</v>
      </c>
      <c r="D107" s="8">
        <f t="shared" si="43"/>
        <v>652927.06606470165</v>
      </c>
      <c r="E107" s="8">
        <f t="shared" si="43"/>
        <v>1343257.3335956819</v>
      </c>
      <c r="F107" s="8">
        <f t="shared" si="43"/>
        <v>2476411.7670922847</v>
      </c>
      <c r="G107" s="8">
        <f t="shared" si="43"/>
        <v>3957313.06053726</v>
      </c>
      <c r="H107" s="8">
        <f t="shared" si="43"/>
        <v>6337060.0372131392</v>
      </c>
      <c r="I107" s="8">
        <f t="shared" si="43"/>
        <v>9045182.9759580456</v>
      </c>
      <c r="J107" s="8">
        <f t="shared" si="43"/>
        <v>11829385.731353829</v>
      </c>
      <c r="K107" s="8">
        <f t="shared" si="43"/>
        <v>18108121.659213014</v>
      </c>
      <c r="L107" s="193"/>
      <c r="M107" s="338"/>
      <c r="N107" s="245"/>
      <c r="O107" s="245"/>
      <c r="P107" s="251"/>
      <c r="Q107" s="251"/>
      <c r="R107" s="251"/>
      <c r="S107" s="251"/>
      <c r="T107" s="251"/>
      <c r="U107" s="251"/>
      <c r="V107" s="251"/>
      <c r="W107" s="251"/>
      <c r="X107" s="251"/>
      <c r="Y107" s="251"/>
    </row>
    <row r="108" spans="1:25" ht="33.75" customHeight="1" x14ac:dyDescent="0.2">
      <c r="A108" s="10" t="s">
        <v>111</v>
      </c>
      <c r="B108" s="8">
        <f>$B$93/$C$2*6</f>
        <v>2307.6923076923076</v>
      </c>
      <c r="C108" s="8">
        <f>$B$93/$C$2*6</f>
        <v>2307.6923076923076</v>
      </c>
      <c r="D108" s="8">
        <f>$B$93/$C$2*6</f>
        <v>2307.6923076923076</v>
      </c>
      <c r="E108" s="8">
        <f>$B$93/$C$2*6</f>
        <v>2307.6923076923076</v>
      </c>
      <c r="F108" s="8">
        <f t="shared" ref="F108:K108" si="44">$E$108*F107/400000</f>
        <v>14286.990963993951</v>
      </c>
      <c r="G108" s="8">
        <f t="shared" si="44"/>
        <v>22830.652272330346</v>
      </c>
      <c r="H108" s="8">
        <f t="shared" si="44"/>
        <v>36559.961753152726</v>
      </c>
      <c r="I108" s="8">
        <f t="shared" si="44"/>
        <v>52183.747938219487</v>
      </c>
      <c r="J108" s="8">
        <f t="shared" si="44"/>
        <v>68246.45614242593</v>
      </c>
      <c r="K108" s="8">
        <f t="shared" si="44"/>
        <v>104469.93264930583</v>
      </c>
      <c r="L108" s="193"/>
      <c r="M108" s="338"/>
      <c r="N108" s="246"/>
      <c r="O108" s="246"/>
      <c r="P108" s="11"/>
      <c r="Q108" s="11"/>
      <c r="R108" s="11"/>
      <c r="S108" s="11"/>
      <c r="T108" s="11"/>
      <c r="U108" s="11"/>
      <c r="V108" s="11"/>
      <c r="W108" s="11"/>
      <c r="X108" s="11"/>
      <c r="Y108" s="11"/>
    </row>
    <row r="109" spans="1:25" ht="25" customHeight="1" x14ac:dyDescent="0.2">
      <c r="A109" s="129" t="s">
        <v>35</v>
      </c>
      <c r="B109" s="130">
        <f t="shared" ref="B109:K109" si="45">$B$92/$C$2*6</f>
        <v>6000</v>
      </c>
      <c r="C109" s="130">
        <f t="shared" si="45"/>
        <v>6000</v>
      </c>
      <c r="D109" s="130">
        <f t="shared" si="45"/>
        <v>6000</v>
      </c>
      <c r="E109" s="130">
        <f t="shared" si="45"/>
        <v>6000</v>
      </c>
      <c r="F109" s="130">
        <f t="shared" si="45"/>
        <v>6000</v>
      </c>
      <c r="G109" s="130">
        <f t="shared" si="45"/>
        <v>6000</v>
      </c>
      <c r="H109" s="130">
        <f t="shared" si="45"/>
        <v>6000</v>
      </c>
      <c r="I109" s="130">
        <f t="shared" si="45"/>
        <v>6000</v>
      </c>
      <c r="J109" s="130">
        <f t="shared" si="45"/>
        <v>6000</v>
      </c>
      <c r="K109" s="130">
        <f t="shared" si="45"/>
        <v>6000</v>
      </c>
      <c r="L109" s="210"/>
      <c r="M109" s="347"/>
      <c r="N109" s="243"/>
      <c r="O109" s="243"/>
      <c r="P109" s="11"/>
      <c r="Q109" s="11"/>
      <c r="R109" s="11"/>
      <c r="S109" s="11"/>
      <c r="T109" s="11"/>
      <c r="U109" s="11"/>
      <c r="V109" s="11"/>
      <c r="W109" s="11"/>
      <c r="X109" s="11"/>
      <c r="Y109" s="11"/>
    </row>
    <row r="110" spans="1:25" ht="25" customHeight="1" x14ac:dyDescent="0.2">
      <c r="A110" s="127" t="s">
        <v>3566</v>
      </c>
      <c r="B110" s="128">
        <f>B114</f>
        <v>1534.7642644230805</v>
      </c>
      <c r="C110" s="128">
        <f t="shared" ref="C110:K110" si="46">C114</f>
        <v>6032.4289972445649</v>
      </c>
      <c r="D110" s="128">
        <f t="shared" si="46"/>
        <v>12963.082126855417</v>
      </c>
      <c r="E110" s="128">
        <f t="shared" si="46"/>
        <v>26971.121671163073</v>
      </c>
      <c r="F110" s="128">
        <f t="shared" si="46"/>
        <v>52344.061554066531</v>
      </c>
      <c r="G110" s="128">
        <f t="shared" si="46"/>
        <v>85077.245129891846</v>
      </c>
      <c r="H110" s="128">
        <f t="shared" si="46"/>
        <v>142693.31546900139</v>
      </c>
      <c r="I110" s="128">
        <f t="shared" si="46"/>
        <v>205947.43694301066</v>
      </c>
      <c r="J110" s="128">
        <f t="shared" si="46"/>
        <v>271478.24882150855</v>
      </c>
      <c r="K110" s="128">
        <f t="shared" si="46"/>
        <v>432731.12012865429</v>
      </c>
      <c r="L110" s="211">
        <f>SUM(B110:K110)</f>
        <v>1237772.8251058194</v>
      </c>
      <c r="M110" s="361"/>
      <c r="N110" s="243"/>
      <c r="O110" s="243"/>
      <c r="P110" s="11"/>
      <c r="Q110" s="11"/>
      <c r="R110" s="11"/>
      <c r="S110" s="11"/>
      <c r="T110" s="11"/>
      <c r="U110" s="11"/>
      <c r="V110" s="11"/>
      <c r="W110" s="11"/>
      <c r="X110" s="11"/>
      <c r="Y110" s="11"/>
    </row>
    <row r="111" spans="1:25" ht="21" customHeight="1" x14ac:dyDescent="0.2">
      <c r="A111" s="131" t="s">
        <v>36</v>
      </c>
      <c r="B111" s="12">
        <v>1</v>
      </c>
      <c r="C111" s="12">
        <v>1</v>
      </c>
      <c r="D111" s="12">
        <v>1</v>
      </c>
      <c r="E111" s="12">
        <v>1</v>
      </c>
      <c r="F111" s="12">
        <v>1</v>
      </c>
      <c r="G111" s="12">
        <v>1</v>
      </c>
      <c r="H111" s="12">
        <v>1</v>
      </c>
      <c r="I111" s="12">
        <v>1</v>
      </c>
      <c r="J111" s="12">
        <v>1</v>
      </c>
      <c r="K111" s="12">
        <v>1</v>
      </c>
      <c r="L111" s="193"/>
      <c r="M111" s="338"/>
    </row>
    <row r="112" spans="1:25" ht="21.75" customHeight="1" x14ac:dyDescent="0.2">
      <c r="A112" s="131" t="s">
        <v>37</v>
      </c>
      <c r="B112" s="12">
        <f t="shared" ref="B112:K112" si="47">B111*B48</f>
        <v>9069.061562500021</v>
      </c>
      <c r="C112" s="12">
        <f t="shared" si="47"/>
        <v>35646.171347354248</v>
      </c>
      <c r="D112" s="12">
        <f t="shared" si="47"/>
        <v>76600.030749600191</v>
      </c>
      <c r="E112" s="12">
        <f t="shared" si="47"/>
        <v>159374.80987505452</v>
      </c>
      <c r="F112" s="12">
        <f t="shared" si="47"/>
        <v>309305.81827402947</v>
      </c>
      <c r="G112" s="12">
        <f t="shared" si="47"/>
        <v>502729.17576754274</v>
      </c>
      <c r="H112" s="12">
        <f t="shared" si="47"/>
        <v>843187.77322591725</v>
      </c>
      <c r="I112" s="12">
        <f t="shared" si="47"/>
        <v>1216962.1273905174</v>
      </c>
      <c r="J112" s="12">
        <f t="shared" si="47"/>
        <v>1604189.6521270957</v>
      </c>
      <c r="K112" s="12">
        <f t="shared" si="47"/>
        <v>2557047.5280329571</v>
      </c>
      <c r="L112" s="193"/>
      <c r="M112" s="338"/>
    </row>
    <row r="113" spans="1:50" ht="33.75" customHeight="1" x14ac:dyDescent="0.2">
      <c r="A113" s="131" t="s">
        <v>38</v>
      </c>
      <c r="B113" s="132">
        <f>11/C2</f>
        <v>0.16923076923076924</v>
      </c>
      <c r="C113" s="132"/>
      <c r="D113" s="132"/>
      <c r="E113" s="132"/>
      <c r="F113" s="132"/>
      <c r="G113" s="132"/>
      <c r="H113" s="132"/>
      <c r="I113" s="132"/>
      <c r="J113" s="132"/>
      <c r="K113" s="132"/>
      <c r="L113" s="193"/>
      <c r="M113" s="338"/>
    </row>
    <row r="114" spans="1:50" ht="19" customHeight="1" x14ac:dyDescent="0.2">
      <c r="A114" s="133" t="s">
        <v>71</v>
      </c>
      <c r="B114" s="134">
        <f>(B112)*$B$113</f>
        <v>1534.7642644230805</v>
      </c>
      <c r="C114" s="134">
        <f t="shared" ref="C114:K114" si="48">(C112)*$B$113</f>
        <v>6032.4289972445649</v>
      </c>
      <c r="D114" s="134">
        <f t="shared" si="48"/>
        <v>12963.082126855417</v>
      </c>
      <c r="E114" s="134">
        <f t="shared" si="48"/>
        <v>26971.121671163073</v>
      </c>
      <c r="F114" s="134">
        <f t="shared" si="48"/>
        <v>52344.061554066531</v>
      </c>
      <c r="G114" s="134">
        <f t="shared" si="48"/>
        <v>85077.245129891846</v>
      </c>
      <c r="H114" s="134">
        <f t="shared" si="48"/>
        <v>142693.31546900139</v>
      </c>
      <c r="I114" s="134">
        <f t="shared" si="48"/>
        <v>205947.43694301066</v>
      </c>
      <c r="J114" s="134">
        <f t="shared" si="48"/>
        <v>271478.24882150855</v>
      </c>
      <c r="K114" s="134">
        <f t="shared" si="48"/>
        <v>432731.12012865429</v>
      </c>
      <c r="L114" s="193"/>
      <c r="M114" s="338"/>
    </row>
    <row r="115" spans="1:50" ht="28" customHeight="1" x14ac:dyDescent="0.2">
      <c r="A115" s="13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93"/>
      <c r="M115" s="338"/>
    </row>
    <row r="116" spans="1:50" ht="24.75" customHeight="1" x14ac:dyDescent="0.2">
      <c r="A116" s="127" t="s">
        <v>3567</v>
      </c>
      <c r="B116" s="128">
        <f>SUM(B117:B119)</f>
        <v>12000</v>
      </c>
      <c r="C116" s="128">
        <f t="shared" ref="C116:K116" si="49">SUM(C117:C119)</f>
        <v>12000</v>
      </c>
      <c r="D116" s="128">
        <f t="shared" si="49"/>
        <v>12000</v>
      </c>
      <c r="E116" s="128">
        <f t="shared" si="49"/>
        <v>12000</v>
      </c>
      <c r="F116" s="128">
        <f t="shared" si="49"/>
        <v>12000</v>
      </c>
      <c r="G116" s="128">
        <f t="shared" si="49"/>
        <v>12000</v>
      </c>
      <c r="H116" s="128">
        <f t="shared" si="49"/>
        <v>12000</v>
      </c>
      <c r="I116" s="128">
        <f t="shared" si="49"/>
        <v>12000</v>
      </c>
      <c r="J116" s="128">
        <f t="shared" si="49"/>
        <v>12000</v>
      </c>
      <c r="K116" s="128">
        <f t="shared" si="49"/>
        <v>12000</v>
      </c>
      <c r="L116" s="208">
        <f>SUM(B116:K116)</f>
        <v>120000</v>
      </c>
      <c r="M116" s="361"/>
    </row>
    <row r="117" spans="1:50" ht="24.75" customHeight="1" x14ac:dyDescent="0.2">
      <c r="A117" s="79" t="s">
        <v>39</v>
      </c>
      <c r="B117" s="8">
        <f t="shared" ref="B117:K117" si="50">$B$99/$C$2*6</f>
        <v>1846.1538461538462</v>
      </c>
      <c r="C117" s="8">
        <f t="shared" si="50"/>
        <v>1846.1538461538462</v>
      </c>
      <c r="D117" s="8">
        <f t="shared" si="50"/>
        <v>1846.1538461538462</v>
      </c>
      <c r="E117" s="8">
        <f t="shared" si="50"/>
        <v>1846.1538461538462</v>
      </c>
      <c r="F117" s="8">
        <f t="shared" si="50"/>
        <v>1846.1538461538462</v>
      </c>
      <c r="G117" s="8">
        <f t="shared" si="50"/>
        <v>1846.1538461538462</v>
      </c>
      <c r="H117" s="8">
        <f t="shared" si="50"/>
        <v>1846.1538461538462</v>
      </c>
      <c r="I117" s="8">
        <f t="shared" si="50"/>
        <v>1846.1538461538462</v>
      </c>
      <c r="J117" s="8">
        <f t="shared" si="50"/>
        <v>1846.1538461538462</v>
      </c>
      <c r="K117" s="8">
        <f t="shared" si="50"/>
        <v>1846.1538461538462</v>
      </c>
      <c r="L117" s="193"/>
      <c r="M117" s="338"/>
      <c r="N117" s="106"/>
      <c r="O117" s="106"/>
      <c r="P117" s="73"/>
      <c r="Q117" s="73"/>
      <c r="R117" s="73"/>
      <c r="S117" s="73"/>
      <c r="T117" s="73"/>
      <c r="U117" s="73"/>
      <c r="V117" s="73"/>
      <c r="W117" s="73"/>
      <c r="X117" s="73"/>
      <c r="Y117" s="73"/>
    </row>
    <row r="118" spans="1:50" ht="26" customHeight="1" x14ac:dyDescent="0.2">
      <c r="A118" s="79" t="s">
        <v>40</v>
      </c>
      <c r="B118" s="7">
        <f t="shared" ref="B118:K118" si="51">$B$100/$C$2*6</f>
        <v>923.07692307692309</v>
      </c>
      <c r="C118" s="7">
        <f t="shared" si="51"/>
        <v>923.07692307692309</v>
      </c>
      <c r="D118" s="7">
        <f t="shared" si="51"/>
        <v>923.07692307692309</v>
      </c>
      <c r="E118" s="7">
        <f t="shared" si="51"/>
        <v>923.07692307692309</v>
      </c>
      <c r="F118" s="7">
        <f t="shared" si="51"/>
        <v>923.07692307692309</v>
      </c>
      <c r="G118" s="7">
        <f t="shared" si="51"/>
        <v>923.07692307692309</v>
      </c>
      <c r="H118" s="7">
        <f t="shared" si="51"/>
        <v>923.07692307692309</v>
      </c>
      <c r="I118" s="7">
        <f t="shared" si="51"/>
        <v>923.07692307692309</v>
      </c>
      <c r="J118" s="7">
        <f t="shared" si="51"/>
        <v>923.07692307692309</v>
      </c>
      <c r="K118" s="7">
        <f t="shared" si="51"/>
        <v>923.07692307692309</v>
      </c>
      <c r="L118" s="193"/>
      <c r="M118" s="338"/>
    </row>
    <row r="119" spans="1:50" ht="22" customHeight="1" thickBot="1" x14ac:dyDescent="0.25">
      <c r="A119" s="78" t="s">
        <v>41</v>
      </c>
      <c r="B119" s="97">
        <f t="shared" ref="B119:K119" si="52">$B$101/$C$2*6</f>
        <v>9230.7692307692305</v>
      </c>
      <c r="C119" s="97">
        <f t="shared" si="52"/>
        <v>9230.7692307692305</v>
      </c>
      <c r="D119" s="97">
        <f t="shared" si="52"/>
        <v>9230.7692307692305</v>
      </c>
      <c r="E119" s="97">
        <f t="shared" si="52"/>
        <v>9230.7692307692305</v>
      </c>
      <c r="F119" s="97">
        <f t="shared" si="52"/>
        <v>9230.7692307692305</v>
      </c>
      <c r="G119" s="97">
        <f t="shared" si="52"/>
        <v>9230.7692307692305</v>
      </c>
      <c r="H119" s="97">
        <f t="shared" si="52"/>
        <v>9230.7692307692305</v>
      </c>
      <c r="I119" s="97">
        <f t="shared" si="52"/>
        <v>9230.7692307692305</v>
      </c>
      <c r="J119" s="97">
        <f t="shared" si="52"/>
        <v>9230.7692307692305</v>
      </c>
      <c r="K119" s="97">
        <f t="shared" si="52"/>
        <v>9230.7692307692305</v>
      </c>
      <c r="L119" s="212"/>
      <c r="M119" s="338"/>
    </row>
    <row r="120" spans="1:50" ht="22.5" customHeight="1" x14ac:dyDescent="0.2">
      <c r="A120" s="45" t="s">
        <v>3568</v>
      </c>
      <c r="B120" s="307">
        <f>SUM(B121:B124)</f>
        <v>335192.30769230769</v>
      </c>
      <c r="C120" s="307">
        <f t="shared" ref="C120:K120" si="53">SUM(C121:C124)</f>
        <v>296192.30769230769</v>
      </c>
      <c r="D120" s="307">
        <f t="shared" si="53"/>
        <v>296192.30769230769</v>
      </c>
      <c r="E120" s="307">
        <f t="shared" si="53"/>
        <v>296192.30769230769</v>
      </c>
      <c r="F120" s="307">
        <f t="shared" si="53"/>
        <v>296192.30769230769</v>
      </c>
      <c r="G120" s="307">
        <f t="shared" si="53"/>
        <v>296192.30769230769</v>
      </c>
      <c r="H120" s="307">
        <f t="shared" si="53"/>
        <v>296192.30769230769</v>
      </c>
      <c r="I120" s="307">
        <f t="shared" si="53"/>
        <v>296192.30769230769</v>
      </c>
      <c r="J120" s="307">
        <f t="shared" si="53"/>
        <v>296192.30769230769</v>
      </c>
      <c r="K120" s="307">
        <f t="shared" si="53"/>
        <v>296192.30769230769</v>
      </c>
      <c r="L120" s="211">
        <f>SUM(B120:K120)</f>
        <v>3000923.0769230765</v>
      </c>
      <c r="M120" s="361"/>
    </row>
    <row r="121" spans="1:50" ht="22.5" customHeight="1" x14ac:dyDescent="0.2">
      <c r="A121" s="14" t="s">
        <v>1803</v>
      </c>
      <c r="B121" s="8">
        <f>39000*6</f>
        <v>234000</v>
      </c>
      <c r="C121" s="8">
        <f>33750*6</f>
        <v>202500</v>
      </c>
      <c r="D121" s="8">
        <f t="shared" ref="D121:K121" si="54">33750*6</f>
        <v>202500</v>
      </c>
      <c r="E121" s="8">
        <f t="shared" si="54"/>
        <v>202500</v>
      </c>
      <c r="F121" s="8">
        <f t="shared" si="54"/>
        <v>202500</v>
      </c>
      <c r="G121" s="8">
        <f t="shared" si="54"/>
        <v>202500</v>
      </c>
      <c r="H121" s="8">
        <f t="shared" si="54"/>
        <v>202500</v>
      </c>
      <c r="I121" s="8">
        <f t="shared" si="54"/>
        <v>202500</v>
      </c>
      <c r="J121" s="8">
        <f t="shared" si="54"/>
        <v>202500</v>
      </c>
      <c r="K121" s="8">
        <f t="shared" si="54"/>
        <v>202500</v>
      </c>
      <c r="L121" s="213"/>
      <c r="M121" s="348"/>
    </row>
    <row r="122" spans="1:50" ht="27" customHeight="1" x14ac:dyDescent="0.2">
      <c r="A122" s="44" t="s">
        <v>1804</v>
      </c>
      <c r="B122" s="8">
        <f>9250*6</f>
        <v>55500</v>
      </c>
      <c r="C122" s="8">
        <f t="shared" ref="C122:K122" si="55">9250*6</f>
        <v>55500</v>
      </c>
      <c r="D122" s="8">
        <f t="shared" si="55"/>
        <v>55500</v>
      </c>
      <c r="E122" s="8">
        <f t="shared" si="55"/>
        <v>55500</v>
      </c>
      <c r="F122" s="8">
        <f t="shared" si="55"/>
        <v>55500</v>
      </c>
      <c r="G122" s="8">
        <f t="shared" si="55"/>
        <v>55500</v>
      </c>
      <c r="H122" s="8">
        <f t="shared" si="55"/>
        <v>55500</v>
      </c>
      <c r="I122" s="8">
        <f t="shared" si="55"/>
        <v>55500</v>
      </c>
      <c r="J122" s="8">
        <f t="shared" si="55"/>
        <v>55500</v>
      </c>
      <c r="K122" s="8">
        <f t="shared" si="55"/>
        <v>55500</v>
      </c>
      <c r="L122" s="213"/>
      <c r="M122" s="348"/>
    </row>
    <row r="123" spans="1:50" s="26" customFormat="1" ht="36" customHeight="1" x14ac:dyDescent="0.2">
      <c r="A123" s="14" t="s">
        <v>115</v>
      </c>
      <c r="B123" s="7">
        <f>170000/$C$2*6</f>
        <v>15692.307692307691</v>
      </c>
      <c r="C123" s="7">
        <f>170000/$C$2*6</f>
        <v>15692.307692307691</v>
      </c>
      <c r="D123" s="7">
        <f t="shared" ref="D123:K123" si="56">170000/$C$2*6</f>
        <v>15692.307692307691</v>
      </c>
      <c r="E123" s="7">
        <f t="shared" si="56"/>
        <v>15692.307692307691</v>
      </c>
      <c r="F123" s="7">
        <f t="shared" si="56"/>
        <v>15692.307692307691</v>
      </c>
      <c r="G123" s="7">
        <f t="shared" si="56"/>
        <v>15692.307692307691</v>
      </c>
      <c r="H123" s="7">
        <f t="shared" si="56"/>
        <v>15692.307692307691</v>
      </c>
      <c r="I123" s="7">
        <f t="shared" si="56"/>
        <v>15692.307692307691</v>
      </c>
      <c r="J123" s="7">
        <f t="shared" si="56"/>
        <v>15692.307692307691</v>
      </c>
      <c r="K123" s="7">
        <f t="shared" si="56"/>
        <v>15692.307692307691</v>
      </c>
      <c r="L123" s="213"/>
      <c r="M123" s="348"/>
      <c r="N123" s="21"/>
      <c r="O123" s="21"/>
    </row>
    <row r="124" spans="1:50" s="20" customFormat="1" ht="34" customHeight="1" x14ac:dyDescent="0.2">
      <c r="A124" s="44" t="s">
        <v>1805</v>
      </c>
      <c r="B124" s="8">
        <f>5000*6</f>
        <v>30000</v>
      </c>
      <c r="C124" s="8">
        <f>3750*6</f>
        <v>22500</v>
      </c>
      <c r="D124" s="8">
        <f t="shared" ref="D124:K124" si="57">3750*6</f>
        <v>22500</v>
      </c>
      <c r="E124" s="8">
        <f t="shared" si="57"/>
        <v>22500</v>
      </c>
      <c r="F124" s="8">
        <f t="shared" si="57"/>
        <v>22500</v>
      </c>
      <c r="G124" s="8">
        <f t="shared" si="57"/>
        <v>22500</v>
      </c>
      <c r="H124" s="8">
        <f t="shared" si="57"/>
        <v>22500</v>
      </c>
      <c r="I124" s="8">
        <f t="shared" si="57"/>
        <v>22500</v>
      </c>
      <c r="J124" s="8">
        <f t="shared" si="57"/>
        <v>22500</v>
      </c>
      <c r="K124" s="8">
        <f t="shared" si="57"/>
        <v>22500</v>
      </c>
      <c r="L124" s="213"/>
      <c r="M124" s="348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</row>
    <row r="125" spans="1:50" s="20" customFormat="1" ht="26" customHeight="1" x14ac:dyDescent="0.2">
      <c r="A125" s="69" t="s">
        <v>116</v>
      </c>
      <c r="B125" s="141">
        <f>B126+B128+B129</f>
        <v>45846.153846153844</v>
      </c>
      <c r="C125" s="141">
        <f>C126+C128+C129</f>
        <v>18923.076923076922</v>
      </c>
      <c r="D125" s="141">
        <f>D126+D128+D129</f>
        <v>68769.230769230766</v>
      </c>
      <c r="E125" s="141">
        <f t="shared" ref="E125:K125" si="58">E126+E128+E129</f>
        <v>91846.153846153829</v>
      </c>
      <c r="F125" s="141">
        <f t="shared" si="58"/>
        <v>161076.92307692306</v>
      </c>
      <c r="G125" s="141">
        <f t="shared" si="58"/>
        <v>207230.76923076919</v>
      </c>
      <c r="H125" s="141">
        <f t="shared" si="58"/>
        <v>394615.38461538462</v>
      </c>
      <c r="I125" s="141">
        <f t="shared" si="58"/>
        <v>325384.61538461538</v>
      </c>
      <c r="J125" s="141">
        <f t="shared" si="58"/>
        <v>510000</v>
      </c>
      <c r="K125" s="141">
        <f t="shared" si="58"/>
        <v>399230.76923076919</v>
      </c>
      <c r="L125" s="214">
        <f>SUM(B125:K125)</f>
        <v>2222923.0769230765</v>
      </c>
      <c r="M125" s="394">
        <f>L125/L53</f>
        <v>6.1812119913492542E-3</v>
      </c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</row>
    <row r="126" spans="1:50" s="20" customFormat="1" ht="26" customHeight="1" x14ac:dyDescent="0.25">
      <c r="A126" s="148" t="s">
        <v>3603</v>
      </c>
      <c r="B126" s="142">
        <f>1000000/C2</f>
        <v>15384.615384615385</v>
      </c>
      <c r="C126" s="143"/>
      <c r="D126" s="143"/>
      <c r="E126" s="143"/>
      <c r="F126" s="143"/>
      <c r="G126" s="143"/>
      <c r="H126" s="143"/>
      <c r="I126" s="143"/>
      <c r="J126" s="143"/>
      <c r="K126" s="143"/>
      <c r="L126" s="215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</row>
    <row r="127" spans="1:50" s="20" customFormat="1" ht="31" customHeight="1" x14ac:dyDescent="0.25">
      <c r="A127" s="149" t="s">
        <v>128</v>
      </c>
      <c r="B127" s="7">
        <f>300/C2</f>
        <v>4.615384615384615</v>
      </c>
      <c r="E127" s="30"/>
      <c r="G127" s="30"/>
      <c r="H127" s="30"/>
      <c r="J127" s="30"/>
      <c r="K127" s="30"/>
      <c r="L127" s="202"/>
      <c r="M127" s="344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</row>
    <row r="128" spans="1:50" s="20" customFormat="1" ht="24" customHeight="1" x14ac:dyDescent="0.25">
      <c r="A128" s="149" t="s">
        <v>129</v>
      </c>
      <c r="B128" s="324">
        <f>B5*$B$127</f>
        <v>23076.923076923074</v>
      </c>
      <c r="C128" s="324">
        <f t="shared" ref="C128:K128" si="59">C5*$B$127*0.5-B128</f>
        <v>11538.461538461535</v>
      </c>
      <c r="D128" s="324">
        <f t="shared" si="59"/>
        <v>57692.307692307688</v>
      </c>
      <c r="E128" s="324">
        <f t="shared" si="59"/>
        <v>80769.230769230751</v>
      </c>
      <c r="F128" s="324">
        <f t="shared" si="59"/>
        <v>150000</v>
      </c>
      <c r="G128" s="324">
        <f t="shared" si="59"/>
        <v>196153.84615384613</v>
      </c>
      <c r="H128" s="324">
        <f t="shared" si="59"/>
        <v>380769.23076923075</v>
      </c>
      <c r="I128" s="324">
        <f t="shared" si="59"/>
        <v>311538.4615384615</v>
      </c>
      <c r="J128" s="324">
        <f t="shared" si="59"/>
        <v>496153.84615384613</v>
      </c>
      <c r="K128" s="324">
        <f t="shared" si="59"/>
        <v>380769.23076923075</v>
      </c>
      <c r="L128" s="216"/>
      <c r="M128" s="344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</row>
    <row r="129" spans="1:50" s="165" customFormat="1" ht="36" customHeight="1" x14ac:dyDescent="0.2">
      <c r="A129" s="146" t="s">
        <v>130</v>
      </c>
      <c r="B129" s="333">
        <f>80000/$C$2*6</f>
        <v>7384.6153846153848</v>
      </c>
      <c r="C129" s="333">
        <f>80000/$C$2*6</f>
        <v>7384.6153846153848</v>
      </c>
      <c r="D129" s="333">
        <f>120000/$C$2*6</f>
        <v>11076.923076923078</v>
      </c>
      <c r="E129" s="333">
        <f>120000/$C$2*6</f>
        <v>11076.923076923078</v>
      </c>
      <c r="F129" s="333">
        <f t="shared" ref="F129:G129" si="60">120000/$C$2*6</f>
        <v>11076.923076923078</v>
      </c>
      <c r="G129" s="333">
        <f t="shared" si="60"/>
        <v>11076.923076923078</v>
      </c>
      <c r="H129" s="333">
        <f>150000/$C$2*6</f>
        <v>13846.153846153846</v>
      </c>
      <c r="I129" s="333">
        <f t="shared" ref="I129:J129" si="61">150000/$C$2*6</f>
        <v>13846.153846153846</v>
      </c>
      <c r="J129" s="333">
        <f t="shared" si="61"/>
        <v>13846.153846153846</v>
      </c>
      <c r="K129" s="333">
        <f>200000/$C$2*6</f>
        <v>18461.538461538461</v>
      </c>
      <c r="L129" s="334"/>
      <c r="M129" s="349"/>
      <c r="N129" s="247"/>
      <c r="O129" s="247"/>
    </row>
    <row r="130" spans="1:50" s="165" customFormat="1" ht="36" customHeight="1" x14ac:dyDescent="0.25">
      <c r="A130" s="135"/>
      <c r="B130" s="30"/>
      <c r="C130" s="30"/>
      <c r="D130" s="30"/>
      <c r="E130" s="30"/>
      <c r="F130" s="30"/>
      <c r="G130" s="30"/>
      <c r="H130" s="30"/>
      <c r="I130" s="30"/>
      <c r="J130" s="30"/>
      <c r="K130" s="30"/>
      <c r="L130" s="216"/>
      <c r="M130" s="344"/>
      <c r="N130" s="247"/>
      <c r="O130" s="247"/>
    </row>
    <row r="131" spans="1:50" s="165" customFormat="1" ht="28" customHeight="1" x14ac:dyDescent="0.2">
      <c r="A131" s="164" t="s">
        <v>117</v>
      </c>
      <c r="B131" s="141">
        <f>SUM(B152:B154)+B155+B160</f>
        <v>79059.48804647506</v>
      </c>
      <c r="C131" s="141">
        <f t="shared" ref="C131:J131" si="62">SUM(C152:C154)+C155+C160</f>
        <v>269802.62971221562</v>
      </c>
      <c r="D131" s="141">
        <f t="shared" si="62"/>
        <v>612786.59073517635</v>
      </c>
      <c r="E131" s="141">
        <f t="shared" si="62"/>
        <v>1652615.6878760501</v>
      </c>
      <c r="F131" s="141">
        <f t="shared" si="62"/>
        <v>3072126.7424977608</v>
      </c>
      <c r="G131" s="141">
        <f t="shared" si="62"/>
        <v>5027464.75060328</v>
      </c>
      <c r="H131" s="141">
        <f t="shared" si="62"/>
        <v>8161558.0898950091</v>
      </c>
      <c r="I131" s="141">
        <f t="shared" si="62"/>
        <v>11570793.294973539</v>
      </c>
      <c r="J131" s="141">
        <f t="shared" si="62"/>
        <v>15855415.238486731</v>
      </c>
      <c r="K131" s="141">
        <f>SUM(K152:K154)+K155+K160</f>
        <v>23199750.558930371</v>
      </c>
      <c r="L131" s="217">
        <f>SUM(B131:K131)</f>
        <v>69501373.071756601</v>
      </c>
      <c r="M131" s="382">
        <f>L131/L53</f>
        <v>0.19326027297401005</v>
      </c>
      <c r="N131" s="247"/>
      <c r="O131" s="247"/>
    </row>
    <row r="132" spans="1:50" s="165" customFormat="1" ht="22" customHeight="1" x14ac:dyDescent="0.2">
      <c r="A132" s="318" t="s">
        <v>3576</v>
      </c>
      <c r="B132" s="319"/>
      <c r="C132" s="319"/>
      <c r="D132" s="319"/>
      <c r="E132" s="319"/>
      <c r="F132" s="319"/>
      <c r="G132" s="319"/>
      <c r="H132" s="319"/>
      <c r="I132" s="319"/>
      <c r="J132" s="319"/>
      <c r="K132" s="319"/>
      <c r="L132" s="320"/>
      <c r="M132" s="171"/>
      <c r="N132" s="247"/>
      <c r="O132" s="247"/>
    </row>
    <row r="133" spans="1:50" s="165" customFormat="1" ht="22" customHeight="1" x14ac:dyDescent="0.25">
      <c r="A133" s="266" t="s">
        <v>3577</v>
      </c>
      <c r="B133" s="156">
        <v>1.2</v>
      </c>
      <c r="C133" s="156">
        <v>1.5</v>
      </c>
      <c r="D133" s="156">
        <v>1.6</v>
      </c>
      <c r="E133" s="156">
        <v>2</v>
      </c>
      <c r="F133" s="156">
        <v>2</v>
      </c>
      <c r="G133" s="156">
        <v>2</v>
      </c>
      <c r="H133" s="156">
        <v>2</v>
      </c>
      <c r="I133" s="156">
        <v>2</v>
      </c>
      <c r="J133" s="156">
        <v>2</v>
      </c>
      <c r="K133" s="156">
        <v>2</v>
      </c>
      <c r="L133" s="225"/>
      <c r="M133" s="171"/>
      <c r="N133" s="247"/>
      <c r="O133" s="247"/>
    </row>
    <row r="134" spans="1:50" s="22" customFormat="1" ht="24" customHeight="1" x14ac:dyDescent="0.2">
      <c r="A134" s="266" t="s">
        <v>3585</v>
      </c>
      <c r="B134" s="323">
        <f>((19000/C2)*B4)+13+1.5*B48</f>
        <v>42847.361574519266</v>
      </c>
      <c r="C134" s="323">
        <f>((19000/C2)*400)+13+1.5*C48</f>
        <v>170405.33394410828</v>
      </c>
      <c r="D134" s="323">
        <f t="shared" ref="D134:K134" si="63">13+1.5*D48</f>
        <v>114913.04612440028</v>
      </c>
      <c r="E134" s="323">
        <f t="shared" si="63"/>
        <v>239075.21481258178</v>
      </c>
      <c r="F134" s="323">
        <f t="shared" si="63"/>
        <v>463971.72741104418</v>
      </c>
      <c r="G134" s="323">
        <f t="shared" si="63"/>
        <v>754106.76365131408</v>
      </c>
      <c r="H134" s="323">
        <f t="shared" si="63"/>
        <v>1264794.6598388758</v>
      </c>
      <c r="I134" s="323">
        <f t="shared" si="63"/>
        <v>1825456.1910857761</v>
      </c>
      <c r="J134" s="323">
        <f t="shared" si="63"/>
        <v>2406297.4781906437</v>
      </c>
      <c r="K134" s="323">
        <f t="shared" si="63"/>
        <v>3835584.2920494359</v>
      </c>
      <c r="L134" s="218"/>
      <c r="M134" s="350"/>
      <c r="N134" s="247"/>
      <c r="O134" s="247"/>
      <c r="P134" s="165"/>
      <c r="Q134" s="165"/>
      <c r="R134" s="165"/>
      <c r="S134" s="165"/>
      <c r="T134" s="165"/>
      <c r="U134" s="165"/>
      <c r="V134" s="165"/>
      <c r="W134" s="165"/>
      <c r="X134" s="165"/>
      <c r="Y134" s="165"/>
    </row>
    <row r="135" spans="1:50" s="22" customFormat="1" ht="24" customHeight="1" x14ac:dyDescent="0.25">
      <c r="A135" s="159" t="s">
        <v>131</v>
      </c>
      <c r="B135" s="156">
        <f>250/$C$2</f>
        <v>3.8461538461538463</v>
      </c>
      <c r="C135" s="156">
        <f>250/$C$2</f>
        <v>3.8461538461538463</v>
      </c>
      <c r="D135" s="156"/>
      <c r="E135" s="156"/>
      <c r="F135" s="156"/>
      <c r="G135" s="156"/>
      <c r="H135" s="156"/>
      <c r="I135" s="156"/>
      <c r="J135" s="156"/>
      <c r="K135" s="156"/>
      <c r="L135" s="218"/>
      <c r="M135" s="350"/>
      <c r="N135" s="20"/>
      <c r="O135" s="20"/>
    </row>
    <row r="136" spans="1:50" s="22" customFormat="1" ht="24" customHeight="1" x14ac:dyDescent="0.25">
      <c r="A136" s="159" t="s">
        <v>72</v>
      </c>
      <c r="B136" s="156">
        <f>450/$C$2</f>
        <v>6.9230769230769234</v>
      </c>
      <c r="C136" s="156">
        <f>450/C2</f>
        <v>6.9230769230769234</v>
      </c>
      <c r="D136" s="156"/>
      <c r="E136" s="156"/>
      <c r="F136" s="156"/>
      <c r="G136" s="156"/>
      <c r="H136" s="156"/>
      <c r="I136" s="156"/>
      <c r="J136" s="156"/>
      <c r="K136" s="156"/>
      <c r="L136" s="218"/>
      <c r="M136" s="350"/>
      <c r="N136" s="20"/>
      <c r="O136" s="20"/>
    </row>
    <row r="137" spans="1:50" s="22" customFormat="1" ht="24" customHeight="1" x14ac:dyDescent="0.25">
      <c r="A137" s="159" t="s">
        <v>3571</v>
      </c>
      <c r="B137" s="156">
        <f>90/$C$2</f>
        <v>1.3846153846153846</v>
      </c>
      <c r="C137" s="156">
        <f>90/C2</f>
        <v>1.3846153846153846</v>
      </c>
      <c r="D137" s="156"/>
      <c r="E137" s="156"/>
      <c r="F137" s="156"/>
      <c r="G137" s="156"/>
      <c r="H137" s="156"/>
      <c r="I137" s="156"/>
      <c r="J137" s="156"/>
      <c r="K137" s="156"/>
      <c r="L137" s="218"/>
      <c r="M137" s="350"/>
      <c r="N137" s="20"/>
      <c r="O137" s="20"/>
    </row>
    <row r="138" spans="1:50" s="22" customFormat="1" ht="24" customHeight="1" x14ac:dyDescent="0.25">
      <c r="A138" s="159" t="s">
        <v>73</v>
      </c>
      <c r="B138" s="156">
        <f>1200/$C$2</f>
        <v>18.46153846153846</v>
      </c>
      <c r="C138" s="156">
        <f>1200/C2</f>
        <v>18.46153846153846</v>
      </c>
      <c r="D138" s="156"/>
      <c r="E138" s="156"/>
      <c r="F138" s="156"/>
      <c r="G138" s="156"/>
      <c r="H138" s="156"/>
      <c r="I138" s="156"/>
      <c r="J138" s="156"/>
      <c r="K138" s="156"/>
      <c r="L138" s="218"/>
      <c r="M138" s="350"/>
      <c r="N138" s="20"/>
      <c r="O138" s="20"/>
    </row>
    <row r="139" spans="1:50" s="150" customFormat="1" ht="24" customHeight="1" x14ac:dyDescent="0.25">
      <c r="A139" s="159" t="s">
        <v>136</v>
      </c>
      <c r="B139" s="157">
        <f>200/$C$2</f>
        <v>3.0769230769230771</v>
      </c>
      <c r="C139" s="156">
        <f>200/C2</f>
        <v>3.0769230769230771</v>
      </c>
      <c r="D139" s="156"/>
      <c r="E139" s="156"/>
      <c r="F139" s="156"/>
      <c r="G139" s="156"/>
      <c r="H139" s="156"/>
      <c r="I139" s="156"/>
      <c r="J139" s="156"/>
      <c r="K139" s="156"/>
      <c r="L139" s="218"/>
      <c r="M139" s="350"/>
      <c r="N139" s="248"/>
      <c r="O139" s="248"/>
    </row>
    <row r="140" spans="1:50" s="150" customFormat="1" ht="24" customHeight="1" x14ac:dyDescent="0.25">
      <c r="A140" s="159" t="s">
        <v>74</v>
      </c>
      <c r="B140" s="23">
        <v>20</v>
      </c>
      <c r="C140" s="23">
        <v>20</v>
      </c>
      <c r="D140" s="23">
        <v>20</v>
      </c>
      <c r="E140" s="23">
        <v>20</v>
      </c>
      <c r="F140" s="23">
        <v>20</v>
      </c>
      <c r="G140" s="23">
        <v>20</v>
      </c>
      <c r="H140" s="23">
        <v>20</v>
      </c>
      <c r="I140" s="23">
        <v>20</v>
      </c>
      <c r="J140" s="23">
        <v>20</v>
      </c>
      <c r="K140" s="23">
        <v>20</v>
      </c>
      <c r="L140" s="218"/>
      <c r="M140" s="350"/>
      <c r="N140" s="248"/>
      <c r="O140" s="248"/>
    </row>
    <row r="141" spans="1:50" s="22" customFormat="1" ht="24" customHeight="1" x14ac:dyDescent="0.2">
      <c r="A141" s="308" t="s">
        <v>132</v>
      </c>
      <c r="B141" s="309">
        <v>0.6</v>
      </c>
      <c r="C141" s="309">
        <v>0.6</v>
      </c>
      <c r="D141" s="309">
        <v>0.6</v>
      </c>
      <c r="E141" s="309">
        <v>0.6</v>
      </c>
      <c r="F141" s="309">
        <v>0.6</v>
      </c>
      <c r="G141" s="309">
        <v>0.6</v>
      </c>
      <c r="H141" s="309">
        <v>0.6</v>
      </c>
      <c r="I141" s="309">
        <v>0.6</v>
      </c>
      <c r="J141" s="309">
        <v>0.6</v>
      </c>
      <c r="K141" s="309">
        <v>0.6</v>
      </c>
      <c r="L141" s="219"/>
      <c r="M141" s="351"/>
      <c r="N141" s="20"/>
      <c r="O141" s="20"/>
    </row>
    <row r="142" spans="1:50" s="22" customFormat="1" ht="24" customHeight="1" x14ac:dyDescent="0.2">
      <c r="A142" s="308" t="s">
        <v>133</v>
      </c>
      <c r="B142" s="309">
        <v>0.4</v>
      </c>
      <c r="C142" s="309">
        <v>0.4</v>
      </c>
      <c r="D142" s="309">
        <v>0.4</v>
      </c>
      <c r="E142" s="309">
        <v>0.4</v>
      </c>
      <c r="F142" s="309">
        <v>0.4</v>
      </c>
      <c r="G142" s="309">
        <v>0.4</v>
      </c>
      <c r="H142" s="309">
        <v>0.4</v>
      </c>
      <c r="I142" s="309">
        <v>0.4</v>
      </c>
      <c r="J142" s="309">
        <v>0.4</v>
      </c>
      <c r="K142" s="309">
        <v>0.4</v>
      </c>
      <c r="L142" s="219"/>
      <c r="M142" s="351"/>
      <c r="N142" s="20"/>
      <c r="O142" s="20"/>
    </row>
    <row r="143" spans="1:50" s="20" customFormat="1" ht="21" customHeight="1" x14ac:dyDescent="0.2">
      <c r="A143" s="308" t="s">
        <v>3578</v>
      </c>
      <c r="B143" s="310">
        <f>B141*B133*B48</f>
        <v>6529.7243250000147</v>
      </c>
      <c r="C143" s="310">
        <f t="shared" ref="C143:K143" si="64">C141*C48*C133</f>
        <v>32081.554212618823</v>
      </c>
      <c r="D143" s="310">
        <f t="shared" si="64"/>
        <v>73536.02951961619</v>
      </c>
      <c r="E143" s="310">
        <f t="shared" si="64"/>
        <v>191249.77185006542</v>
      </c>
      <c r="F143" s="310">
        <f t="shared" si="64"/>
        <v>371166.98192883533</v>
      </c>
      <c r="G143" s="310">
        <f t="shared" si="64"/>
        <v>603275.01092105126</v>
      </c>
      <c r="H143" s="310">
        <f t="shared" si="64"/>
        <v>1011825.3278711006</v>
      </c>
      <c r="I143" s="310">
        <f t="shared" si="64"/>
        <v>1460354.5528686207</v>
      </c>
      <c r="J143" s="310">
        <f t="shared" si="64"/>
        <v>1925027.5825525147</v>
      </c>
      <c r="K143" s="310">
        <f t="shared" si="64"/>
        <v>3068457.0336395483</v>
      </c>
      <c r="L143" s="218"/>
      <c r="M143" s="350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</row>
    <row r="144" spans="1:50" s="20" customFormat="1" ht="24" customHeight="1" x14ac:dyDescent="0.2">
      <c r="A144" s="308" t="s">
        <v>3579</v>
      </c>
      <c r="B144" s="311">
        <f t="shared" ref="B144:J144" si="65">C48*B142</f>
        <v>14258.468538941699</v>
      </c>
      <c r="C144" s="311">
        <f t="shared" si="65"/>
        <v>30640.012299840077</v>
      </c>
      <c r="D144" s="311">
        <f t="shared" si="65"/>
        <v>63749.92395002181</v>
      </c>
      <c r="E144" s="311">
        <f t="shared" si="65"/>
        <v>123722.32730961179</v>
      </c>
      <c r="F144" s="311">
        <f t="shared" si="65"/>
        <v>201091.67030701711</v>
      </c>
      <c r="G144" s="311">
        <f t="shared" si="65"/>
        <v>337275.10929036693</v>
      </c>
      <c r="H144" s="311">
        <f t="shared" si="65"/>
        <v>486784.85095620697</v>
      </c>
      <c r="I144" s="311">
        <f t="shared" si="65"/>
        <v>641675.86085083836</v>
      </c>
      <c r="J144" s="311">
        <f t="shared" si="65"/>
        <v>1022819.0112131829</v>
      </c>
      <c r="K144" s="311">
        <f>K48*K142</f>
        <v>1022819.0112131829</v>
      </c>
      <c r="L144" s="218"/>
      <c r="M144" s="350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</row>
    <row r="145" spans="1:157" s="20" customFormat="1" ht="24" customHeight="1" x14ac:dyDescent="0.25">
      <c r="A145" s="158" t="s">
        <v>3570</v>
      </c>
      <c r="B145" s="30"/>
      <c r="C145" s="30"/>
      <c r="D145" s="30"/>
      <c r="E145" s="30"/>
      <c r="F145" s="30"/>
      <c r="G145" s="30"/>
      <c r="H145" s="30"/>
      <c r="I145" s="30"/>
      <c r="J145" s="30"/>
      <c r="K145" s="30"/>
      <c r="L145" s="218"/>
      <c r="M145" s="350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</row>
    <row r="146" spans="1:157" s="20" customFormat="1" ht="24" customHeight="1" x14ac:dyDescent="0.25">
      <c r="A146" s="144" t="s">
        <v>134</v>
      </c>
      <c r="B146" s="152">
        <v>0.25</v>
      </c>
      <c r="C146" s="152">
        <v>0.25</v>
      </c>
      <c r="D146" s="152">
        <v>0.25</v>
      </c>
      <c r="E146" s="152">
        <v>0.25</v>
      </c>
      <c r="F146" s="152">
        <v>0.25</v>
      </c>
      <c r="G146" s="152">
        <v>0.25</v>
      </c>
      <c r="H146" s="152">
        <v>0.25</v>
      </c>
      <c r="I146" s="152">
        <v>0.25</v>
      </c>
      <c r="J146" s="152">
        <v>0.25</v>
      </c>
      <c r="K146" s="152">
        <v>0.25</v>
      </c>
      <c r="L146" s="218"/>
      <c r="M146" s="350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</row>
    <row r="147" spans="1:157" s="20" customFormat="1" ht="24" customHeight="1" x14ac:dyDescent="0.25">
      <c r="A147" s="145" t="s">
        <v>75</v>
      </c>
      <c r="B147" s="155">
        <f>100%-B146</f>
        <v>0.75</v>
      </c>
      <c r="C147" s="155">
        <f t="shared" ref="C147:K147" si="66">100%-C146</f>
        <v>0.75</v>
      </c>
      <c r="D147" s="155">
        <f t="shared" si="66"/>
        <v>0.75</v>
      </c>
      <c r="E147" s="155">
        <f t="shared" si="66"/>
        <v>0.75</v>
      </c>
      <c r="F147" s="155">
        <f t="shared" si="66"/>
        <v>0.75</v>
      </c>
      <c r="G147" s="155">
        <f t="shared" si="66"/>
        <v>0.75</v>
      </c>
      <c r="H147" s="155">
        <f t="shared" si="66"/>
        <v>0.75</v>
      </c>
      <c r="I147" s="155">
        <f t="shared" si="66"/>
        <v>0.75</v>
      </c>
      <c r="J147" s="155">
        <f t="shared" si="66"/>
        <v>0.75</v>
      </c>
      <c r="K147" s="155">
        <f t="shared" si="66"/>
        <v>0.75</v>
      </c>
      <c r="L147" s="218"/>
      <c r="M147" s="350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</row>
    <row r="148" spans="1:157" s="20" customFormat="1" ht="29" customHeight="1" x14ac:dyDescent="0.2">
      <c r="A148" s="153" t="s">
        <v>76</v>
      </c>
      <c r="B148" s="154"/>
      <c r="C148" s="154"/>
      <c r="D148" s="154"/>
      <c r="E148" s="154"/>
      <c r="F148" s="154"/>
      <c r="G148" s="154"/>
      <c r="H148" s="154"/>
      <c r="I148" s="154"/>
      <c r="J148" s="154"/>
      <c r="K148" s="154"/>
      <c r="L148" s="218"/>
      <c r="M148" s="350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</row>
    <row r="149" spans="1:157" s="20" customFormat="1" ht="30" customHeight="1" x14ac:dyDescent="0.25">
      <c r="A149" s="144" t="s">
        <v>134</v>
      </c>
      <c r="B149" s="152">
        <v>0.6</v>
      </c>
      <c r="C149" s="152">
        <v>0.6</v>
      </c>
      <c r="D149" s="152">
        <v>0.6</v>
      </c>
      <c r="E149" s="152">
        <v>0.6</v>
      </c>
      <c r="F149" s="152">
        <v>0.6</v>
      </c>
      <c r="G149" s="152">
        <v>0.6</v>
      </c>
      <c r="H149" s="152">
        <v>0.6</v>
      </c>
      <c r="I149" s="152">
        <v>0.6</v>
      </c>
      <c r="J149" s="152">
        <v>0.6</v>
      </c>
      <c r="K149" s="152">
        <v>0.6</v>
      </c>
      <c r="L149" s="218"/>
      <c r="M149" s="350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</row>
    <row r="150" spans="1:157" s="20" customFormat="1" ht="30" customHeight="1" thickBot="1" x14ac:dyDescent="0.3">
      <c r="A150" s="144" t="s">
        <v>75</v>
      </c>
      <c r="B150" s="152">
        <f>100%-B149</f>
        <v>0.4</v>
      </c>
      <c r="C150" s="152">
        <f t="shared" ref="C150:K150" si="67">100%-C149</f>
        <v>0.4</v>
      </c>
      <c r="D150" s="152">
        <f t="shared" si="67"/>
        <v>0.4</v>
      </c>
      <c r="E150" s="152">
        <f t="shared" si="67"/>
        <v>0.4</v>
      </c>
      <c r="F150" s="152">
        <f t="shared" si="67"/>
        <v>0.4</v>
      </c>
      <c r="G150" s="152">
        <f t="shared" si="67"/>
        <v>0.4</v>
      </c>
      <c r="H150" s="152">
        <f t="shared" si="67"/>
        <v>0.4</v>
      </c>
      <c r="I150" s="152">
        <f t="shared" si="67"/>
        <v>0.4</v>
      </c>
      <c r="J150" s="152">
        <f t="shared" si="67"/>
        <v>0.4</v>
      </c>
      <c r="K150" s="152">
        <f t="shared" si="67"/>
        <v>0.4</v>
      </c>
      <c r="L150" s="218"/>
      <c r="M150" s="350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</row>
    <row r="151" spans="1:157" s="20" customFormat="1" ht="30" customHeight="1" x14ac:dyDescent="0.25">
      <c r="A151" s="313" t="s">
        <v>3575</v>
      </c>
      <c r="B151" s="314"/>
      <c r="C151" s="314"/>
      <c r="D151" s="314"/>
      <c r="E151" s="314"/>
      <c r="F151" s="314"/>
      <c r="G151" s="314"/>
      <c r="H151" s="314"/>
      <c r="I151" s="314"/>
      <c r="J151" s="314"/>
      <c r="K151" s="314"/>
      <c r="L151" s="218"/>
      <c r="M151" s="350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</row>
    <row r="152" spans="1:157" s="20" customFormat="1" ht="30" customHeight="1" x14ac:dyDescent="0.25">
      <c r="A152" s="315" t="s">
        <v>3573</v>
      </c>
      <c r="B152" s="30">
        <f t="shared" ref="B152:K152" si="68">B143*B147*$B$135*B133</f>
        <v>22602.891894230823</v>
      </c>
      <c r="C152" s="30">
        <f t="shared" si="68"/>
        <v>138814.41726613915</v>
      </c>
      <c r="D152" s="30">
        <f t="shared" si="68"/>
        <v>339397.05932130548</v>
      </c>
      <c r="E152" s="30">
        <f t="shared" si="68"/>
        <v>1103364.068365762</v>
      </c>
      <c r="F152" s="30">
        <f t="shared" si="68"/>
        <v>2141347.9726663576</v>
      </c>
      <c r="G152" s="30">
        <f t="shared" si="68"/>
        <v>3480432.7553137573</v>
      </c>
      <c r="H152" s="30">
        <f t="shared" si="68"/>
        <v>5837453.8146409653</v>
      </c>
      <c r="I152" s="30">
        <f t="shared" si="68"/>
        <v>8425122.4203958903</v>
      </c>
      <c r="J152" s="30">
        <f t="shared" si="68"/>
        <v>11105928.360879892</v>
      </c>
      <c r="K152" s="30">
        <f t="shared" si="68"/>
        <v>17702636.732535858</v>
      </c>
      <c r="L152" s="218"/>
      <c r="M152" s="350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</row>
    <row r="153" spans="1:157" s="22" customFormat="1" ht="31.5" customHeight="1" x14ac:dyDescent="0.25">
      <c r="A153" s="315" t="s">
        <v>3572</v>
      </c>
      <c r="B153" s="30">
        <f>B136*B144*B150</f>
        <v>39484.98980014625</v>
      </c>
      <c r="C153" s="30">
        <f>B136*C144*C150</f>
        <v>84849.26483032637</v>
      </c>
      <c r="D153" s="30">
        <f>B136*D144*D150</f>
        <v>176538.25093852193</v>
      </c>
      <c r="E153" s="30">
        <f>B136*E144*E150</f>
        <v>342615.67562661733</v>
      </c>
      <c r="F153" s="30">
        <f>B136*F144*F150</f>
        <v>556869.24085020123</v>
      </c>
      <c r="G153" s="30">
        <f>B136*G144*G150</f>
        <v>933992.61034255463</v>
      </c>
      <c r="H153" s="30">
        <f>B136*H144*H150</f>
        <v>1348019.5872633425</v>
      </c>
      <c r="I153" s="30">
        <f>B136*I144*I150</f>
        <v>1776948.5377407835</v>
      </c>
      <c r="J153" s="30">
        <f>B136*J144*J150</f>
        <v>2832421.8772057374</v>
      </c>
      <c r="K153" s="30">
        <f>B136*K144*K150</f>
        <v>2832421.8772057374</v>
      </c>
      <c r="L153" s="218"/>
      <c r="M153" s="350"/>
      <c r="N153" s="20"/>
      <c r="O153" s="20"/>
    </row>
    <row r="154" spans="1:157" s="22" customFormat="1" ht="30.75" customHeight="1" thickBot="1" x14ac:dyDescent="0.3">
      <c r="A154" s="316" t="s">
        <v>3574</v>
      </c>
      <c r="B154" s="317">
        <f>B137*(B143*B146)+(B144*B149)</f>
        <v>10815.3703127881</v>
      </c>
      <c r="C154" s="317">
        <f>B137*(C143*C146)+(C144*C149)</f>
        <v>29489.160761195177</v>
      </c>
      <c r="D154" s="317">
        <f>B137*(D143*D146)+(D144*D149)</f>
        <v>63704.733819110988</v>
      </c>
      <c r="E154" s="317">
        <f>B137*(E143*E146)+(E144*E149)</f>
        <v>140435.24048771278</v>
      </c>
      <c r="F154" s="317">
        <f>B137*(F143*F146)+(F144*F149)</f>
        <v>249135.88054419172</v>
      </c>
      <c r="G154" s="317">
        <f>B137*(G143*G146)+(G144*G149)</f>
        <v>411191.03089304559</v>
      </c>
      <c r="H154" s="317">
        <f>B137*(H143*H146)+(H144*H149)</f>
        <v>642318.13945218211</v>
      </c>
      <c r="I154" s="317">
        <f>B137*(I143*I146)+(I144*I149)</f>
        <v>890512.86173425638</v>
      </c>
      <c r="J154" s="317">
        <f>B137*(J143*J146)+(J144*J149)</f>
        <v>1280047.1083807033</v>
      </c>
      <c r="K154" s="317">
        <f>B137*(K143*K146)+(K144*K149)</f>
        <v>1675849.6106800609</v>
      </c>
      <c r="L154" s="218"/>
      <c r="M154" s="350"/>
      <c r="N154" s="20"/>
      <c r="O154" s="20"/>
    </row>
    <row r="155" spans="1:157" s="22" customFormat="1" ht="21" customHeight="1" x14ac:dyDescent="0.25">
      <c r="A155" s="312" t="s">
        <v>80</v>
      </c>
      <c r="B155" s="30">
        <f>B157+B158</f>
        <v>5563.9611923077</v>
      </c>
      <c r="C155" s="30">
        <f t="shared" ref="C155:K155" si="69">C157+C158</f>
        <v>15377.047882100032</v>
      </c>
      <c r="D155" s="30">
        <f t="shared" si="69"/>
        <v>30498.472892160076</v>
      </c>
      <c r="E155" s="30">
        <f t="shared" si="69"/>
        <v>61061.468261558606</v>
      </c>
      <c r="F155" s="30">
        <f t="shared" si="69"/>
        <v>116420.60982425704</v>
      </c>
      <c r="G155" s="30">
        <f t="shared" si="69"/>
        <v>187838.46489878505</v>
      </c>
      <c r="H155" s="30">
        <f t="shared" si="69"/>
        <v>313546.25472956948</v>
      </c>
      <c r="I155" s="30">
        <f t="shared" si="69"/>
        <v>451555.2470364988</v>
      </c>
      <c r="J155" s="30">
        <f t="shared" si="69"/>
        <v>594531.56386231235</v>
      </c>
      <c r="K155" s="30">
        <f t="shared" si="69"/>
        <v>946356.0103506305</v>
      </c>
      <c r="L155" s="218"/>
      <c r="M155" s="350"/>
      <c r="N155" s="20"/>
      <c r="O155" s="20"/>
    </row>
    <row r="156" spans="1:157" s="22" customFormat="1" ht="21" customHeight="1" x14ac:dyDescent="0.25">
      <c r="A156" s="159" t="s">
        <v>81</v>
      </c>
      <c r="B156" s="113">
        <f t="shared" ref="B156:K156" si="70">B48*(B57+B58)</f>
        <v>1088.2873875000025</v>
      </c>
      <c r="C156" s="113">
        <f t="shared" si="70"/>
        <v>4277.5405616825101</v>
      </c>
      <c r="D156" s="113">
        <f t="shared" si="70"/>
        <v>9192.0036899520237</v>
      </c>
      <c r="E156" s="113">
        <f t="shared" si="70"/>
        <v>19124.977185006544</v>
      </c>
      <c r="F156" s="113">
        <f t="shared" si="70"/>
        <v>37116.698192883538</v>
      </c>
      <c r="G156" s="113">
        <f t="shared" si="70"/>
        <v>60327.501092105136</v>
      </c>
      <c r="H156" s="113">
        <f t="shared" si="70"/>
        <v>101182.53278711007</v>
      </c>
      <c r="I156" s="113">
        <f t="shared" si="70"/>
        <v>146035.4552868621</v>
      </c>
      <c r="J156" s="113">
        <f t="shared" si="70"/>
        <v>192502.75825525151</v>
      </c>
      <c r="K156" s="113">
        <f t="shared" si="70"/>
        <v>306845.7033639549</v>
      </c>
      <c r="L156" s="218"/>
      <c r="M156" s="350"/>
      <c r="N156" s="20"/>
      <c r="O156" s="20"/>
    </row>
    <row r="157" spans="1:157" s="181" customFormat="1" ht="26" customHeight="1" x14ac:dyDescent="0.25">
      <c r="A157" s="159" t="s">
        <v>82</v>
      </c>
      <c r="B157" s="113">
        <f>B156*$B$139</f>
        <v>3348.5765769230848</v>
      </c>
      <c r="C157" s="113">
        <f t="shared" ref="C157:K157" si="71">C156*$B$139</f>
        <v>13161.663266715417</v>
      </c>
      <c r="D157" s="113">
        <f t="shared" si="71"/>
        <v>28283.088276775459</v>
      </c>
      <c r="E157" s="113">
        <f t="shared" si="71"/>
        <v>58846.083646173989</v>
      </c>
      <c r="F157" s="113">
        <f t="shared" si="71"/>
        <v>114205.22520887243</v>
      </c>
      <c r="G157" s="113">
        <f t="shared" si="71"/>
        <v>185623.08028340043</v>
      </c>
      <c r="H157" s="113">
        <f t="shared" si="71"/>
        <v>311330.87011418486</v>
      </c>
      <c r="I157" s="113">
        <f t="shared" si="71"/>
        <v>449339.86242111417</v>
      </c>
      <c r="J157" s="113">
        <f t="shared" si="71"/>
        <v>592316.17924692773</v>
      </c>
      <c r="K157" s="113">
        <f t="shared" si="71"/>
        <v>944140.62573524588</v>
      </c>
      <c r="L157" s="218"/>
      <c r="M157" s="350"/>
      <c r="N157" s="20"/>
      <c r="O157" s="20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0"/>
      <c r="AZ157" s="20"/>
      <c r="BA157" s="20"/>
      <c r="BB157" s="20"/>
      <c r="BC157" s="20"/>
      <c r="BD157" s="20"/>
      <c r="BE157" s="20"/>
      <c r="BF157" s="20"/>
      <c r="BG157" s="20"/>
      <c r="BH157" s="20"/>
      <c r="BI157" s="20"/>
      <c r="BJ157" s="20"/>
      <c r="BK157" s="20"/>
      <c r="BL157" s="20"/>
      <c r="BM157" s="20"/>
      <c r="BN157" s="20"/>
      <c r="BO157" s="20"/>
      <c r="BP157" s="20"/>
      <c r="BQ157" s="20"/>
      <c r="BR157" s="20"/>
      <c r="BS157" s="20"/>
      <c r="BT157" s="20"/>
      <c r="BU157" s="20"/>
      <c r="BV157" s="20"/>
      <c r="BW157" s="20"/>
      <c r="BX157" s="20"/>
      <c r="BY157" s="20"/>
      <c r="BZ157" s="20"/>
      <c r="CA157" s="20"/>
      <c r="CB157" s="20"/>
      <c r="CC157" s="20"/>
      <c r="CD157" s="20"/>
      <c r="CE157" s="20"/>
      <c r="CF157" s="20"/>
      <c r="CG157" s="20"/>
      <c r="CH157" s="20"/>
      <c r="CI157" s="20"/>
      <c r="CJ157" s="20"/>
      <c r="CK157" s="20"/>
      <c r="CL157" s="20"/>
      <c r="CM157" s="20"/>
      <c r="CN157" s="20"/>
      <c r="CO157" s="20"/>
      <c r="CP157" s="20"/>
      <c r="CQ157" s="20"/>
      <c r="CR157" s="20"/>
      <c r="CS157" s="20"/>
      <c r="CT157" s="20"/>
      <c r="CU157" s="20"/>
      <c r="CV157" s="20"/>
      <c r="CW157" s="20"/>
      <c r="CX157" s="20"/>
      <c r="CY157" s="20"/>
      <c r="CZ157" s="20"/>
      <c r="DA157" s="20"/>
      <c r="DB157" s="20"/>
      <c r="DC157" s="20"/>
      <c r="DD157" s="20"/>
      <c r="DE157" s="20"/>
      <c r="DF157" s="20"/>
      <c r="DG157" s="20"/>
      <c r="DH157" s="20"/>
      <c r="DI157" s="20"/>
      <c r="DJ157" s="20"/>
      <c r="DK157" s="20"/>
      <c r="DL157" s="20"/>
      <c r="DM157" s="20"/>
      <c r="DN157" s="20"/>
      <c r="DO157" s="20"/>
      <c r="DP157" s="20"/>
      <c r="DQ157" s="20"/>
      <c r="DR157" s="20"/>
      <c r="DS157" s="20"/>
      <c r="DT157" s="20"/>
      <c r="DU157" s="20"/>
      <c r="DV157" s="20"/>
      <c r="DW157" s="20"/>
      <c r="DX157" s="20"/>
      <c r="DY157" s="20"/>
      <c r="DZ157" s="20"/>
      <c r="EA157" s="20"/>
      <c r="EB157" s="20"/>
      <c r="EC157" s="20"/>
      <c r="ED157" s="20"/>
      <c r="EE157" s="20"/>
      <c r="EF157" s="20"/>
      <c r="EG157" s="20"/>
      <c r="EH157" s="20"/>
      <c r="EI157" s="20"/>
      <c r="EJ157" s="20"/>
      <c r="EK157" s="20"/>
      <c r="EL157" s="20"/>
      <c r="EM157" s="20"/>
      <c r="EN157" s="20"/>
      <c r="EO157" s="20"/>
      <c r="EP157" s="20"/>
      <c r="EQ157" s="20"/>
      <c r="ER157" s="20"/>
      <c r="ES157" s="20"/>
      <c r="ET157" s="20"/>
      <c r="EU157" s="20"/>
      <c r="EV157" s="20"/>
      <c r="EW157" s="20"/>
      <c r="EX157" s="20"/>
      <c r="EY157" s="20"/>
      <c r="EZ157" s="20"/>
      <c r="FA157" s="20"/>
    </row>
    <row r="158" spans="1:157" s="183" customFormat="1" ht="26" customHeight="1" x14ac:dyDescent="0.25">
      <c r="A158" s="159" t="s">
        <v>83</v>
      </c>
      <c r="B158" s="23">
        <f>$B$138*B140*6</f>
        <v>2215.3846153846152</v>
      </c>
      <c r="C158" s="23">
        <f t="shared" ref="C158:K158" si="72">$B$138*C140*6</f>
        <v>2215.3846153846152</v>
      </c>
      <c r="D158" s="23">
        <f t="shared" si="72"/>
        <v>2215.3846153846152</v>
      </c>
      <c r="E158" s="23">
        <f t="shared" si="72"/>
        <v>2215.3846153846152</v>
      </c>
      <c r="F158" s="23">
        <f t="shared" si="72"/>
        <v>2215.3846153846152</v>
      </c>
      <c r="G158" s="23">
        <f t="shared" si="72"/>
        <v>2215.3846153846152</v>
      </c>
      <c r="H158" s="23">
        <f t="shared" si="72"/>
        <v>2215.3846153846152</v>
      </c>
      <c r="I158" s="23">
        <f t="shared" si="72"/>
        <v>2215.3846153846152</v>
      </c>
      <c r="J158" s="23">
        <f t="shared" si="72"/>
        <v>2215.3846153846152</v>
      </c>
      <c r="K158" s="23">
        <f t="shared" si="72"/>
        <v>2215.3846153846152</v>
      </c>
      <c r="L158" s="202"/>
      <c r="M158" s="344"/>
      <c r="N158" s="20"/>
      <c r="O158" s="20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0"/>
      <c r="AZ158" s="20"/>
      <c r="BA158" s="20"/>
      <c r="BB158" s="20"/>
      <c r="BC158" s="20"/>
      <c r="BD158" s="20"/>
      <c r="BE158" s="20"/>
      <c r="BF158" s="20"/>
      <c r="BG158" s="20"/>
      <c r="BH158" s="20"/>
      <c r="BI158" s="20"/>
      <c r="BJ158" s="20"/>
      <c r="BK158" s="20"/>
      <c r="BL158" s="20"/>
      <c r="BM158" s="20"/>
      <c r="BN158" s="20"/>
      <c r="BO158" s="20"/>
      <c r="BP158" s="20"/>
      <c r="BQ158" s="20"/>
      <c r="BR158" s="20"/>
      <c r="BS158" s="20"/>
      <c r="BT158" s="20"/>
      <c r="BU158" s="20"/>
      <c r="BV158" s="20"/>
      <c r="BW158" s="20"/>
      <c r="BX158" s="20"/>
      <c r="BY158" s="20"/>
      <c r="BZ158" s="20"/>
      <c r="CA158" s="20"/>
      <c r="CB158" s="20"/>
      <c r="CC158" s="20"/>
      <c r="CD158" s="20"/>
      <c r="CE158" s="20"/>
      <c r="CF158" s="20"/>
      <c r="CG158" s="20"/>
      <c r="CH158" s="20"/>
      <c r="CI158" s="20"/>
      <c r="CJ158" s="20"/>
      <c r="CK158" s="20"/>
      <c r="CL158" s="20"/>
      <c r="CM158" s="20"/>
      <c r="CN158" s="20"/>
      <c r="CO158" s="20"/>
      <c r="CP158" s="20"/>
      <c r="CQ158" s="20"/>
      <c r="CR158" s="20"/>
      <c r="CS158" s="20"/>
      <c r="CT158" s="20"/>
      <c r="CU158" s="20"/>
      <c r="CV158" s="20"/>
      <c r="CW158" s="20"/>
      <c r="CX158" s="20"/>
      <c r="CY158" s="20"/>
      <c r="CZ158" s="20"/>
      <c r="DA158" s="20"/>
      <c r="DB158" s="20"/>
      <c r="DC158" s="20"/>
      <c r="DD158" s="20"/>
      <c r="DE158" s="20"/>
      <c r="DF158" s="20"/>
      <c r="DG158" s="20"/>
      <c r="DH158" s="20"/>
      <c r="DI158" s="20"/>
      <c r="DJ158" s="20"/>
      <c r="DK158" s="20"/>
      <c r="DL158" s="20"/>
      <c r="DM158" s="20"/>
      <c r="DN158" s="20"/>
      <c r="DO158" s="20"/>
      <c r="DP158" s="20"/>
      <c r="DQ158" s="20"/>
      <c r="DR158" s="20"/>
      <c r="DS158" s="20"/>
      <c r="DT158" s="20"/>
      <c r="DU158" s="20"/>
      <c r="DV158" s="20"/>
      <c r="DW158" s="20"/>
      <c r="DX158" s="20"/>
      <c r="DY158" s="20"/>
      <c r="DZ158" s="20"/>
      <c r="EA158" s="20"/>
      <c r="EB158" s="20"/>
      <c r="EC158" s="20"/>
      <c r="ED158" s="20"/>
      <c r="EE158" s="20"/>
      <c r="EF158" s="20"/>
      <c r="EG158" s="20"/>
      <c r="EH158" s="20"/>
      <c r="EI158" s="20"/>
      <c r="EJ158" s="20"/>
      <c r="EK158" s="20"/>
      <c r="EL158" s="20"/>
      <c r="EM158" s="20"/>
      <c r="EN158" s="20"/>
      <c r="EO158" s="20"/>
      <c r="EP158" s="20"/>
      <c r="EQ158" s="20"/>
      <c r="ER158" s="20"/>
      <c r="ES158" s="20"/>
      <c r="ET158" s="20"/>
      <c r="EU158" s="20"/>
      <c r="EV158" s="20"/>
      <c r="EW158" s="20"/>
      <c r="EX158" s="20"/>
      <c r="EY158" s="20"/>
      <c r="EZ158" s="20"/>
      <c r="FA158" s="20"/>
    </row>
    <row r="159" spans="1:157" s="26" customFormat="1" ht="39.75" customHeight="1" x14ac:dyDescent="0.25">
      <c r="A159" s="179" t="s">
        <v>135</v>
      </c>
      <c r="B159" s="180">
        <v>1.4999999999999999E-2</v>
      </c>
      <c r="C159" s="180">
        <v>1.4999999999999999E-2</v>
      </c>
      <c r="D159" s="180">
        <v>1.4999999999999999E-2</v>
      </c>
      <c r="E159" s="180">
        <v>1.4999999999999999E-2</v>
      </c>
      <c r="F159" s="180">
        <v>1.4999999999999999E-2</v>
      </c>
      <c r="G159" s="180">
        <v>1.4999999999999999E-2</v>
      </c>
      <c r="H159" s="180">
        <v>1.4999999999999999E-2</v>
      </c>
      <c r="I159" s="180">
        <v>1.4999999999999999E-2</v>
      </c>
      <c r="J159" s="180">
        <v>1.4999999999999999E-2</v>
      </c>
      <c r="K159" s="180">
        <v>1.4999999999999999E-2</v>
      </c>
      <c r="L159" s="220"/>
      <c r="M159" s="344"/>
      <c r="N159" s="21"/>
      <c r="O159" s="21"/>
    </row>
    <row r="160" spans="1:157" s="26" customFormat="1" ht="36" customHeight="1" x14ac:dyDescent="0.25">
      <c r="A160" s="182" t="s">
        <v>135</v>
      </c>
      <c r="B160" s="147">
        <f>B159*B153</f>
        <v>592.27484700219372</v>
      </c>
      <c r="C160" s="147">
        <f t="shared" ref="C160:K160" si="73">C159*C153</f>
        <v>1272.7389724548955</v>
      </c>
      <c r="D160" s="147">
        <f t="shared" si="73"/>
        <v>2648.0737640778289</v>
      </c>
      <c r="E160" s="147">
        <f t="shared" si="73"/>
        <v>5139.2351343992596</v>
      </c>
      <c r="F160" s="147">
        <f t="shared" si="73"/>
        <v>8353.0386127530182</v>
      </c>
      <c r="G160" s="147">
        <f t="shared" si="73"/>
        <v>14009.889155138319</v>
      </c>
      <c r="H160" s="147">
        <f t="shared" si="73"/>
        <v>20220.293808950137</v>
      </c>
      <c r="I160" s="147">
        <f t="shared" si="73"/>
        <v>26654.228066111751</v>
      </c>
      <c r="J160" s="147">
        <f t="shared" si="73"/>
        <v>42486.328158086057</v>
      </c>
      <c r="K160" s="147">
        <f t="shared" si="73"/>
        <v>42486.328158086057</v>
      </c>
      <c r="L160" s="216"/>
      <c r="M160" s="344"/>
      <c r="N160" s="21"/>
      <c r="O160" s="21"/>
    </row>
    <row r="161" spans="1:50" s="168" customFormat="1" ht="26" customHeight="1" x14ac:dyDescent="0.2">
      <c r="A161" s="40"/>
      <c r="B161" s="162"/>
      <c r="C161" s="162"/>
      <c r="D161" s="162"/>
      <c r="E161" s="162"/>
      <c r="F161" s="162"/>
      <c r="G161" s="163"/>
      <c r="H161" s="163"/>
      <c r="I161" s="163"/>
      <c r="J161" s="163"/>
      <c r="K161" s="163"/>
      <c r="L161" s="221"/>
      <c r="M161" s="352"/>
      <c r="P161" s="254"/>
      <c r="Q161" s="254"/>
      <c r="R161" s="254"/>
      <c r="S161" s="254"/>
      <c r="T161" s="254"/>
      <c r="U161" s="254"/>
      <c r="V161" s="254"/>
      <c r="W161" s="254"/>
      <c r="X161" s="254"/>
      <c r="Y161" s="254"/>
      <c r="Z161" s="254"/>
      <c r="AA161" s="254"/>
      <c r="AB161" s="254"/>
      <c r="AC161" s="254"/>
      <c r="AD161" s="254"/>
      <c r="AE161" s="254"/>
      <c r="AF161" s="254"/>
      <c r="AG161" s="254"/>
      <c r="AH161" s="254"/>
      <c r="AI161" s="254"/>
      <c r="AJ161" s="254"/>
      <c r="AK161" s="254"/>
      <c r="AL161" s="254"/>
      <c r="AM161" s="254"/>
      <c r="AN161" s="254"/>
      <c r="AO161" s="254"/>
      <c r="AP161" s="254"/>
      <c r="AQ161" s="254"/>
      <c r="AR161" s="254"/>
      <c r="AS161" s="254"/>
      <c r="AT161" s="254"/>
      <c r="AU161" s="254"/>
      <c r="AV161" s="254"/>
      <c r="AW161" s="254"/>
      <c r="AX161" s="254"/>
    </row>
    <row r="162" spans="1:50" s="74" customFormat="1" ht="24" customHeight="1" x14ac:dyDescent="0.2">
      <c r="A162" s="160" t="s">
        <v>122</v>
      </c>
      <c r="B162" s="161">
        <f>B163+B167+B169+B173+B176</f>
        <v>11856.18063346155</v>
      </c>
      <c r="C162" s="161">
        <f t="shared" ref="C162:K162" si="74">C163+C167+C169+C173+C176</f>
        <v>27094.573246213818</v>
      </c>
      <c r="D162" s="161">
        <f t="shared" si="74"/>
        <v>49665.740258853526</v>
      </c>
      <c r="E162" s="161">
        <f t="shared" si="74"/>
        <v>96492.905748643519</v>
      </c>
      <c r="F162" s="161">
        <f t="shared" si="74"/>
        <v>179923.03934893478</v>
      </c>
      <c r="G162" s="161">
        <f t="shared" si="74"/>
        <v>291714.57681132719</v>
      </c>
      <c r="H162" s="161">
        <f t="shared" si="74"/>
        <v>484706.29718802194</v>
      </c>
      <c r="I162" s="161">
        <f t="shared" si="74"/>
        <v>697706.67442224815</v>
      </c>
      <c r="J162" s="161">
        <f t="shared" si="74"/>
        <v>922009.55311070941</v>
      </c>
      <c r="K162" s="161">
        <f t="shared" si="74"/>
        <v>1472744.0761060333</v>
      </c>
      <c r="L162" s="217">
        <f>SUM(B162:K162)</f>
        <v>4233913.6168744471</v>
      </c>
      <c r="M162" s="394">
        <f>L162/L53</f>
        <v>1.177310987080407E-2</v>
      </c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</row>
    <row r="163" spans="1:50" s="74" customFormat="1" ht="24" customHeight="1" x14ac:dyDescent="0.2">
      <c r="A163" s="169" t="s">
        <v>44</v>
      </c>
      <c r="B163" s="170">
        <f t="shared" ref="B163:K163" si="75">B165*B166*B36</f>
        <v>150.68594596153881</v>
      </c>
      <c r="C163" s="170">
        <f t="shared" si="75"/>
        <v>1036.4809822538386</v>
      </c>
      <c r="D163" s="170">
        <f t="shared" si="75"/>
        <v>1555.5698552226499</v>
      </c>
      <c r="E163" s="170">
        <f t="shared" si="75"/>
        <v>3677.8802278858734</v>
      </c>
      <c r="F163" s="170">
        <f t="shared" si="75"/>
        <v>6131.9420919840732</v>
      </c>
      <c r="G163" s="170">
        <f t="shared" si="75"/>
        <v>13457.673320546528</v>
      </c>
      <c r="H163" s="170">
        <f t="shared" si="75"/>
        <v>22571.488083278397</v>
      </c>
      <c r="I163" s="170">
        <f t="shared" si="75"/>
        <v>33700.489681583553</v>
      </c>
      <c r="J163" s="170">
        <f t="shared" si="75"/>
        <v>48866.084787871529</v>
      </c>
      <c r="K163" s="170">
        <f t="shared" si="75"/>
        <v>84972.656316172113</v>
      </c>
      <c r="L163" s="222"/>
      <c r="M163" s="353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</row>
    <row r="164" spans="1:50" s="74" customFormat="1" ht="24" customHeight="1" x14ac:dyDescent="0.25">
      <c r="A164" s="39" t="s">
        <v>45</v>
      </c>
      <c r="B164" s="72">
        <v>0.02</v>
      </c>
      <c r="C164" s="72">
        <v>0.03</v>
      </c>
      <c r="D164" s="72">
        <v>0.02</v>
      </c>
      <c r="E164" s="72">
        <v>0.02</v>
      </c>
      <c r="F164" s="72">
        <v>0.02</v>
      </c>
      <c r="G164" s="72">
        <v>0.02</v>
      </c>
      <c r="H164" s="72">
        <v>0.02</v>
      </c>
      <c r="I164" s="72">
        <v>0.02</v>
      </c>
      <c r="J164" s="72">
        <v>0.02</v>
      </c>
      <c r="K164" s="72">
        <v>0.02</v>
      </c>
      <c r="L164" s="223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</row>
    <row r="165" spans="1:50" s="20" customFormat="1" ht="26" customHeight="1" x14ac:dyDescent="0.25">
      <c r="A165" s="39" t="s">
        <v>46</v>
      </c>
      <c r="B165" s="121">
        <f t="shared" ref="B165:K165" si="76">B164*B48</f>
        <v>181.38123125000041</v>
      </c>
      <c r="C165" s="121">
        <f t="shared" si="76"/>
        <v>1069.3851404206273</v>
      </c>
      <c r="D165" s="121">
        <f t="shared" si="76"/>
        <v>1532.0006149920039</v>
      </c>
      <c r="E165" s="121">
        <f t="shared" si="76"/>
        <v>3187.4961975010906</v>
      </c>
      <c r="F165" s="121">
        <f t="shared" si="76"/>
        <v>6186.1163654805896</v>
      </c>
      <c r="G165" s="121">
        <f t="shared" si="76"/>
        <v>10054.583515350854</v>
      </c>
      <c r="H165" s="121">
        <f t="shared" si="76"/>
        <v>16863.755464518345</v>
      </c>
      <c r="I165" s="121">
        <f t="shared" si="76"/>
        <v>24339.242547810347</v>
      </c>
      <c r="J165" s="121">
        <f t="shared" si="76"/>
        <v>32083.793042541914</v>
      </c>
      <c r="K165" s="121">
        <f t="shared" si="76"/>
        <v>51140.950560659141</v>
      </c>
      <c r="L165" s="213"/>
      <c r="M165" s="348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  <c r="AA165" s="22"/>
      <c r="AB165" s="22"/>
      <c r="AC165" s="22"/>
      <c r="AD165" s="22"/>
      <c r="AE165" s="22"/>
      <c r="AF165" s="22"/>
      <c r="AG165" s="22"/>
      <c r="AH165" s="22"/>
      <c r="AI165" s="22"/>
      <c r="AJ165" s="22"/>
      <c r="AK165" s="22"/>
      <c r="AL165" s="22"/>
      <c r="AM165" s="22"/>
      <c r="AN165" s="22"/>
      <c r="AO165" s="22"/>
      <c r="AP165" s="22"/>
      <c r="AQ165" s="22"/>
      <c r="AR165" s="22"/>
      <c r="AS165" s="22"/>
      <c r="AT165" s="22"/>
      <c r="AU165" s="22"/>
      <c r="AV165" s="22"/>
      <c r="AW165" s="22"/>
      <c r="AX165" s="22"/>
    </row>
    <row r="166" spans="1:50" s="20" customFormat="1" ht="23" customHeight="1" x14ac:dyDescent="0.25">
      <c r="A166" s="166" t="s">
        <v>47</v>
      </c>
      <c r="B166" s="167">
        <v>0.03</v>
      </c>
      <c r="C166" s="167">
        <v>0.03</v>
      </c>
      <c r="D166" s="167">
        <v>0.03</v>
      </c>
      <c r="E166" s="167">
        <v>0.03</v>
      </c>
      <c r="F166" s="167">
        <v>0.03</v>
      </c>
      <c r="G166" s="167">
        <v>0.03</v>
      </c>
      <c r="H166" s="167">
        <v>0.03</v>
      </c>
      <c r="I166" s="167">
        <v>0.03</v>
      </c>
      <c r="J166" s="167">
        <v>0.03</v>
      </c>
      <c r="K166" s="167">
        <v>0.03</v>
      </c>
      <c r="L166" s="213"/>
      <c r="M166" s="348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  <c r="AA166" s="22"/>
      <c r="AB166" s="22"/>
      <c r="AC166" s="22"/>
      <c r="AD166" s="22"/>
      <c r="AE166" s="22"/>
      <c r="AF166" s="22"/>
      <c r="AG166" s="22"/>
      <c r="AH166" s="22"/>
      <c r="AI166" s="22"/>
      <c r="AJ166" s="22"/>
      <c r="AK166" s="22"/>
      <c r="AL166" s="22"/>
      <c r="AM166" s="22"/>
      <c r="AN166" s="22"/>
      <c r="AO166" s="22"/>
      <c r="AP166" s="22"/>
      <c r="AQ166" s="22"/>
      <c r="AR166" s="22"/>
      <c r="AS166" s="22"/>
      <c r="AT166" s="22"/>
      <c r="AU166" s="22"/>
      <c r="AV166" s="22"/>
      <c r="AW166" s="22"/>
      <c r="AX166" s="22"/>
    </row>
    <row r="167" spans="1:50" s="20" customFormat="1" ht="23" customHeight="1" x14ac:dyDescent="0.25">
      <c r="A167" s="25" t="s">
        <v>95</v>
      </c>
      <c r="B167" s="23">
        <f>3000/$C$2*6</f>
        <v>276.92307692307691</v>
      </c>
      <c r="C167" s="23">
        <f t="shared" ref="C167:K167" si="77">3000/$C$2*6</f>
        <v>276.92307692307691</v>
      </c>
      <c r="D167" s="23">
        <f t="shared" si="77"/>
        <v>276.92307692307691</v>
      </c>
      <c r="E167" s="23">
        <f t="shared" si="77"/>
        <v>276.92307692307691</v>
      </c>
      <c r="F167" s="23">
        <f t="shared" si="77"/>
        <v>276.92307692307691</v>
      </c>
      <c r="G167" s="23">
        <f t="shared" si="77"/>
        <v>276.92307692307691</v>
      </c>
      <c r="H167" s="23">
        <f t="shared" si="77"/>
        <v>276.92307692307691</v>
      </c>
      <c r="I167" s="23">
        <f t="shared" si="77"/>
        <v>276.92307692307691</v>
      </c>
      <c r="J167" s="23">
        <f t="shared" si="77"/>
        <v>276.92307692307691</v>
      </c>
      <c r="K167" s="23">
        <f t="shared" si="77"/>
        <v>276.92307692307691</v>
      </c>
      <c r="L167" s="215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  <c r="AA167" s="22"/>
      <c r="AB167" s="22"/>
      <c r="AC167" s="22"/>
      <c r="AD167" s="22"/>
      <c r="AE167" s="22"/>
      <c r="AF167" s="22"/>
      <c r="AG167" s="22"/>
      <c r="AH167" s="22"/>
      <c r="AI167" s="22"/>
      <c r="AJ167" s="22"/>
      <c r="AK167" s="22"/>
      <c r="AL167" s="22"/>
      <c r="AM167" s="22"/>
      <c r="AN167" s="22"/>
      <c r="AO167" s="22"/>
      <c r="AP167" s="22"/>
      <c r="AQ167" s="22"/>
      <c r="AR167" s="22"/>
      <c r="AS167" s="22"/>
      <c r="AT167" s="22"/>
      <c r="AU167" s="22"/>
      <c r="AV167" s="22"/>
      <c r="AW167" s="22"/>
      <c r="AX167" s="22"/>
    </row>
    <row r="168" spans="1:50" s="20" customFormat="1" ht="23" customHeight="1" x14ac:dyDescent="0.25">
      <c r="A168" s="25" t="s">
        <v>84</v>
      </c>
      <c r="B168" s="117">
        <v>0.35</v>
      </c>
      <c r="C168" s="117">
        <v>0.35</v>
      </c>
      <c r="D168" s="117">
        <v>0.35</v>
      </c>
      <c r="E168" s="117">
        <v>0.35</v>
      </c>
      <c r="F168" s="117">
        <v>0.35</v>
      </c>
      <c r="G168" s="117">
        <v>0.35</v>
      </c>
      <c r="H168" s="117">
        <v>0.35</v>
      </c>
      <c r="I168" s="117">
        <v>0.35</v>
      </c>
      <c r="J168" s="117">
        <v>0.35</v>
      </c>
      <c r="K168" s="117">
        <v>0.35</v>
      </c>
      <c r="L168" s="202"/>
      <c r="M168" s="344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  <c r="AA168" s="22"/>
      <c r="AB168" s="22"/>
      <c r="AC168" s="22"/>
      <c r="AD168" s="22"/>
      <c r="AE168" s="22"/>
      <c r="AF168" s="22"/>
      <c r="AG168" s="22"/>
      <c r="AH168" s="22"/>
      <c r="AI168" s="22"/>
      <c r="AJ168" s="22"/>
      <c r="AK168" s="22"/>
      <c r="AL168" s="22"/>
      <c r="AM168" s="22"/>
      <c r="AN168" s="22"/>
      <c r="AO168" s="22"/>
      <c r="AP168" s="22"/>
      <c r="AQ168" s="22"/>
      <c r="AR168" s="22"/>
      <c r="AS168" s="22"/>
      <c r="AT168" s="22"/>
      <c r="AU168" s="22"/>
      <c r="AV168" s="22"/>
      <c r="AW168" s="22"/>
      <c r="AX168" s="22"/>
    </row>
    <row r="169" spans="1:50" s="20" customFormat="1" ht="23" customHeight="1" x14ac:dyDescent="0.25">
      <c r="A169" s="25" t="s">
        <v>143</v>
      </c>
      <c r="B169" s="23">
        <f>70000/$C$2*6</f>
        <v>6461.538461538461</v>
      </c>
      <c r="C169" s="23">
        <f t="shared" ref="C169:K169" si="78">70000/$C$2*6</f>
        <v>6461.538461538461</v>
      </c>
      <c r="D169" s="23">
        <f t="shared" si="78"/>
        <v>6461.538461538461</v>
      </c>
      <c r="E169" s="23">
        <f t="shared" si="78"/>
        <v>6461.538461538461</v>
      </c>
      <c r="F169" s="23">
        <f t="shared" si="78"/>
        <v>6461.538461538461</v>
      </c>
      <c r="G169" s="23">
        <f t="shared" si="78"/>
        <v>6461.538461538461</v>
      </c>
      <c r="H169" s="23">
        <f t="shared" si="78"/>
        <v>6461.538461538461</v>
      </c>
      <c r="I169" s="23">
        <f t="shared" si="78"/>
        <v>6461.538461538461</v>
      </c>
      <c r="J169" s="23">
        <f t="shared" si="78"/>
        <v>6461.538461538461</v>
      </c>
      <c r="K169" s="23">
        <f t="shared" si="78"/>
        <v>6461.538461538461</v>
      </c>
      <c r="L169" s="202"/>
      <c r="M169" s="344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  <c r="AA169" s="22"/>
      <c r="AB169" s="22"/>
      <c r="AC169" s="22"/>
      <c r="AD169" s="22"/>
      <c r="AE169" s="22"/>
      <c r="AF169" s="22"/>
      <c r="AG169" s="22"/>
      <c r="AH169" s="22"/>
      <c r="AI169" s="22"/>
      <c r="AJ169" s="22"/>
      <c r="AK169" s="22"/>
      <c r="AL169" s="22"/>
      <c r="AM169" s="22"/>
      <c r="AN169" s="22"/>
      <c r="AO169" s="22"/>
      <c r="AP169" s="22"/>
      <c r="AQ169" s="22"/>
      <c r="AR169" s="22"/>
      <c r="AS169" s="22"/>
      <c r="AT169" s="22"/>
      <c r="AU169" s="22"/>
      <c r="AV169" s="22"/>
      <c r="AW169" s="22"/>
      <c r="AX169" s="22"/>
    </row>
    <row r="170" spans="1:50" s="20" customFormat="1" ht="23" customHeight="1" x14ac:dyDescent="0.25">
      <c r="A170" s="25" t="s">
        <v>85</v>
      </c>
      <c r="B170" s="23">
        <f t="shared" ref="B170:K170" si="79">B48*B168</f>
        <v>3174.1715468750072</v>
      </c>
      <c r="C170" s="23">
        <f t="shared" si="79"/>
        <v>12476.159971573987</v>
      </c>
      <c r="D170" s="23">
        <f t="shared" si="79"/>
        <v>26810.010762360067</v>
      </c>
      <c r="E170" s="23">
        <f t="shared" si="79"/>
        <v>55781.183456269078</v>
      </c>
      <c r="F170" s="23">
        <f t="shared" si="79"/>
        <v>108257.03639591031</v>
      </c>
      <c r="G170" s="23">
        <f t="shared" si="79"/>
        <v>175955.21151863996</v>
      </c>
      <c r="H170" s="23">
        <f t="shared" si="79"/>
        <v>295115.720629071</v>
      </c>
      <c r="I170" s="23">
        <f t="shared" si="79"/>
        <v>425936.74458668107</v>
      </c>
      <c r="J170" s="23">
        <f t="shared" si="79"/>
        <v>561466.37824448349</v>
      </c>
      <c r="K170" s="23">
        <f t="shared" si="79"/>
        <v>894966.6348115349</v>
      </c>
      <c r="L170" s="202"/>
      <c r="M170" s="344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  <c r="AA170" s="22"/>
      <c r="AB170" s="22"/>
      <c r="AC170" s="22"/>
      <c r="AD170" s="22"/>
      <c r="AE170" s="22"/>
      <c r="AF170" s="22"/>
      <c r="AG170" s="22"/>
      <c r="AH170" s="22"/>
      <c r="AI170" s="22"/>
      <c r="AJ170" s="22"/>
      <c r="AK170" s="22"/>
      <c r="AL170" s="22"/>
      <c r="AM170" s="22"/>
      <c r="AN170" s="22"/>
      <c r="AO170" s="22"/>
      <c r="AP170" s="22"/>
      <c r="AQ170" s="22"/>
      <c r="AR170" s="22"/>
      <c r="AS170" s="22"/>
      <c r="AT170" s="22"/>
      <c r="AU170" s="22"/>
      <c r="AV170" s="22"/>
      <c r="AW170" s="22"/>
      <c r="AX170" s="22"/>
    </row>
    <row r="171" spans="1:50" s="20" customFormat="1" ht="31" customHeight="1" x14ac:dyDescent="0.25">
      <c r="A171" s="122" t="s">
        <v>22</v>
      </c>
      <c r="B171" s="24">
        <f>B170/180</f>
        <v>17.634286371527818</v>
      </c>
      <c r="C171" s="24">
        <f t="shared" ref="C171:K171" si="80">C170/180</f>
        <v>69.311999842077711</v>
      </c>
      <c r="D171" s="24">
        <f t="shared" si="80"/>
        <v>148.94450423533371</v>
      </c>
      <c r="E171" s="24">
        <f t="shared" si="80"/>
        <v>309.89546364593934</v>
      </c>
      <c r="F171" s="24">
        <f t="shared" si="80"/>
        <v>601.42797997727951</v>
      </c>
      <c r="G171" s="24">
        <f>G170/180</f>
        <v>977.52895288133311</v>
      </c>
      <c r="H171" s="24">
        <f>H170/180</f>
        <v>1639.5317812726166</v>
      </c>
      <c r="I171" s="24">
        <f t="shared" si="80"/>
        <v>2366.3152477037838</v>
      </c>
      <c r="J171" s="24">
        <f t="shared" si="80"/>
        <v>3119.2576569137973</v>
      </c>
      <c r="K171" s="24">
        <f t="shared" si="80"/>
        <v>4972.0368600640832</v>
      </c>
      <c r="L171" s="202"/>
      <c r="M171" s="344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  <c r="AA171" s="22"/>
      <c r="AB171" s="22"/>
      <c r="AC171" s="22"/>
      <c r="AD171" s="22"/>
      <c r="AE171" s="22"/>
      <c r="AF171" s="22"/>
      <c r="AG171" s="22"/>
      <c r="AH171" s="22"/>
      <c r="AI171" s="22"/>
      <c r="AJ171" s="22"/>
      <c r="AK171" s="22"/>
      <c r="AL171" s="22"/>
      <c r="AM171" s="22"/>
      <c r="AN171" s="22"/>
      <c r="AO171" s="22"/>
      <c r="AP171" s="22"/>
      <c r="AQ171" s="22"/>
      <c r="AR171" s="22"/>
      <c r="AS171" s="22"/>
      <c r="AT171" s="22"/>
      <c r="AU171" s="22"/>
      <c r="AV171" s="22"/>
      <c r="AW171" s="22"/>
      <c r="AX171" s="22"/>
    </row>
    <row r="172" spans="1:50" s="20" customFormat="1" ht="23" customHeight="1" x14ac:dyDescent="0.25">
      <c r="A172" s="25" t="s">
        <v>86</v>
      </c>
      <c r="B172" s="123">
        <f>100/$C$2</f>
        <v>1.5384615384615385</v>
      </c>
      <c r="C172" s="123">
        <f t="shared" ref="C172:K172" si="81">100/$C$2</f>
        <v>1.5384615384615385</v>
      </c>
      <c r="D172" s="123">
        <f t="shared" si="81"/>
        <v>1.5384615384615385</v>
      </c>
      <c r="E172" s="123">
        <f t="shared" si="81"/>
        <v>1.5384615384615385</v>
      </c>
      <c r="F172" s="123">
        <f t="shared" si="81"/>
        <v>1.5384615384615385</v>
      </c>
      <c r="G172" s="123">
        <f t="shared" si="81"/>
        <v>1.5384615384615385</v>
      </c>
      <c r="H172" s="123">
        <f t="shared" si="81"/>
        <v>1.5384615384615385</v>
      </c>
      <c r="I172" s="123">
        <f t="shared" si="81"/>
        <v>1.5384615384615385</v>
      </c>
      <c r="J172" s="123">
        <f t="shared" si="81"/>
        <v>1.5384615384615385</v>
      </c>
      <c r="K172" s="123">
        <f t="shared" si="81"/>
        <v>1.5384615384615385</v>
      </c>
      <c r="L172" s="202"/>
      <c r="M172" s="344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  <c r="AA172" s="22"/>
      <c r="AB172" s="22"/>
      <c r="AC172" s="22"/>
      <c r="AD172" s="22"/>
      <c r="AE172" s="22"/>
      <c r="AF172" s="22"/>
      <c r="AG172" s="22"/>
      <c r="AH172" s="22"/>
      <c r="AI172" s="22"/>
      <c r="AJ172" s="22"/>
      <c r="AK172" s="22"/>
      <c r="AL172" s="22"/>
      <c r="AM172" s="22"/>
      <c r="AN172" s="22"/>
      <c r="AO172" s="22"/>
      <c r="AP172" s="22"/>
      <c r="AQ172" s="22"/>
      <c r="AR172" s="22"/>
      <c r="AS172" s="22"/>
      <c r="AT172" s="22"/>
      <c r="AU172" s="22"/>
      <c r="AV172" s="22"/>
      <c r="AW172" s="22"/>
      <c r="AX172" s="22"/>
    </row>
    <row r="173" spans="1:50" s="20" customFormat="1" ht="23" customHeight="1" x14ac:dyDescent="0.25">
      <c r="A173" s="25" t="s">
        <v>87</v>
      </c>
      <c r="B173" s="23">
        <f>B170*B172</f>
        <v>4883.3408413461648</v>
      </c>
      <c r="C173" s="23">
        <f t="shared" ref="C173:K173" si="82">C170*C172</f>
        <v>19194.092263959981</v>
      </c>
      <c r="D173" s="23">
        <f t="shared" si="82"/>
        <v>41246.170403630873</v>
      </c>
      <c r="E173" s="23">
        <f t="shared" si="82"/>
        <v>85817.205317337051</v>
      </c>
      <c r="F173" s="23">
        <f t="shared" si="82"/>
        <v>166549.28676293895</v>
      </c>
      <c r="G173" s="23">
        <f t="shared" si="82"/>
        <v>270700.32541329227</v>
      </c>
      <c r="H173" s="23">
        <f>H170*H172</f>
        <v>454024.18558318616</v>
      </c>
      <c r="I173" s="23">
        <f t="shared" si="82"/>
        <v>655287.29936412477</v>
      </c>
      <c r="J173" s="23">
        <f t="shared" si="82"/>
        <v>863794.42806843622</v>
      </c>
      <c r="K173" s="23">
        <f t="shared" si="82"/>
        <v>1376871.7458638998</v>
      </c>
      <c r="L173" s="202"/>
      <c r="M173" s="344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  <c r="AA173" s="22"/>
      <c r="AB173" s="22"/>
      <c r="AC173" s="22"/>
      <c r="AD173" s="22"/>
      <c r="AE173" s="22"/>
      <c r="AF173" s="22"/>
      <c r="AG173" s="22"/>
      <c r="AH173" s="22"/>
      <c r="AI173" s="22"/>
      <c r="AJ173" s="22"/>
      <c r="AK173" s="22"/>
      <c r="AL173" s="22"/>
      <c r="AM173" s="22"/>
      <c r="AN173" s="22"/>
      <c r="AO173" s="22"/>
      <c r="AP173" s="22"/>
      <c r="AQ173" s="22"/>
      <c r="AR173" s="22"/>
      <c r="AS173" s="22"/>
      <c r="AT173" s="22"/>
      <c r="AU173" s="22"/>
      <c r="AV173" s="22"/>
      <c r="AW173" s="22"/>
      <c r="AX173" s="22"/>
    </row>
    <row r="174" spans="1:50" s="20" customFormat="1" ht="23" customHeight="1" x14ac:dyDescent="0.25">
      <c r="A174" s="25" t="s">
        <v>88</v>
      </c>
      <c r="B174" s="23">
        <f>2720/$C$2</f>
        <v>41.846153846153847</v>
      </c>
      <c r="C174" s="23"/>
      <c r="D174" s="23"/>
      <c r="E174" s="23"/>
      <c r="F174" s="23"/>
      <c r="G174" s="23"/>
      <c r="H174" s="23"/>
      <c r="I174" s="23"/>
      <c r="J174" s="23"/>
      <c r="K174" s="23"/>
      <c r="L174" s="202"/>
      <c r="M174" s="344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  <c r="AA174" s="22"/>
      <c r="AB174" s="22"/>
      <c r="AC174" s="22"/>
      <c r="AD174" s="22"/>
      <c r="AE174" s="22"/>
      <c r="AF174" s="22"/>
      <c r="AG174" s="22"/>
      <c r="AH174" s="22"/>
      <c r="AI174" s="22"/>
      <c r="AJ174" s="22"/>
      <c r="AK174" s="22"/>
      <c r="AL174" s="22"/>
      <c r="AM174" s="22"/>
      <c r="AN174" s="22"/>
      <c r="AO174" s="22"/>
      <c r="AP174" s="22"/>
      <c r="AQ174" s="22"/>
      <c r="AR174" s="22"/>
      <c r="AS174" s="22"/>
      <c r="AT174" s="22"/>
      <c r="AU174" s="22"/>
      <c r="AV174" s="22"/>
      <c r="AW174" s="22"/>
      <c r="AX174" s="22"/>
    </row>
    <row r="175" spans="1:50" s="177" customFormat="1" ht="27" customHeight="1" x14ac:dyDescent="0.25">
      <c r="A175" s="25" t="s">
        <v>89</v>
      </c>
      <c r="B175" s="23">
        <v>2</v>
      </c>
      <c r="C175" s="23">
        <v>3</v>
      </c>
      <c r="D175" s="23">
        <v>3</v>
      </c>
      <c r="E175" s="23">
        <f>E171/50</f>
        <v>6.1979092729187872</v>
      </c>
      <c r="F175" s="23">
        <f>F171/50</f>
        <v>12.02855959954559</v>
      </c>
      <c r="G175" s="23">
        <f>G171/50</f>
        <v>19.550579057626663</v>
      </c>
      <c r="H175" s="23">
        <f t="shared" ref="H175:K175" si="83">H171/50</f>
        <v>32.790635625452332</v>
      </c>
      <c r="I175" s="23">
        <f>I171/50</f>
        <v>47.326304954075674</v>
      </c>
      <c r="J175" s="23">
        <f t="shared" si="83"/>
        <v>62.385153138275946</v>
      </c>
      <c r="K175" s="23">
        <f t="shared" si="83"/>
        <v>99.440737201281664</v>
      </c>
      <c r="L175" s="202"/>
      <c r="M175" s="344"/>
      <c r="N175" s="21"/>
      <c r="O175" s="21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  <c r="AI175" s="26"/>
      <c r="AJ175" s="26"/>
      <c r="AK175" s="26"/>
      <c r="AL175" s="26"/>
      <c r="AM175" s="26"/>
      <c r="AN175" s="26"/>
      <c r="AO175" s="26"/>
      <c r="AP175" s="26"/>
      <c r="AQ175" s="26"/>
      <c r="AR175" s="26"/>
      <c r="AS175" s="26"/>
      <c r="AT175" s="26"/>
      <c r="AU175" s="26"/>
      <c r="AV175" s="26"/>
      <c r="AW175" s="26"/>
      <c r="AX175" s="26"/>
    </row>
    <row r="176" spans="1:50" s="21" customFormat="1" ht="27" customHeight="1" x14ac:dyDescent="0.25">
      <c r="A176" s="25" t="s">
        <v>90</v>
      </c>
      <c r="B176" s="23">
        <f>B175*$B$174</f>
        <v>83.692307692307693</v>
      </c>
      <c r="C176" s="23">
        <f t="shared" ref="C176:K176" si="84">C175*$B$174</f>
        <v>125.53846153846155</v>
      </c>
      <c r="D176" s="23">
        <f t="shared" si="84"/>
        <v>125.53846153846155</v>
      </c>
      <c r="E176" s="23">
        <f t="shared" si="84"/>
        <v>259.35866495906311</v>
      </c>
      <c r="F176" s="23">
        <f t="shared" si="84"/>
        <v>503.34895555021546</v>
      </c>
      <c r="G176" s="23">
        <f t="shared" si="84"/>
        <v>818.11653902683884</v>
      </c>
      <c r="H176" s="23">
        <f t="shared" si="84"/>
        <v>1372.1619830958514</v>
      </c>
      <c r="I176" s="23">
        <f t="shared" si="84"/>
        <v>1980.4238380782435</v>
      </c>
      <c r="J176" s="23">
        <f t="shared" si="84"/>
        <v>2610.5787159401625</v>
      </c>
      <c r="K176" s="23">
        <f t="shared" si="84"/>
        <v>4161.2123874997869</v>
      </c>
      <c r="L176" s="202"/>
      <c r="M176" s="344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  <c r="AH176" s="26"/>
      <c r="AI176" s="26"/>
      <c r="AJ176" s="26"/>
      <c r="AK176" s="26"/>
      <c r="AL176" s="26"/>
      <c r="AM176" s="26"/>
      <c r="AN176" s="26"/>
      <c r="AO176" s="26"/>
      <c r="AP176" s="26"/>
      <c r="AQ176" s="26"/>
      <c r="AR176" s="26"/>
      <c r="AS176" s="26"/>
      <c r="AT176" s="26"/>
      <c r="AU176" s="26"/>
      <c r="AV176" s="26"/>
      <c r="AW176" s="26"/>
      <c r="AX176" s="26"/>
    </row>
    <row r="177" spans="1:157" s="21" customFormat="1" ht="27" customHeight="1" x14ac:dyDescent="0.25">
      <c r="A177" s="370" t="s">
        <v>3602</v>
      </c>
      <c r="B177" s="371">
        <f>SUM(B178:B184)</f>
        <v>67406.538461538468</v>
      </c>
      <c r="C177" s="371">
        <f t="shared" ref="C177:K177" si="85">SUM(C178:C184)</f>
        <v>72933.615384615376</v>
      </c>
      <c r="D177" s="371">
        <f t="shared" si="85"/>
        <v>96423.692307692312</v>
      </c>
      <c r="E177" s="371">
        <f t="shared" si="85"/>
        <v>110398.07692307691</v>
      </c>
      <c r="F177" s="371">
        <f t="shared" si="85"/>
        <v>122221.46153846155</v>
      </c>
      <c r="G177" s="371">
        <f t="shared" si="85"/>
        <v>138959.38461538462</v>
      </c>
      <c r="H177" s="371">
        <f t="shared" si="85"/>
        <v>143104.69230769231</v>
      </c>
      <c r="I177" s="371">
        <f t="shared" si="85"/>
        <v>155540.61538461538</v>
      </c>
      <c r="J177" s="371">
        <f t="shared" si="85"/>
        <v>167520.69230769228</v>
      </c>
      <c r="K177" s="371">
        <f t="shared" si="85"/>
        <v>173047.76923076922</v>
      </c>
      <c r="L177" s="372">
        <f>SUM(B177:K177)</f>
        <v>1247556.5384615385</v>
      </c>
      <c r="M177" s="393">
        <f>L177/L53</f>
        <v>3.4690410637594365E-3</v>
      </c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  <c r="AD177" s="26"/>
      <c r="AE177" s="26"/>
      <c r="AF177" s="26"/>
      <c r="AG177" s="26"/>
      <c r="AH177" s="26"/>
      <c r="AI177" s="26"/>
      <c r="AJ177" s="26"/>
      <c r="AK177" s="26"/>
      <c r="AL177" s="26"/>
      <c r="AM177" s="26"/>
      <c r="AN177" s="26"/>
      <c r="AO177" s="26"/>
      <c r="AP177" s="26"/>
      <c r="AQ177" s="26"/>
      <c r="AR177" s="26"/>
      <c r="AS177" s="26"/>
      <c r="AT177" s="26"/>
      <c r="AU177" s="26"/>
      <c r="AV177" s="26"/>
      <c r="AW177" s="26"/>
      <c r="AX177" s="26"/>
    </row>
    <row r="178" spans="1:157" s="21" customFormat="1" ht="24" customHeight="1" x14ac:dyDescent="0.25">
      <c r="A178" s="25" t="s">
        <v>3604</v>
      </c>
      <c r="B178" s="23">
        <f>100000/C2</f>
        <v>1538.4615384615386</v>
      </c>
      <c r="C178" s="23">
        <f>100000/C2</f>
        <v>1538.4615384615386</v>
      </c>
      <c r="D178" s="23">
        <f>100000/C2</f>
        <v>1538.4615384615386</v>
      </c>
      <c r="E178" s="23">
        <f>200000/C2</f>
        <v>3076.9230769230771</v>
      </c>
      <c r="F178" s="23">
        <f>200000/C2</f>
        <v>3076.9230769230771</v>
      </c>
      <c r="G178" s="23">
        <f>300000/C2</f>
        <v>4615.3846153846152</v>
      </c>
      <c r="H178" s="23">
        <f>300000/C2</f>
        <v>4615.3846153846152</v>
      </c>
      <c r="I178" s="23">
        <f>300000/C2</f>
        <v>4615.3846153846152</v>
      </c>
      <c r="J178" s="23">
        <f>350000/C2</f>
        <v>5384.6153846153848</v>
      </c>
      <c r="K178" s="23">
        <f>350000/C2</f>
        <v>5384.6153846153848</v>
      </c>
      <c r="L178" s="202"/>
      <c r="M178" s="344"/>
    </row>
    <row r="179" spans="1:157" s="21" customFormat="1" ht="24" customHeight="1" x14ac:dyDescent="0.25">
      <c r="A179" s="135" t="s">
        <v>3612</v>
      </c>
      <c r="B179" s="23">
        <f>150000/C2</f>
        <v>2307.6923076923076</v>
      </c>
      <c r="C179" s="23">
        <f>150000/C2</f>
        <v>2307.6923076923076</v>
      </c>
      <c r="D179" s="23">
        <f>150000/C2</f>
        <v>2307.6923076923076</v>
      </c>
      <c r="E179" s="23">
        <f>150000/C2</f>
        <v>2307.6923076923076</v>
      </c>
      <c r="F179" s="23">
        <f>200000/C2</f>
        <v>3076.9230769230771</v>
      </c>
      <c r="G179" s="23">
        <f>200000/C2</f>
        <v>3076.9230769230771</v>
      </c>
      <c r="H179" s="23">
        <f>200000/C2</f>
        <v>3076.9230769230771</v>
      </c>
      <c r="I179" s="23">
        <f>200000/C2</f>
        <v>3076.9230769230771</v>
      </c>
      <c r="J179" s="23">
        <f>300000/C2</f>
        <v>4615.3846153846152</v>
      </c>
      <c r="K179" s="23">
        <f>300000/C2</f>
        <v>4615.3846153846152</v>
      </c>
      <c r="L179" s="202"/>
      <c r="M179" s="344"/>
    </row>
    <row r="180" spans="1:157" s="21" customFormat="1" ht="24" customHeight="1" x14ac:dyDescent="0.25">
      <c r="A180" s="135" t="s">
        <v>3601</v>
      </c>
      <c r="B180" s="23">
        <f>MarketplaceTeam!D86</f>
        <v>45</v>
      </c>
      <c r="C180" s="23">
        <f>MarketplaceTeam!E86</f>
        <v>49</v>
      </c>
      <c r="D180" s="23">
        <f>MarketplaceTeam!F86</f>
        <v>66</v>
      </c>
      <c r="E180" s="23">
        <f>MarketplaceTeam!G86</f>
        <v>75</v>
      </c>
      <c r="F180" s="23">
        <f>MarketplaceTeam!H86</f>
        <v>83</v>
      </c>
      <c r="G180" s="23">
        <f>MarketplaceTeam!I86</f>
        <v>94</v>
      </c>
      <c r="H180" s="23">
        <f>MarketplaceTeam!J86</f>
        <v>97</v>
      </c>
      <c r="I180" s="23">
        <f>MarketplaceTeam!K86</f>
        <v>106</v>
      </c>
      <c r="J180" s="23">
        <f>MarketplaceTeam!L86</f>
        <v>113</v>
      </c>
      <c r="K180" s="23">
        <f>MarketplaceTeam!M86</f>
        <v>117</v>
      </c>
      <c r="L180" s="202"/>
      <c r="M180" s="344"/>
    </row>
    <row r="181" spans="1:157" s="21" customFormat="1" ht="24" customHeight="1" x14ac:dyDescent="0.25">
      <c r="A181" s="135" t="s">
        <v>3611</v>
      </c>
      <c r="B181" s="23">
        <f>80000/C2</f>
        <v>1230.7692307692307</v>
      </c>
      <c r="C181" s="23">
        <f>80000/C2</f>
        <v>1230.7692307692307</v>
      </c>
      <c r="D181" s="23">
        <f>80000/C2</f>
        <v>1230.7692307692307</v>
      </c>
      <c r="E181" s="23">
        <f>80000/C2</f>
        <v>1230.7692307692307</v>
      </c>
      <c r="F181" s="23">
        <f>80000/C2</f>
        <v>1230.7692307692307</v>
      </c>
      <c r="G181" s="23">
        <f>80000/C2</f>
        <v>1230.7692307692307</v>
      </c>
      <c r="H181" s="23">
        <f>80000/C2</f>
        <v>1230.7692307692307</v>
      </c>
      <c r="I181" s="23">
        <f>80000/C2</f>
        <v>1230.7692307692307</v>
      </c>
      <c r="J181" s="23">
        <f>80000/C2</f>
        <v>1230.7692307692307</v>
      </c>
      <c r="K181" s="23">
        <f>80000/C2</f>
        <v>1230.7692307692307</v>
      </c>
      <c r="L181" s="202"/>
      <c r="M181" s="344"/>
    </row>
    <row r="182" spans="1:157" s="21" customFormat="1" ht="22" customHeight="1" x14ac:dyDescent="0.25">
      <c r="A182" s="135" t="s">
        <v>3598</v>
      </c>
      <c r="B182" s="23">
        <f>B181*B180</f>
        <v>55384.615384615383</v>
      </c>
      <c r="C182" s="23">
        <f>C181*C180</f>
        <v>60307.692307692305</v>
      </c>
      <c r="D182" s="23">
        <f t="shared" ref="D182:K182" si="86">D181*D180</f>
        <v>81230.769230769234</v>
      </c>
      <c r="E182" s="23">
        <f t="shared" si="86"/>
        <v>92307.692307692298</v>
      </c>
      <c r="F182" s="23">
        <f t="shared" si="86"/>
        <v>102153.84615384616</v>
      </c>
      <c r="G182" s="23">
        <f t="shared" si="86"/>
        <v>115692.30769230769</v>
      </c>
      <c r="H182" s="23">
        <f t="shared" si="86"/>
        <v>119384.61538461538</v>
      </c>
      <c r="I182" s="23">
        <f t="shared" si="86"/>
        <v>130461.53846153845</v>
      </c>
      <c r="J182" s="23">
        <f t="shared" si="86"/>
        <v>139076.92307692306</v>
      </c>
      <c r="K182" s="23">
        <f t="shared" si="86"/>
        <v>144000</v>
      </c>
      <c r="L182" s="202"/>
      <c r="M182" s="344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26"/>
      <c r="AC182" s="26"/>
      <c r="AD182" s="26"/>
      <c r="AE182" s="26"/>
      <c r="AF182" s="26"/>
      <c r="AG182" s="26"/>
      <c r="AH182" s="26"/>
      <c r="AI182" s="26"/>
      <c r="AJ182" s="26"/>
      <c r="AK182" s="26"/>
      <c r="AL182" s="26"/>
      <c r="AM182" s="26"/>
      <c r="AN182" s="26"/>
      <c r="AO182" s="26"/>
      <c r="AP182" s="26"/>
      <c r="AQ182" s="26"/>
      <c r="AR182" s="26"/>
      <c r="AS182" s="26"/>
      <c r="AT182" s="26"/>
      <c r="AU182" s="26"/>
      <c r="AV182" s="26"/>
      <c r="AW182" s="26"/>
      <c r="AX182" s="26"/>
    </row>
    <row r="183" spans="1:157" s="21" customFormat="1" ht="19" customHeight="1" x14ac:dyDescent="0.25">
      <c r="A183" s="135" t="s">
        <v>3599</v>
      </c>
      <c r="B183" s="23">
        <v>150</v>
      </c>
      <c r="C183" s="23">
        <v>150</v>
      </c>
      <c r="D183" s="23">
        <v>150</v>
      </c>
      <c r="E183" s="23">
        <v>150</v>
      </c>
      <c r="F183" s="23">
        <v>150</v>
      </c>
      <c r="G183" s="23">
        <v>150</v>
      </c>
      <c r="H183" s="23">
        <v>150</v>
      </c>
      <c r="I183" s="23">
        <v>150</v>
      </c>
      <c r="J183" s="23">
        <v>150</v>
      </c>
      <c r="K183" s="23">
        <v>150</v>
      </c>
      <c r="L183" s="202"/>
      <c r="M183" s="344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  <c r="AC183" s="26"/>
      <c r="AD183" s="26"/>
      <c r="AE183" s="26"/>
      <c r="AF183" s="26"/>
      <c r="AG183" s="26"/>
      <c r="AH183" s="26"/>
      <c r="AI183" s="26"/>
      <c r="AJ183" s="26"/>
      <c r="AK183" s="26"/>
      <c r="AL183" s="26"/>
      <c r="AM183" s="26"/>
      <c r="AN183" s="26"/>
      <c r="AO183" s="26"/>
      <c r="AP183" s="26"/>
      <c r="AQ183" s="26"/>
      <c r="AR183" s="26"/>
      <c r="AS183" s="26"/>
      <c r="AT183" s="26"/>
      <c r="AU183" s="26"/>
      <c r="AV183" s="26"/>
      <c r="AW183" s="26"/>
      <c r="AX183" s="26"/>
    </row>
    <row r="184" spans="1:157" s="21" customFormat="1" ht="19" customHeight="1" x14ac:dyDescent="0.25">
      <c r="A184" s="135" t="s">
        <v>3600</v>
      </c>
      <c r="B184" s="23">
        <f>B180*B183</f>
        <v>6750</v>
      </c>
      <c r="C184" s="23">
        <f>C183*C180</f>
        <v>7350</v>
      </c>
      <c r="D184" s="23">
        <f t="shared" ref="D184:K184" si="87">D183*D180</f>
        <v>9900</v>
      </c>
      <c r="E184" s="23">
        <f t="shared" si="87"/>
        <v>11250</v>
      </c>
      <c r="F184" s="23">
        <f t="shared" si="87"/>
        <v>12450</v>
      </c>
      <c r="G184" s="23">
        <f t="shared" si="87"/>
        <v>14100</v>
      </c>
      <c r="H184" s="23">
        <f t="shared" si="87"/>
        <v>14550</v>
      </c>
      <c r="I184" s="23">
        <f t="shared" si="87"/>
        <v>15900</v>
      </c>
      <c r="J184" s="23">
        <f t="shared" si="87"/>
        <v>16950</v>
      </c>
      <c r="K184" s="23">
        <f t="shared" si="87"/>
        <v>17550</v>
      </c>
      <c r="L184" s="202"/>
      <c r="M184" s="344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B184" s="26"/>
      <c r="AC184" s="26"/>
      <c r="AD184" s="26"/>
      <c r="AE184" s="26"/>
      <c r="AF184" s="26"/>
      <c r="AG184" s="26"/>
      <c r="AH184" s="26"/>
      <c r="AI184" s="26"/>
      <c r="AJ184" s="26"/>
      <c r="AK184" s="26"/>
      <c r="AL184" s="26"/>
      <c r="AM184" s="26"/>
      <c r="AN184" s="26"/>
      <c r="AO184" s="26"/>
      <c r="AP184" s="26"/>
      <c r="AQ184" s="26"/>
      <c r="AR184" s="26"/>
      <c r="AS184" s="26"/>
      <c r="AT184" s="26"/>
      <c r="AU184" s="26"/>
      <c r="AV184" s="26"/>
      <c r="AW184" s="26"/>
      <c r="AX184" s="26"/>
    </row>
    <row r="185" spans="1:157" s="21" customFormat="1" ht="27" customHeight="1" x14ac:dyDescent="0.2">
      <c r="A185" s="175" t="s">
        <v>118</v>
      </c>
      <c r="B185" s="176">
        <f t="shared" ref="B185:K185" si="88">SUM(B186:B190)</f>
        <v>157076.92307692306</v>
      </c>
      <c r="C185" s="176">
        <f t="shared" si="88"/>
        <v>267076.92307692306</v>
      </c>
      <c r="D185" s="176">
        <f t="shared" si="88"/>
        <v>75461.538461538468</v>
      </c>
      <c r="E185" s="176">
        <f t="shared" si="88"/>
        <v>77769.230769230766</v>
      </c>
      <c r="F185" s="176">
        <f t="shared" si="88"/>
        <v>84615.384615384624</v>
      </c>
      <c r="G185" s="176">
        <f t="shared" si="88"/>
        <v>87692.307692307688</v>
      </c>
      <c r="H185" s="176">
        <f t="shared" si="88"/>
        <v>87692.307692307688</v>
      </c>
      <c r="I185" s="176">
        <f t="shared" si="88"/>
        <v>90769.23076923078</v>
      </c>
      <c r="J185" s="176">
        <f t="shared" si="88"/>
        <v>90769.23076923078</v>
      </c>
      <c r="K185" s="176">
        <f t="shared" si="88"/>
        <v>90769.23076923078</v>
      </c>
      <c r="L185" s="224">
        <f>SUM(B185:K185)</f>
        <v>1109692.3076923077</v>
      </c>
      <c r="M185" s="394">
        <f>L185/L53</f>
        <v>3.0856863515538917E-3</v>
      </c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  <c r="AC185" s="26"/>
      <c r="AD185" s="26"/>
      <c r="AE185" s="26"/>
      <c r="AF185" s="26"/>
      <c r="AG185" s="26"/>
      <c r="AH185" s="26"/>
      <c r="AI185" s="26"/>
      <c r="AJ185" s="26"/>
      <c r="AK185" s="26"/>
      <c r="AL185" s="26"/>
      <c r="AM185" s="26"/>
      <c r="AN185" s="26"/>
      <c r="AO185" s="26"/>
      <c r="AP185" s="26"/>
      <c r="AQ185" s="26"/>
      <c r="AR185" s="26"/>
      <c r="AS185" s="26"/>
      <c r="AT185" s="26"/>
      <c r="AU185" s="26"/>
      <c r="AV185" s="26"/>
      <c r="AW185" s="26"/>
      <c r="AX185" s="26"/>
    </row>
    <row r="186" spans="1:157" s="20" customFormat="1" ht="23" customHeight="1" x14ac:dyDescent="0.25">
      <c r="A186" s="25" t="s">
        <v>137</v>
      </c>
      <c r="B186" s="23">
        <f>7900000/C2</f>
        <v>121538.46153846153</v>
      </c>
      <c r="C186" s="23">
        <f>21000000/C2-B186</f>
        <v>201538.46153846153</v>
      </c>
      <c r="D186" s="23"/>
      <c r="E186" s="171"/>
      <c r="F186" s="171"/>
      <c r="G186" s="171"/>
      <c r="H186" s="171"/>
      <c r="I186" s="171"/>
      <c r="J186" s="171"/>
      <c r="K186" s="171"/>
      <c r="L186" s="225"/>
      <c r="M186" s="171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  <c r="AA186" s="22"/>
      <c r="AB186" s="22"/>
      <c r="AC186" s="22"/>
      <c r="AD186" s="22"/>
      <c r="AE186" s="22"/>
      <c r="AF186" s="22"/>
      <c r="AG186" s="22"/>
      <c r="AH186" s="22"/>
      <c r="AI186" s="22"/>
      <c r="AJ186" s="22"/>
      <c r="AK186" s="22"/>
      <c r="AL186" s="22"/>
      <c r="AM186" s="22"/>
      <c r="AN186" s="22"/>
      <c r="AO186" s="22"/>
      <c r="AP186" s="22"/>
      <c r="AQ186" s="22"/>
      <c r="AR186" s="22"/>
      <c r="AS186" s="22"/>
      <c r="AT186" s="22"/>
      <c r="AU186" s="22"/>
      <c r="AV186" s="22"/>
      <c r="AW186" s="22"/>
      <c r="AX186" s="22"/>
    </row>
    <row r="187" spans="1:157" s="20" customFormat="1" ht="27" customHeight="1" x14ac:dyDescent="0.2">
      <c r="A187" s="140" t="s">
        <v>3591</v>
      </c>
      <c r="B187" s="31">
        <f>MarketplaceTeam!D81</f>
        <v>14538.461538461539</v>
      </c>
      <c r="C187" s="31">
        <f>MarketplaceTeam!E81</f>
        <v>14538.461538461539</v>
      </c>
      <c r="D187" s="31">
        <f>MarketplaceTeam!F81</f>
        <v>24461.538461538465</v>
      </c>
      <c r="E187" s="31">
        <f>MarketplaceTeam!G81</f>
        <v>26769.23076923077</v>
      </c>
      <c r="F187" s="31">
        <f>MarketplaceTeam!H81</f>
        <v>33615.384615384617</v>
      </c>
      <c r="G187" s="31">
        <f>MarketplaceTeam!I81</f>
        <v>36692.307692307695</v>
      </c>
      <c r="H187" s="31">
        <f>MarketplaceTeam!J81</f>
        <v>36692.307692307695</v>
      </c>
      <c r="I187" s="31">
        <f>MarketplaceTeam!K81</f>
        <v>39769.230769230773</v>
      </c>
      <c r="J187" s="31">
        <f>MarketplaceTeam!L81</f>
        <v>39769.230769230773</v>
      </c>
      <c r="K187" s="31">
        <f>MarketplaceTeam!M81</f>
        <v>39769.230769230773</v>
      </c>
      <c r="L187" s="226"/>
      <c r="M187" s="21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  <c r="AA187" s="22"/>
      <c r="AB187" s="22"/>
      <c r="AC187" s="22"/>
      <c r="AD187" s="22"/>
      <c r="AE187" s="22"/>
      <c r="AF187" s="22"/>
      <c r="AG187" s="22"/>
      <c r="AH187" s="22"/>
      <c r="AI187" s="22"/>
      <c r="AJ187" s="22"/>
      <c r="AK187" s="22"/>
      <c r="AL187" s="22"/>
      <c r="AM187" s="22"/>
      <c r="AN187" s="22"/>
      <c r="AO187" s="22"/>
      <c r="AP187" s="22"/>
      <c r="AQ187" s="22"/>
      <c r="AR187" s="22"/>
      <c r="AS187" s="22"/>
      <c r="AT187" s="22"/>
      <c r="AU187" s="22"/>
      <c r="AV187" s="22"/>
      <c r="AW187" s="22"/>
      <c r="AX187" s="22"/>
    </row>
    <row r="188" spans="1:157" s="21" customFormat="1" ht="37" customHeight="1" x14ac:dyDescent="0.2">
      <c r="A188" s="325" t="s">
        <v>3605</v>
      </c>
      <c r="B188" s="331">
        <f>1500*6</f>
        <v>9000</v>
      </c>
      <c r="C188" s="331">
        <f t="shared" ref="C188:K188" si="89">1500*6</f>
        <v>9000</v>
      </c>
      <c r="D188" s="331">
        <f t="shared" si="89"/>
        <v>9000</v>
      </c>
      <c r="E188" s="331">
        <f t="shared" si="89"/>
        <v>9000</v>
      </c>
      <c r="F188" s="331">
        <f t="shared" si="89"/>
        <v>9000</v>
      </c>
      <c r="G188" s="331">
        <f t="shared" si="89"/>
        <v>9000</v>
      </c>
      <c r="H188" s="331">
        <f>1500*6</f>
        <v>9000</v>
      </c>
      <c r="I188" s="331">
        <f t="shared" si="89"/>
        <v>9000</v>
      </c>
      <c r="J188" s="331">
        <f t="shared" si="89"/>
        <v>9000</v>
      </c>
      <c r="K188" s="331">
        <f t="shared" si="89"/>
        <v>9000</v>
      </c>
      <c r="L188" s="332"/>
      <c r="M188" s="349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  <c r="AD188" s="26"/>
      <c r="AE188" s="26"/>
      <c r="AF188" s="26"/>
      <c r="AG188" s="26"/>
      <c r="AH188" s="26"/>
      <c r="AI188" s="26"/>
      <c r="AJ188" s="26"/>
      <c r="AK188" s="26"/>
      <c r="AL188" s="26"/>
      <c r="AM188" s="26"/>
      <c r="AN188" s="26"/>
      <c r="AO188" s="26"/>
      <c r="AP188" s="26"/>
      <c r="AQ188" s="26"/>
      <c r="AR188" s="26"/>
      <c r="AS188" s="26"/>
      <c r="AT188" s="26"/>
      <c r="AU188" s="26"/>
      <c r="AV188" s="26"/>
      <c r="AW188" s="26"/>
      <c r="AX188" s="26"/>
    </row>
    <row r="189" spans="1:157" s="20" customFormat="1" ht="24" hidden="1" customHeight="1" x14ac:dyDescent="0.25">
      <c r="A189" s="325" t="s">
        <v>91</v>
      </c>
      <c r="B189" s="30">
        <f>B190</f>
        <v>6000</v>
      </c>
      <c r="C189" s="30">
        <f t="shared" ref="C189:K189" si="90">C190*6</f>
        <v>36000</v>
      </c>
      <c r="D189" s="30">
        <f t="shared" si="90"/>
        <v>36000</v>
      </c>
      <c r="E189" s="30">
        <f t="shared" si="90"/>
        <v>36000</v>
      </c>
      <c r="F189" s="30">
        <f t="shared" si="90"/>
        <v>36000</v>
      </c>
      <c r="G189" s="30">
        <f t="shared" si="90"/>
        <v>36000</v>
      </c>
      <c r="H189" s="30">
        <f t="shared" si="90"/>
        <v>36000</v>
      </c>
      <c r="I189" s="30">
        <f t="shared" si="90"/>
        <v>36000</v>
      </c>
      <c r="J189" s="30">
        <f t="shared" si="90"/>
        <v>36000</v>
      </c>
      <c r="K189" s="30">
        <f t="shared" si="90"/>
        <v>36000</v>
      </c>
      <c r="L189" s="202"/>
      <c r="M189" s="344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  <c r="AA189" s="22"/>
      <c r="AB189" s="22"/>
      <c r="AC189" s="22"/>
      <c r="AD189" s="22"/>
      <c r="AE189" s="22"/>
      <c r="AF189" s="22"/>
      <c r="AG189" s="22"/>
      <c r="AH189" s="22"/>
      <c r="AI189" s="22"/>
      <c r="AJ189" s="22"/>
      <c r="AK189" s="22"/>
      <c r="AL189" s="22"/>
      <c r="AM189" s="22"/>
      <c r="AN189" s="22"/>
      <c r="AO189" s="22"/>
      <c r="AP189" s="22"/>
      <c r="AQ189" s="22"/>
      <c r="AR189" s="22"/>
      <c r="AS189" s="22"/>
      <c r="AT189" s="22"/>
      <c r="AU189" s="22"/>
      <c r="AV189" s="22"/>
      <c r="AW189" s="22"/>
      <c r="AX189" s="22"/>
    </row>
    <row r="190" spans="1:157" s="172" customFormat="1" ht="22" customHeight="1" x14ac:dyDescent="0.25">
      <c r="A190" s="326" t="s">
        <v>126</v>
      </c>
      <c r="B190" s="30">
        <f t="shared" ref="B190:G190" si="91">1000*6</f>
        <v>6000</v>
      </c>
      <c r="C190" s="30">
        <f t="shared" si="91"/>
        <v>6000</v>
      </c>
      <c r="D190" s="30">
        <f t="shared" si="91"/>
        <v>6000</v>
      </c>
      <c r="E190" s="30">
        <f t="shared" si="91"/>
        <v>6000</v>
      </c>
      <c r="F190" s="30">
        <f t="shared" si="91"/>
        <v>6000</v>
      </c>
      <c r="G190" s="30">
        <f t="shared" si="91"/>
        <v>6000</v>
      </c>
      <c r="H190" s="30">
        <f t="shared" ref="H190:K190" si="92">1000*6</f>
        <v>6000</v>
      </c>
      <c r="I190" s="30">
        <f t="shared" si="92"/>
        <v>6000</v>
      </c>
      <c r="J190" s="30">
        <f t="shared" si="92"/>
        <v>6000</v>
      </c>
      <c r="K190" s="30">
        <f t="shared" si="92"/>
        <v>6000</v>
      </c>
      <c r="L190" s="202"/>
      <c r="M190" s="344"/>
      <c r="N190" s="20"/>
      <c r="O190" s="20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  <c r="AA190" s="22"/>
      <c r="AB190" s="22"/>
      <c r="AC190" s="22"/>
      <c r="AD190" s="22"/>
      <c r="AE190" s="22"/>
      <c r="AF190" s="22"/>
      <c r="AG190" s="22"/>
      <c r="AH190" s="22"/>
      <c r="AI190" s="22"/>
      <c r="AJ190" s="22"/>
      <c r="AK190" s="22"/>
      <c r="AL190" s="22"/>
      <c r="AM190" s="22"/>
      <c r="AN190" s="22"/>
      <c r="AO190" s="22"/>
      <c r="AP190" s="22"/>
      <c r="AQ190" s="22"/>
      <c r="AR190" s="22"/>
      <c r="AS190" s="22"/>
      <c r="AT190" s="22"/>
      <c r="AU190" s="22"/>
      <c r="AV190" s="22"/>
      <c r="AW190" s="22"/>
      <c r="AX190" s="22"/>
      <c r="AY190" s="20"/>
      <c r="AZ190" s="20"/>
      <c r="BA190" s="20"/>
      <c r="BB190" s="20"/>
      <c r="BC190" s="20"/>
      <c r="BD190" s="20"/>
      <c r="BE190" s="20"/>
      <c r="BF190" s="20"/>
      <c r="BG190" s="20"/>
      <c r="BH190" s="20"/>
      <c r="BI190" s="20"/>
      <c r="BJ190" s="20"/>
      <c r="BK190" s="20"/>
      <c r="BL190" s="20"/>
      <c r="BM190" s="20"/>
      <c r="BN190" s="20"/>
      <c r="BO190" s="20"/>
      <c r="BP190" s="20"/>
      <c r="BQ190" s="20"/>
      <c r="BR190" s="20"/>
      <c r="BS190" s="20"/>
      <c r="BT190" s="20"/>
      <c r="BU190" s="20"/>
      <c r="BV190" s="20"/>
      <c r="BW190" s="20"/>
      <c r="BX190" s="20"/>
      <c r="BY190" s="20"/>
      <c r="BZ190" s="20"/>
      <c r="CA190" s="20"/>
      <c r="CB190" s="20"/>
      <c r="CC190" s="20"/>
      <c r="CD190" s="20"/>
      <c r="CE190" s="20"/>
      <c r="CF190" s="20"/>
      <c r="CG190" s="20"/>
      <c r="CH190" s="20"/>
      <c r="CI190" s="20"/>
      <c r="CJ190" s="20"/>
      <c r="CK190" s="20"/>
      <c r="CL190" s="20"/>
      <c r="CM190" s="20"/>
      <c r="CN190" s="20"/>
      <c r="CO190" s="20"/>
      <c r="CP190" s="20"/>
      <c r="CQ190" s="20"/>
      <c r="CR190" s="20"/>
      <c r="CS190" s="20"/>
      <c r="CT190" s="20"/>
      <c r="CU190" s="20"/>
      <c r="CV190" s="20"/>
      <c r="CW190" s="20"/>
      <c r="CX190" s="20"/>
      <c r="CY190" s="20"/>
      <c r="CZ190" s="20"/>
      <c r="DA190" s="20"/>
      <c r="DB190" s="20"/>
      <c r="DC190" s="20"/>
      <c r="DD190" s="20"/>
      <c r="DE190" s="20"/>
      <c r="DF190" s="20"/>
      <c r="DG190" s="20"/>
      <c r="DH190" s="20"/>
      <c r="DI190" s="20"/>
      <c r="DJ190" s="20"/>
      <c r="DK190" s="20"/>
      <c r="DL190" s="20"/>
      <c r="DM190" s="20"/>
      <c r="DN190" s="20"/>
      <c r="DO190" s="20"/>
      <c r="DP190" s="20"/>
      <c r="DQ190" s="20"/>
      <c r="DR190" s="20"/>
      <c r="DS190" s="20"/>
      <c r="DT190" s="20"/>
      <c r="DU190" s="20"/>
      <c r="DV190" s="20"/>
      <c r="DW190" s="20"/>
      <c r="DX190" s="20"/>
      <c r="DY190" s="20"/>
      <c r="DZ190" s="20"/>
      <c r="EA190" s="20"/>
      <c r="EB190" s="20"/>
      <c r="EC190" s="20"/>
      <c r="ED190" s="20"/>
      <c r="EE190" s="20"/>
      <c r="EF190" s="20"/>
      <c r="EG190" s="20"/>
      <c r="EH190" s="20"/>
      <c r="EI190" s="20"/>
      <c r="EJ190" s="20"/>
      <c r="EK190" s="20"/>
      <c r="EL190" s="20"/>
      <c r="EM190" s="20"/>
      <c r="EN190" s="20"/>
      <c r="EO190" s="20"/>
      <c r="EP190" s="20"/>
      <c r="EQ190" s="20"/>
      <c r="ER190" s="20"/>
      <c r="ES190" s="20"/>
      <c r="ET190" s="20"/>
      <c r="EU190" s="20"/>
      <c r="EV190" s="20"/>
      <c r="EW190" s="20"/>
      <c r="EX190" s="20"/>
      <c r="EY190" s="20"/>
      <c r="EZ190" s="20"/>
      <c r="FA190" s="20"/>
    </row>
    <row r="191" spans="1:157" s="178" customFormat="1" ht="27" customHeight="1" x14ac:dyDescent="0.25">
      <c r="A191" s="173" t="s">
        <v>119</v>
      </c>
      <c r="B191" s="174">
        <f>MarketplaceTeam!D87-MarketplaceTeam!D81</f>
        <v>415788.4615384615</v>
      </c>
      <c r="C191" s="174">
        <f>MarketplaceTeam!E87-MarketplaceTeam!E81</f>
        <v>442730.76923076919</v>
      </c>
      <c r="D191" s="174">
        <f>MarketplaceTeam!F87-MarketplaceTeam!F81</f>
        <v>573115.38461538451</v>
      </c>
      <c r="E191" s="174">
        <f>MarketplaceTeam!G87-MarketplaceTeam!G81</f>
        <v>629884.61538461549</v>
      </c>
      <c r="F191" s="174">
        <f>MarketplaceTeam!H87-MarketplaceTeam!H81</f>
        <v>687826.92307692324</v>
      </c>
      <c r="G191" s="174">
        <f>MarketplaceTeam!I87-MarketplaceTeam!I81</f>
        <v>757673.07692307699</v>
      </c>
      <c r="H191" s="174">
        <f>MarketplaceTeam!J87-MarketplaceTeam!J81</f>
        <v>776134.61538461549</v>
      </c>
      <c r="I191" s="174">
        <f>MarketplaceTeam!K87-MarketplaceTeam!K81</f>
        <v>829076.92307692301</v>
      </c>
      <c r="J191" s="174">
        <f>MarketplaceTeam!L87-MarketplaceTeam!L81</f>
        <v>872461.53846153826</v>
      </c>
      <c r="K191" s="174">
        <f>MarketplaceTeam!M87-MarketplaceTeam!M81</f>
        <v>902634.61538461526</v>
      </c>
      <c r="L191" s="227">
        <f>SUM(B191:K191)</f>
        <v>6887326.9230769221</v>
      </c>
      <c r="M191" s="383">
        <f>L191/L53</f>
        <v>1.9151372446136527E-2</v>
      </c>
      <c r="N191" s="21"/>
      <c r="O191" s="21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  <c r="AC191" s="26"/>
      <c r="AD191" s="26"/>
      <c r="AE191" s="26"/>
      <c r="AF191" s="26"/>
      <c r="AG191" s="26"/>
      <c r="AH191" s="26"/>
      <c r="AI191" s="26"/>
      <c r="AJ191" s="26"/>
      <c r="AK191" s="26"/>
      <c r="AL191" s="26"/>
      <c r="AM191" s="26"/>
      <c r="AN191" s="26"/>
      <c r="AO191" s="26"/>
      <c r="AP191" s="26"/>
      <c r="AQ191" s="26"/>
      <c r="AR191" s="26"/>
      <c r="AS191" s="26"/>
      <c r="AT191" s="26"/>
      <c r="AU191" s="26"/>
      <c r="AV191" s="26"/>
      <c r="AW191" s="26"/>
      <c r="AX191" s="26"/>
      <c r="AY191" s="26"/>
      <c r="AZ191" s="26"/>
      <c r="BA191" s="26"/>
      <c r="BB191" s="26"/>
      <c r="BC191" s="26"/>
      <c r="BD191" s="26"/>
      <c r="BE191" s="26"/>
      <c r="BF191" s="26"/>
      <c r="BG191" s="26"/>
      <c r="BH191" s="26"/>
      <c r="BI191" s="26"/>
      <c r="BJ191" s="26"/>
      <c r="BK191" s="26"/>
      <c r="BL191" s="26"/>
      <c r="BM191" s="26"/>
      <c r="BN191" s="26"/>
      <c r="BO191" s="26"/>
      <c r="BP191" s="26"/>
      <c r="BQ191" s="26"/>
      <c r="BR191" s="26"/>
      <c r="BS191" s="26"/>
      <c r="BT191" s="26"/>
      <c r="BU191" s="26"/>
      <c r="BV191" s="26"/>
      <c r="BW191" s="26"/>
      <c r="BX191" s="26"/>
      <c r="BY191" s="26"/>
      <c r="BZ191" s="26"/>
      <c r="CA191" s="26"/>
      <c r="CB191" s="26"/>
      <c r="CC191" s="26"/>
      <c r="CD191" s="26"/>
      <c r="CE191" s="26"/>
      <c r="CF191" s="26"/>
      <c r="CG191" s="26"/>
      <c r="CH191" s="26"/>
      <c r="CI191" s="26"/>
      <c r="CJ191" s="26"/>
      <c r="CK191" s="26"/>
      <c r="CL191" s="26"/>
      <c r="CM191" s="26"/>
      <c r="CN191" s="26"/>
      <c r="CO191" s="26"/>
      <c r="CP191" s="26"/>
      <c r="CQ191" s="26"/>
      <c r="CR191" s="26"/>
      <c r="CS191" s="26"/>
      <c r="CT191" s="26"/>
      <c r="CU191" s="26"/>
      <c r="CV191" s="26"/>
      <c r="CW191" s="26"/>
      <c r="CX191" s="26"/>
      <c r="CY191" s="26"/>
      <c r="CZ191" s="26"/>
      <c r="DA191" s="26"/>
      <c r="DB191" s="26"/>
      <c r="DC191" s="26"/>
      <c r="DD191" s="26"/>
      <c r="DE191" s="26"/>
      <c r="DF191" s="26"/>
      <c r="DG191" s="26"/>
      <c r="DH191" s="26"/>
      <c r="DI191" s="26"/>
      <c r="DJ191" s="26"/>
      <c r="DK191" s="26"/>
      <c r="DL191" s="26"/>
      <c r="DM191" s="26"/>
      <c r="DN191" s="26"/>
      <c r="DO191" s="26"/>
      <c r="DP191" s="26"/>
      <c r="DQ191" s="26"/>
      <c r="DR191" s="26"/>
      <c r="DS191" s="26"/>
      <c r="DT191" s="26"/>
      <c r="DU191" s="26"/>
      <c r="DV191" s="26"/>
      <c r="DW191" s="26"/>
      <c r="DX191" s="26"/>
      <c r="DY191" s="26"/>
      <c r="DZ191" s="26"/>
      <c r="EA191" s="26"/>
      <c r="EB191" s="26"/>
      <c r="EC191" s="26"/>
      <c r="ED191" s="26"/>
      <c r="EE191" s="26"/>
      <c r="EF191" s="26"/>
      <c r="EG191" s="26"/>
      <c r="EH191" s="26"/>
      <c r="EI191" s="26"/>
      <c r="EJ191" s="26"/>
      <c r="EK191" s="26"/>
      <c r="EL191" s="26"/>
      <c r="EM191" s="26"/>
      <c r="EN191" s="26"/>
      <c r="EO191" s="26"/>
      <c r="EP191" s="26"/>
      <c r="EQ191" s="26"/>
      <c r="ER191" s="26"/>
      <c r="ES191" s="26"/>
      <c r="ET191" s="26"/>
      <c r="EU191" s="26"/>
      <c r="EV191" s="26"/>
      <c r="EW191" s="26"/>
      <c r="EX191" s="26"/>
      <c r="EY191" s="26"/>
      <c r="EZ191" s="26"/>
      <c r="FA191" s="26"/>
    </row>
    <row r="192" spans="1:157" s="22" customFormat="1" ht="25" customHeight="1" x14ac:dyDescent="0.25">
      <c r="A192" s="188"/>
      <c r="B192" s="189"/>
      <c r="C192" s="189"/>
      <c r="D192" s="189"/>
      <c r="E192" s="189"/>
      <c r="F192" s="189"/>
      <c r="G192" s="189"/>
      <c r="H192" s="189"/>
      <c r="I192" s="189"/>
      <c r="J192" s="189"/>
      <c r="K192" s="189"/>
      <c r="L192" s="228"/>
      <c r="M192" s="344"/>
      <c r="N192" s="20"/>
      <c r="O192" s="20"/>
    </row>
    <row r="193" spans="1:25" s="22" customFormat="1" ht="25" customHeight="1" x14ac:dyDescent="0.2">
      <c r="A193" s="373" t="s">
        <v>123</v>
      </c>
      <c r="B193" s="374">
        <f>SUM(B194:B195)</f>
        <v>4375</v>
      </c>
      <c r="C193" s="375">
        <f t="shared" ref="C193:K193" si="93">SUM(C194:C195)</f>
        <v>0</v>
      </c>
      <c r="D193" s="375">
        <f t="shared" si="93"/>
        <v>0</v>
      </c>
      <c r="E193" s="375">
        <f t="shared" si="93"/>
        <v>0</v>
      </c>
      <c r="F193" s="375">
        <f t="shared" si="93"/>
        <v>0</v>
      </c>
      <c r="G193" s="375">
        <f t="shared" si="93"/>
        <v>0</v>
      </c>
      <c r="H193" s="375">
        <f t="shared" si="93"/>
        <v>0</v>
      </c>
      <c r="I193" s="375">
        <f t="shared" si="93"/>
        <v>0</v>
      </c>
      <c r="J193" s="375">
        <f t="shared" si="93"/>
        <v>0</v>
      </c>
      <c r="K193" s="375">
        <f t="shared" si="93"/>
        <v>0</v>
      </c>
      <c r="L193" s="376">
        <f>SUM(B193:K193)</f>
        <v>4375</v>
      </c>
      <c r="M193" s="171"/>
      <c r="N193" s="20"/>
      <c r="O193" s="20"/>
    </row>
    <row r="194" spans="1:25" s="29" customFormat="1" ht="31" customHeight="1" x14ac:dyDescent="0.25">
      <c r="A194" s="28" t="s">
        <v>138</v>
      </c>
      <c r="B194" s="23">
        <f>4375</f>
        <v>4375</v>
      </c>
      <c r="C194" s="23"/>
      <c r="D194" s="23"/>
      <c r="E194" s="23"/>
      <c r="F194" s="23"/>
      <c r="G194" s="23"/>
      <c r="H194" s="23"/>
      <c r="I194" s="23"/>
      <c r="J194" s="23"/>
      <c r="K194" s="23"/>
      <c r="L194" s="202"/>
      <c r="M194" s="344"/>
      <c r="N194" s="249"/>
      <c r="O194" s="249"/>
    </row>
    <row r="195" spans="1:25" s="29" customFormat="1" ht="31" customHeight="1" thickBot="1" x14ac:dyDescent="0.3">
      <c r="A195" s="27" t="s">
        <v>139</v>
      </c>
      <c r="B195" s="23"/>
      <c r="C195" s="23"/>
      <c r="D195" s="23"/>
      <c r="E195" s="32"/>
      <c r="F195" s="32"/>
      <c r="G195" s="33"/>
      <c r="H195" s="33"/>
      <c r="I195" s="33"/>
      <c r="J195" s="33"/>
      <c r="K195" s="33"/>
      <c r="L195" s="202"/>
      <c r="M195" s="344"/>
      <c r="N195" s="249"/>
      <c r="O195" s="249"/>
    </row>
    <row r="196" spans="1:25" s="29" customFormat="1" ht="31" customHeight="1" thickTop="1" x14ac:dyDescent="0.2">
      <c r="A196" s="41" t="s">
        <v>92</v>
      </c>
      <c r="B196" s="42">
        <f t="shared" ref="B196:K196" si="94">B53</f>
        <v>251143.24326923135</v>
      </c>
      <c r="C196" s="42">
        <f t="shared" si="94"/>
        <v>1151645.5358375988</v>
      </c>
      <c r="D196" s="42">
        <f t="shared" si="94"/>
        <v>2592616.4253710834</v>
      </c>
      <c r="E196" s="42">
        <f t="shared" si="94"/>
        <v>6129800.3798097884</v>
      </c>
      <c r="F196" s="42">
        <f t="shared" si="94"/>
        <v>10219903.486640122</v>
      </c>
      <c r="G196" s="42">
        <f t="shared" si="94"/>
        <v>22429455.534244213</v>
      </c>
      <c r="H196" s="42">
        <f t="shared" si="94"/>
        <v>37619146.805464</v>
      </c>
      <c r="I196" s="42">
        <f t="shared" si="94"/>
        <v>56167482.802639261</v>
      </c>
      <c r="J196" s="42">
        <f t="shared" si="94"/>
        <v>81443474.646452546</v>
      </c>
      <c r="K196" s="42">
        <f t="shared" si="94"/>
        <v>141621093.86028686</v>
      </c>
      <c r="L196" s="229">
        <f>SUM(B196:K196)</f>
        <v>359625762.72001469</v>
      </c>
      <c r="M196" s="354"/>
      <c r="N196" s="249"/>
      <c r="O196" s="249"/>
    </row>
    <row r="197" spans="1:25" s="29" customFormat="1" ht="31" customHeight="1" x14ac:dyDescent="0.2">
      <c r="A197" s="34" t="s">
        <v>144</v>
      </c>
      <c r="B197" s="38">
        <f t="shared" ref="B197:K197" si="95">B59</f>
        <v>221006.05407692358</v>
      </c>
      <c r="C197" s="38">
        <f t="shared" si="95"/>
        <v>1013448.071537087</v>
      </c>
      <c r="D197" s="38">
        <f t="shared" si="95"/>
        <v>2281502.4543265533</v>
      </c>
      <c r="E197" s="38">
        <f t="shared" si="95"/>
        <v>5394224.3342326134</v>
      </c>
      <c r="F197" s="38">
        <f t="shared" si="95"/>
        <v>8993515.068243308</v>
      </c>
      <c r="G197" s="38">
        <f t="shared" si="95"/>
        <v>19737920.870134909</v>
      </c>
      <c r="H197" s="38">
        <f t="shared" si="95"/>
        <v>33104849.188808318</v>
      </c>
      <c r="I197" s="38">
        <f t="shared" si="95"/>
        <v>49427384.866322547</v>
      </c>
      <c r="J197" s="38">
        <f t="shared" si="95"/>
        <v>71670257.688878238</v>
      </c>
      <c r="K197" s="38">
        <f t="shared" si="95"/>
        <v>124626562.59705244</v>
      </c>
      <c r="L197" s="230">
        <f>SUM(B197:K197)</f>
        <v>316470671.19361293</v>
      </c>
      <c r="M197" s="354"/>
      <c r="N197" s="249"/>
      <c r="O197" s="249"/>
    </row>
    <row r="198" spans="1:25" s="29" customFormat="1" ht="31" customHeight="1" x14ac:dyDescent="0.2">
      <c r="A198" s="34" t="s">
        <v>142</v>
      </c>
      <c r="B198" s="190">
        <v>0.15</v>
      </c>
      <c r="C198" s="190">
        <v>0.15</v>
      </c>
      <c r="D198" s="190">
        <v>0.15</v>
      </c>
      <c r="E198" s="190">
        <v>0.2</v>
      </c>
      <c r="F198" s="190">
        <v>0.2</v>
      </c>
      <c r="G198" s="190">
        <v>0.35</v>
      </c>
      <c r="H198" s="190">
        <v>0.38</v>
      </c>
      <c r="I198" s="190">
        <v>0.45</v>
      </c>
      <c r="J198" s="190">
        <v>0.45</v>
      </c>
      <c r="K198" s="190">
        <v>0.45</v>
      </c>
      <c r="L198" s="230"/>
      <c r="M198" s="354"/>
      <c r="N198" s="249"/>
      <c r="O198" s="249"/>
    </row>
    <row r="199" spans="1:25" s="29" customFormat="1" ht="31" customHeight="1" x14ac:dyDescent="0.2">
      <c r="A199" s="34" t="s">
        <v>141</v>
      </c>
      <c r="B199" s="38">
        <f>B197*B198</f>
        <v>33150.908111538534</v>
      </c>
      <c r="C199" s="38">
        <f t="shared" ref="C199:K199" si="96">C197*C198</f>
        <v>152017.21073056303</v>
      </c>
      <c r="D199" s="38">
        <f t="shared" si="96"/>
        <v>342225.36814898299</v>
      </c>
      <c r="E199" s="38">
        <f t="shared" si="96"/>
        <v>1078844.8668465228</v>
      </c>
      <c r="F199" s="38">
        <f t="shared" si="96"/>
        <v>1798703.0136486618</v>
      </c>
      <c r="G199" s="38">
        <f t="shared" si="96"/>
        <v>6908272.3045472177</v>
      </c>
      <c r="H199" s="38">
        <f t="shared" si="96"/>
        <v>12579842.691747161</v>
      </c>
      <c r="I199" s="38">
        <f>I197*I198</f>
        <v>22242323.189845148</v>
      </c>
      <c r="J199" s="38">
        <f t="shared" si="96"/>
        <v>32251615.959995206</v>
      </c>
      <c r="K199" s="38">
        <f t="shared" si="96"/>
        <v>56081953.168673597</v>
      </c>
      <c r="L199" s="230">
        <f>SUM(B199:K199)</f>
        <v>133468948.68229461</v>
      </c>
      <c r="M199" s="354"/>
      <c r="N199" s="249"/>
      <c r="O199" s="249"/>
    </row>
    <row r="200" spans="1:25" s="29" customFormat="1" ht="31" customHeight="1" x14ac:dyDescent="0.2">
      <c r="A200" s="34" t="s">
        <v>140</v>
      </c>
      <c r="B200" s="38">
        <f>B126+B186+B194+B195</f>
        <v>141298.07692307691</v>
      </c>
      <c r="C200" s="38">
        <f>C126+C186+C194+C195</f>
        <v>201538.46153846153</v>
      </c>
      <c r="D200" s="38">
        <f>D126+D186+D194+D195</f>
        <v>0</v>
      </c>
      <c r="E200" s="38">
        <f>E126+E186+E194+E195</f>
        <v>0</v>
      </c>
      <c r="F200" s="38">
        <f>F126+F186+F194+F195</f>
        <v>0</v>
      </c>
      <c r="G200" s="38"/>
      <c r="H200" s="38"/>
      <c r="I200" s="38"/>
      <c r="J200" s="38"/>
      <c r="K200" s="38"/>
      <c r="L200" s="230">
        <f>SUM(B200:F200)</f>
        <v>342836.53846153844</v>
      </c>
      <c r="M200" s="354"/>
      <c r="N200" s="249"/>
      <c r="O200" s="249"/>
    </row>
    <row r="201" spans="1:25" ht="35.25" customHeight="1" x14ac:dyDescent="0.2">
      <c r="A201" s="34" t="s">
        <v>93</v>
      </c>
      <c r="B201" s="43">
        <f>B61+B128+B129+B152+B153+B154+B155+B160+B162+B187+B188+B189+B191+$B$134+B190+B178+B179+B182+B184</f>
        <v>1397865.1469799373</v>
      </c>
      <c r="C201" s="43">
        <f>C61+C128+C129+C152+C153+C154+C155+C160+C162+C187+C188+C189+C191+C134+C190</f>
        <v>1831900.2922971456</v>
      </c>
      <c r="D201" s="43">
        <f>D61+D128+D129+D152+D153+D154+D155+D160+D162+D187+D188+D189+D191+D134+D190</f>
        <v>2678911.7377143088</v>
      </c>
      <c r="E201" s="43">
        <f t="shared" ref="E201:K201" si="97">E61+E128+E129+E152+E153+E154+E155+E160+E162+E187+E188+E189+E191+E190</f>
        <v>4408600.4620090313</v>
      </c>
      <c r="F201" s="43">
        <f t="shared" si="97"/>
        <v>6763541.2514285743</v>
      </c>
      <c r="G201" s="43">
        <f t="shared" si="97"/>
        <v>9880089.326095555</v>
      </c>
      <c r="H201" s="43">
        <f t="shared" si="97"/>
        <v>14404033.701512814</v>
      </c>
      <c r="I201" s="43">
        <f t="shared" si="97"/>
        <v>19053918.628083445</v>
      </c>
      <c r="J201" s="43">
        <f t="shared" si="97"/>
        <v>24958119.294419091</v>
      </c>
      <c r="K201" s="43">
        <f t="shared" si="97"/>
        <v>35049344.137370124</v>
      </c>
      <c r="L201" s="231">
        <f>SUM(B201:K201)</f>
        <v>120426323.97791003</v>
      </c>
      <c r="M201" s="355"/>
      <c r="N201" s="106"/>
      <c r="O201" s="106"/>
      <c r="P201" s="73"/>
      <c r="Q201" s="73"/>
      <c r="R201" s="73"/>
      <c r="S201" s="73"/>
      <c r="T201" s="73"/>
      <c r="U201" s="73"/>
      <c r="V201" s="73"/>
      <c r="W201" s="73"/>
      <c r="X201" s="73"/>
      <c r="Y201" s="73"/>
    </row>
    <row r="202" spans="1:25" ht="58.5" customHeight="1" thickBot="1" x14ac:dyDescent="0.25">
      <c r="A202" s="35" t="s">
        <v>97</v>
      </c>
      <c r="B202" s="36">
        <f>B199-B200-B201</f>
        <v>-1506012.3157914756</v>
      </c>
      <c r="C202" s="36">
        <f>C199-C200-C201</f>
        <v>-1881421.5431050442</v>
      </c>
      <c r="D202" s="36">
        <f t="shared" ref="D202:K202" si="98">D199-D200-D201</f>
        <v>-2336686.3695653258</v>
      </c>
      <c r="E202" s="36">
        <f t="shared" si="98"/>
        <v>-3329755.5951625085</v>
      </c>
      <c r="F202" s="36">
        <f>F199-F200-F201</f>
        <v>-4964838.2377799125</v>
      </c>
      <c r="G202" s="36">
        <f t="shared" si="98"/>
        <v>-2971817.0215483373</v>
      </c>
      <c r="H202" s="36">
        <f t="shared" si="98"/>
        <v>-1824191.0097656529</v>
      </c>
      <c r="I202" s="37">
        <f t="shared" si="98"/>
        <v>3188404.5617617033</v>
      </c>
      <c r="J202" s="37">
        <f t="shared" si="98"/>
        <v>7293496.6655761153</v>
      </c>
      <c r="K202" s="37">
        <f t="shared" si="98"/>
        <v>21032609.031303473</v>
      </c>
      <c r="L202" s="232"/>
      <c r="M202" s="43"/>
      <c r="N202" s="106"/>
      <c r="O202" s="106"/>
      <c r="P202" s="73"/>
      <c r="Q202" s="73"/>
      <c r="R202" s="73"/>
      <c r="S202" s="73"/>
      <c r="T202" s="73"/>
      <c r="U202" s="73"/>
      <c r="V202" s="73"/>
      <c r="W202" s="73"/>
      <c r="X202" s="73"/>
      <c r="Y202" s="73"/>
    </row>
    <row r="203" spans="1:25" ht="13.5" customHeight="1" x14ac:dyDescent="0.25">
      <c r="A203" s="15"/>
      <c r="B203" s="16"/>
      <c r="C203" s="16"/>
      <c r="D203" s="16"/>
      <c r="E203" s="16"/>
      <c r="F203" s="16"/>
      <c r="G203" s="17"/>
      <c r="H203" s="17"/>
      <c r="I203" s="17"/>
      <c r="J203" s="17"/>
      <c r="K203" s="17"/>
      <c r="L203" s="365"/>
      <c r="N203" s="106"/>
      <c r="O203" s="106"/>
      <c r="P203" s="73"/>
      <c r="Q203" s="73"/>
      <c r="R203" s="73"/>
      <c r="S203" s="73"/>
      <c r="T203" s="73"/>
      <c r="U203" s="73"/>
      <c r="V203" s="73"/>
      <c r="W203" s="73"/>
      <c r="X203" s="73"/>
      <c r="Y203" s="73"/>
    </row>
    <row r="204" spans="1:25" ht="13" customHeight="1" x14ac:dyDescent="0.25">
      <c r="A204" s="255"/>
      <c r="B204" s="16"/>
      <c r="C204" s="16"/>
      <c r="D204" s="16"/>
      <c r="E204" s="16"/>
      <c r="F204" s="16"/>
      <c r="G204" s="17"/>
      <c r="H204" s="17"/>
      <c r="I204" s="17"/>
      <c r="J204" s="17"/>
      <c r="K204" s="17"/>
      <c r="L204" s="366"/>
      <c r="M204" s="256"/>
      <c r="N204" s="106"/>
      <c r="O204" s="106"/>
      <c r="P204" s="73"/>
      <c r="Q204" s="73"/>
      <c r="R204" s="73"/>
      <c r="S204" s="73"/>
      <c r="T204" s="73"/>
      <c r="U204" s="73"/>
      <c r="V204" s="73"/>
      <c r="W204" s="73"/>
      <c r="X204" s="73"/>
      <c r="Y204" s="73"/>
    </row>
    <row r="205" spans="1:25" ht="13" customHeight="1" x14ac:dyDescent="0.25">
      <c r="A205" s="255"/>
      <c r="B205" s="16"/>
      <c r="C205" s="16"/>
      <c r="D205" s="16"/>
      <c r="E205" s="16"/>
      <c r="F205" s="16"/>
      <c r="G205" s="17"/>
      <c r="H205" s="17"/>
      <c r="I205" s="17"/>
      <c r="J205" s="17"/>
      <c r="K205" s="17"/>
      <c r="L205" s="366"/>
      <c r="M205" s="256"/>
      <c r="N205" s="106"/>
      <c r="O205" s="106"/>
      <c r="P205" s="73"/>
      <c r="Q205" s="73"/>
      <c r="R205" s="73"/>
      <c r="S205" s="73"/>
      <c r="T205" s="73"/>
      <c r="U205" s="73"/>
      <c r="V205" s="73"/>
      <c r="W205" s="73"/>
      <c r="X205" s="73"/>
      <c r="Y205" s="73"/>
    </row>
    <row r="206" spans="1:25" ht="13.5" customHeight="1" x14ac:dyDescent="0.25">
      <c r="A206" s="255"/>
      <c r="B206" s="16"/>
      <c r="C206" s="16"/>
      <c r="D206" s="16"/>
      <c r="E206" s="16"/>
      <c r="F206" s="16"/>
      <c r="G206" s="17"/>
      <c r="H206" s="17"/>
      <c r="I206" s="17"/>
      <c r="J206" s="17"/>
      <c r="K206" s="17"/>
      <c r="L206" s="366"/>
      <c r="M206" s="256"/>
      <c r="N206" s="106"/>
      <c r="O206" s="106"/>
      <c r="P206" s="73"/>
      <c r="Q206" s="73"/>
      <c r="R206" s="73"/>
      <c r="S206" s="73"/>
      <c r="T206" s="73"/>
      <c r="U206" s="73"/>
      <c r="V206" s="73"/>
      <c r="W206" s="73"/>
      <c r="X206" s="73"/>
      <c r="Y206" s="73"/>
    </row>
    <row r="207" spans="1:25" ht="13.5" customHeight="1" x14ac:dyDescent="0.25">
      <c r="A207" s="255"/>
      <c r="B207" s="16"/>
      <c r="C207" s="16"/>
      <c r="D207" s="16"/>
      <c r="E207" s="16"/>
      <c r="F207" s="16"/>
      <c r="G207" s="17"/>
      <c r="H207" s="17"/>
      <c r="I207" s="17"/>
      <c r="J207" s="17"/>
      <c r="K207" s="17"/>
      <c r="L207" s="366"/>
      <c r="M207" s="256"/>
      <c r="N207" s="106"/>
      <c r="O207" s="106"/>
      <c r="P207" s="73"/>
      <c r="Q207" s="73"/>
      <c r="R207" s="73"/>
      <c r="S207" s="73"/>
      <c r="T207" s="73"/>
      <c r="U207" s="73"/>
      <c r="V207" s="73"/>
      <c r="W207" s="73"/>
      <c r="X207" s="73"/>
      <c r="Y207" s="73"/>
    </row>
    <row r="208" spans="1:25" ht="13.5" customHeight="1" x14ac:dyDescent="0.25">
      <c r="A208" s="255"/>
      <c r="B208" s="16"/>
      <c r="C208" s="16"/>
      <c r="D208" s="16"/>
      <c r="E208" s="16"/>
      <c r="F208" s="16"/>
      <c r="G208" s="17"/>
      <c r="H208" s="17"/>
      <c r="I208" s="17"/>
      <c r="J208" s="17"/>
      <c r="K208" s="17"/>
      <c r="L208" s="366"/>
      <c r="M208" s="256"/>
      <c r="N208" s="106"/>
      <c r="O208" s="106"/>
      <c r="P208" s="73"/>
      <c r="Q208" s="73"/>
      <c r="R208" s="73"/>
      <c r="S208" s="73"/>
      <c r="T208" s="73"/>
      <c r="U208" s="73"/>
      <c r="V208" s="73"/>
      <c r="W208" s="73"/>
      <c r="X208" s="73"/>
      <c r="Y208" s="73"/>
    </row>
    <row r="209" spans="1:25" ht="13.5" customHeight="1" x14ac:dyDescent="0.25">
      <c r="A209" s="255"/>
      <c r="B209" s="16"/>
      <c r="C209" s="16"/>
      <c r="D209" s="16"/>
      <c r="E209" s="16"/>
      <c r="F209" s="16"/>
      <c r="G209" s="17"/>
      <c r="H209" s="17"/>
      <c r="I209" s="17"/>
      <c r="J209" s="17"/>
      <c r="K209" s="17"/>
      <c r="L209" s="366"/>
      <c r="M209" s="256"/>
      <c r="N209" s="106"/>
      <c r="O209" s="106"/>
      <c r="P209" s="73"/>
      <c r="Q209" s="73"/>
      <c r="R209" s="73"/>
      <c r="S209" s="73"/>
      <c r="T209" s="73"/>
      <c r="U209" s="73"/>
      <c r="V209" s="73"/>
      <c r="W209" s="73"/>
      <c r="X209" s="73"/>
      <c r="Y209" s="73"/>
    </row>
    <row r="210" spans="1:25" ht="13.5" customHeight="1" x14ac:dyDescent="0.25">
      <c r="A210" s="255"/>
      <c r="B210" s="16"/>
      <c r="C210" s="16"/>
      <c r="D210" s="16"/>
      <c r="E210" s="16"/>
      <c r="F210" s="16"/>
      <c r="G210" s="17"/>
      <c r="H210" s="17"/>
      <c r="I210" s="17"/>
      <c r="J210" s="17"/>
      <c r="K210" s="17"/>
      <c r="L210" s="366"/>
      <c r="M210" s="256"/>
      <c r="N210" s="106"/>
      <c r="O210" s="106"/>
      <c r="P210" s="73"/>
      <c r="Q210" s="73"/>
      <c r="R210" s="73"/>
      <c r="S210" s="73"/>
      <c r="T210" s="73"/>
      <c r="U210" s="73"/>
      <c r="V210" s="73"/>
      <c r="W210" s="73"/>
      <c r="X210" s="73"/>
      <c r="Y210" s="73"/>
    </row>
    <row r="211" spans="1:25" ht="13.5" customHeight="1" x14ac:dyDescent="0.25">
      <c r="A211" s="255"/>
      <c r="B211" s="16"/>
      <c r="C211" s="16"/>
      <c r="D211" s="16"/>
      <c r="E211" s="16"/>
      <c r="F211" s="16"/>
      <c r="G211" s="17"/>
      <c r="H211" s="17"/>
      <c r="I211" s="17"/>
      <c r="J211" s="17"/>
      <c r="K211" s="17"/>
      <c r="L211" s="366"/>
      <c r="M211" s="256"/>
      <c r="N211" s="106"/>
      <c r="O211" s="106"/>
      <c r="P211" s="73"/>
      <c r="Q211" s="73"/>
      <c r="R211" s="73"/>
      <c r="S211" s="73"/>
      <c r="T211" s="73"/>
      <c r="U211" s="73"/>
      <c r="V211" s="73"/>
      <c r="W211" s="73"/>
      <c r="X211" s="73"/>
      <c r="Y211" s="73"/>
    </row>
    <row r="212" spans="1:25" ht="13.5" customHeight="1" x14ac:dyDescent="0.25">
      <c r="A212" s="255"/>
      <c r="B212" s="16"/>
      <c r="C212" s="16"/>
      <c r="D212" s="16"/>
      <c r="E212" s="16"/>
      <c r="F212" s="16"/>
      <c r="G212" s="17"/>
      <c r="H212" s="17"/>
      <c r="I212" s="17"/>
      <c r="J212" s="17"/>
      <c r="K212" s="17"/>
      <c r="L212" s="366"/>
      <c r="M212" s="256"/>
      <c r="N212" s="106"/>
      <c r="O212" s="106"/>
      <c r="P212" s="73"/>
      <c r="Q212" s="73"/>
      <c r="R212" s="73"/>
      <c r="S212" s="73"/>
      <c r="T212" s="73"/>
      <c r="U212" s="73"/>
      <c r="V212" s="73"/>
      <c r="W212" s="73"/>
      <c r="X212" s="73"/>
      <c r="Y212" s="73"/>
    </row>
    <row r="213" spans="1:25" ht="13.5" customHeight="1" x14ac:dyDescent="0.25">
      <c r="A213" s="255"/>
      <c r="B213" s="16"/>
      <c r="C213" s="16"/>
      <c r="D213" s="16"/>
      <c r="E213" s="16"/>
      <c r="F213" s="16"/>
      <c r="G213" s="17"/>
      <c r="H213" s="17"/>
      <c r="I213" s="17"/>
      <c r="J213" s="17"/>
      <c r="K213" s="17"/>
      <c r="L213" s="366"/>
      <c r="M213" s="256"/>
      <c r="N213" s="106"/>
      <c r="O213" s="106"/>
      <c r="P213" s="73"/>
      <c r="Q213" s="73"/>
      <c r="R213" s="73"/>
      <c r="S213" s="73"/>
      <c r="T213" s="73"/>
      <c r="U213" s="73"/>
      <c r="V213" s="73"/>
      <c r="W213" s="73"/>
      <c r="X213" s="73"/>
      <c r="Y213" s="73"/>
    </row>
    <row r="214" spans="1:25" ht="13.5" customHeight="1" x14ac:dyDescent="0.25">
      <c r="A214" s="255"/>
      <c r="B214" s="16"/>
      <c r="C214" s="16"/>
      <c r="D214" s="16"/>
      <c r="E214" s="16"/>
      <c r="F214" s="16"/>
      <c r="G214" s="17"/>
      <c r="H214" s="17"/>
      <c r="I214" s="17"/>
      <c r="J214" s="17"/>
      <c r="K214" s="17"/>
      <c r="L214" s="366"/>
      <c r="M214" s="256"/>
      <c r="N214" s="106"/>
      <c r="O214" s="106"/>
      <c r="P214" s="73"/>
      <c r="Q214" s="73"/>
      <c r="R214" s="73"/>
      <c r="S214" s="73"/>
      <c r="T214" s="73"/>
      <c r="U214" s="73"/>
      <c r="V214" s="73"/>
      <c r="W214" s="73"/>
      <c r="X214" s="73"/>
      <c r="Y214" s="73"/>
    </row>
    <row r="215" spans="1:25" ht="13.5" customHeight="1" x14ac:dyDescent="0.25">
      <c r="A215" s="255"/>
      <c r="B215" s="16"/>
      <c r="C215" s="16"/>
      <c r="D215" s="16"/>
      <c r="E215" s="16"/>
      <c r="F215" s="16"/>
      <c r="G215" s="17"/>
      <c r="H215" s="17"/>
      <c r="I215" s="17"/>
      <c r="J215" s="17"/>
      <c r="K215" s="17"/>
      <c r="L215" s="366"/>
      <c r="M215" s="256"/>
      <c r="N215" s="106"/>
      <c r="O215" s="106"/>
      <c r="P215" s="73"/>
      <c r="Q215" s="73"/>
      <c r="R215" s="73"/>
      <c r="S215" s="73"/>
      <c r="T215" s="73"/>
      <c r="U215" s="73"/>
      <c r="V215" s="73"/>
      <c r="W215" s="73"/>
      <c r="X215" s="73"/>
      <c r="Y215" s="73"/>
    </row>
    <row r="216" spans="1:25" ht="13.5" customHeight="1" x14ac:dyDescent="0.25">
      <c r="A216" s="255"/>
      <c r="B216" s="16"/>
      <c r="C216" s="16"/>
      <c r="D216" s="16"/>
      <c r="E216" s="16"/>
      <c r="F216" s="16"/>
      <c r="G216" s="17"/>
      <c r="H216" s="17"/>
      <c r="I216" s="17"/>
      <c r="J216" s="17"/>
      <c r="K216" s="17"/>
      <c r="L216" s="366"/>
      <c r="M216" s="256"/>
      <c r="N216" s="106"/>
      <c r="O216" s="106"/>
      <c r="P216" s="73"/>
      <c r="Q216" s="73"/>
      <c r="R216" s="73"/>
      <c r="S216" s="73"/>
      <c r="T216" s="73"/>
      <c r="U216" s="73"/>
      <c r="V216" s="73"/>
      <c r="W216" s="73"/>
      <c r="X216" s="73"/>
      <c r="Y216" s="73"/>
    </row>
    <row r="217" spans="1:25" ht="13.5" customHeight="1" x14ac:dyDescent="0.25">
      <c r="A217" s="255"/>
      <c r="B217" s="16"/>
      <c r="C217" s="16"/>
      <c r="D217" s="16"/>
      <c r="E217" s="16"/>
      <c r="F217" s="16"/>
      <c r="G217" s="17"/>
      <c r="H217" s="17"/>
      <c r="I217" s="17"/>
      <c r="J217" s="17"/>
      <c r="K217" s="17"/>
      <c r="L217" s="366"/>
      <c r="M217" s="256"/>
      <c r="N217" s="106"/>
      <c r="O217" s="106"/>
      <c r="P217" s="73"/>
      <c r="Q217" s="73"/>
      <c r="R217" s="73"/>
      <c r="S217" s="73"/>
      <c r="T217" s="73"/>
      <c r="U217" s="73"/>
      <c r="V217" s="73"/>
      <c r="W217" s="73"/>
      <c r="X217" s="73"/>
      <c r="Y217" s="73"/>
    </row>
    <row r="218" spans="1:25" ht="13.5" customHeight="1" x14ac:dyDescent="0.25">
      <c r="A218" s="255"/>
      <c r="B218" s="16"/>
      <c r="C218" s="16"/>
      <c r="D218" s="16"/>
      <c r="E218" s="16"/>
      <c r="F218" s="16"/>
      <c r="G218" s="17"/>
      <c r="H218" s="17"/>
      <c r="I218" s="17"/>
      <c r="J218" s="17"/>
      <c r="K218" s="17"/>
      <c r="L218" s="366"/>
      <c r="M218" s="256"/>
      <c r="N218" s="106"/>
      <c r="O218" s="106"/>
      <c r="P218" s="73"/>
      <c r="Q218" s="73"/>
      <c r="R218" s="73"/>
      <c r="S218" s="73"/>
      <c r="T218" s="73"/>
      <c r="U218" s="73"/>
      <c r="V218" s="73"/>
      <c r="W218" s="73"/>
      <c r="X218" s="73"/>
      <c r="Y218" s="73"/>
    </row>
    <row r="219" spans="1:25" ht="13.5" customHeight="1" x14ac:dyDescent="0.25">
      <c r="A219" s="255"/>
      <c r="B219" s="16"/>
      <c r="C219" s="16"/>
      <c r="D219" s="16"/>
      <c r="E219" s="16"/>
      <c r="F219" s="16"/>
      <c r="G219" s="17"/>
      <c r="H219" s="17"/>
      <c r="I219" s="17"/>
      <c r="J219" s="17"/>
      <c r="K219" s="17"/>
      <c r="L219" s="366"/>
      <c r="M219" s="256"/>
      <c r="N219" s="106"/>
      <c r="O219" s="106"/>
      <c r="P219" s="73"/>
      <c r="Q219" s="73"/>
      <c r="R219" s="73"/>
      <c r="S219" s="73"/>
      <c r="T219" s="73"/>
      <c r="U219" s="73"/>
      <c r="V219" s="73"/>
      <c r="W219" s="73"/>
      <c r="X219" s="73"/>
      <c r="Y219" s="73"/>
    </row>
    <row r="220" spans="1:25" ht="13.5" customHeight="1" x14ac:dyDescent="0.25">
      <c r="A220" s="255"/>
      <c r="B220" s="16"/>
      <c r="C220" s="16"/>
      <c r="D220" s="16"/>
      <c r="E220" s="16"/>
      <c r="F220" s="16"/>
      <c r="G220" s="17"/>
      <c r="H220" s="17"/>
      <c r="I220" s="17"/>
      <c r="J220" s="17"/>
      <c r="K220" s="17"/>
      <c r="L220" s="366"/>
      <c r="M220" s="256"/>
      <c r="N220" s="106"/>
      <c r="O220" s="106"/>
      <c r="P220" s="73"/>
      <c r="Q220" s="73"/>
      <c r="R220" s="73"/>
      <c r="S220" s="73"/>
      <c r="T220" s="73"/>
      <c r="U220" s="73"/>
      <c r="V220" s="73"/>
      <c r="W220" s="73"/>
      <c r="X220" s="73"/>
      <c r="Y220" s="73"/>
    </row>
    <row r="221" spans="1:25" ht="13.5" customHeight="1" x14ac:dyDescent="0.25">
      <c r="A221" s="255"/>
      <c r="B221" s="16"/>
      <c r="C221" s="16"/>
      <c r="D221" s="16"/>
      <c r="E221" s="16"/>
      <c r="F221" s="16"/>
      <c r="G221" s="17"/>
      <c r="H221" s="17"/>
      <c r="I221" s="17"/>
      <c r="J221" s="17"/>
      <c r="K221" s="17"/>
      <c r="L221" s="366"/>
      <c r="M221" s="256"/>
      <c r="N221" s="106"/>
      <c r="O221" s="106"/>
      <c r="P221" s="73"/>
      <c r="Q221" s="73"/>
      <c r="R221" s="73"/>
      <c r="S221" s="73"/>
      <c r="T221" s="73"/>
      <c r="U221" s="73"/>
      <c r="V221" s="73"/>
      <c r="W221" s="73"/>
      <c r="X221" s="73"/>
      <c r="Y221" s="73"/>
    </row>
    <row r="222" spans="1:25" ht="13.5" customHeight="1" x14ac:dyDescent="0.25">
      <c r="A222" s="255"/>
      <c r="B222" s="16"/>
      <c r="C222" s="16"/>
      <c r="D222" s="16"/>
      <c r="E222" s="16"/>
      <c r="F222" s="16"/>
      <c r="G222" s="17"/>
      <c r="H222" s="17"/>
      <c r="I222" s="17"/>
      <c r="J222" s="17"/>
      <c r="K222" s="17"/>
      <c r="L222" s="366"/>
      <c r="M222" s="256"/>
      <c r="N222" s="106"/>
      <c r="O222" s="106"/>
      <c r="P222" s="73"/>
      <c r="Q222" s="73"/>
      <c r="R222" s="73"/>
      <c r="S222" s="73"/>
      <c r="T222" s="73"/>
      <c r="U222" s="73"/>
      <c r="V222" s="73"/>
      <c r="W222" s="73"/>
      <c r="X222" s="73"/>
      <c r="Y222" s="73"/>
    </row>
    <row r="223" spans="1:25" ht="13.5" customHeight="1" x14ac:dyDescent="0.25">
      <c r="A223" s="255"/>
      <c r="B223" s="16"/>
      <c r="C223" s="16"/>
      <c r="D223" s="16"/>
      <c r="E223" s="16"/>
      <c r="F223" s="16"/>
      <c r="G223" s="17"/>
      <c r="H223" s="17"/>
      <c r="I223" s="17"/>
      <c r="J223" s="17"/>
      <c r="K223" s="17"/>
      <c r="L223" s="366"/>
      <c r="M223" s="256"/>
      <c r="N223" s="106"/>
      <c r="O223" s="106"/>
      <c r="P223" s="73"/>
      <c r="Q223" s="73"/>
      <c r="R223" s="73"/>
      <c r="S223" s="73"/>
      <c r="T223" s="73"/>
      <c r="U223" s="73"/>
      <c r="V223" s="73"/>
      <c r="W223" s="73"/>
      <c r="X223" s="73"/>
      <c r="Y223" s="73"/>
    </row>
    <row r="224" spans="1:25" ht="13.5" customHeight="1" x14ac:dyDescent="0.25">
      <c r="A224" s="255"/>
      <c r="B224" s="16"/>
      <c r="C224" s="16"/>
      <c r="D224" s="16"/>
      <c r="E224" s="16"/>
      <c r="F224" s="16"/>
      <c r="G224" s="17"/>
      <c r="H224" s="17"/>
      <c r="I224" s="17"/>
      <c r="J224" s="17"/>
      <c r="K224" s="17"/>
      <c r="L224" s="366"/>
      <c r="M224" s="256"/>
      <c r="N224" s="106"/>
      <c r="O224" s="106"/>
      <c r="P224" s="73"/>
      <c r="Q224" s="73"/>
      <c r="R224" s="73"/>
      <c r="S224" s="73"/>
      <c r="T224" s="73"/>
      <c r="U224" s="73"/>
      <c r="V224" s="73"/>
      <c r="W224" s="73"/>
      <c r="X224" s="73"/>
      <c r="Y224" s="73"/>
    </row>
    <row r="225" spans="1:25" ht="13.5" customHeight="1" x14ac:dyDescent="0.25">
      <c r="A225" s="255"/>
      <c r="B225" s="16"/>
      <c r="C225" s="16"/>
      <c r="D225" s="16"/>
      <c r="E225" s="16"/>
      <c r="F225" s="16"/>
      <c r="G225" s="17"/>
      <c r="H225" s="17"/>
      <c r="I225" s="17"/>
      <c r="J225" s="17"/>
      <c r="K225" s="17"/>
      <c r="L225" s="366"/>
      <c r="M225" s="256"/>
      <c r="N225" s="106"/>
      <c r="O225" s="106"/>
      <c r="P225" s="73"/>
      <c r="Q225" s="73"/>
      <c r="R225" s="73"/>
      <c r="S225" s="73"/>
      <c r="T225" s="73"/>
      <c r="U225" s="73"/>
      <c r="V225" s="73"/>
      <c r="W225" s="73"/>
      <c r="X225" s="73"/>
      <c r="Y225" s="73"/>
    </row>
    <row r="226" spans="1:25" ht="13.5" customHeight="1" x14ac:dyDescent="0.25">
      <c r="A226" s="255"/>
      <c r="B226" s="16"/>
      <c r="C226" s="16"/>
      <c r="D226" s="16"/>
      <c r="E226" s="16"/>
      <c r="F226" s="16"/>
      <c r="G226" s="17"/>
      <c r="H226" s="17"/>
      <c r="I226" s="17"/>
      <c r="J226" s="17"/>
      <c r="K226" s="17"/>
      <c r="L226" s="366"/>
      <c r="M226" s="256"/>
      <c r="N226" s="106"/>
      <c r="O226" s="106"/>
      <c r="P226" s="73"/>
      <c r="Q226" s="73"/>
      <c r="R226" s="73"/>
      <c r="S226" s="73"/>
      <c r="T226" s="73"/>
      <c r="U226" s="73"/>
      <c r="V226" s="73"/>
      <c r="W226" s="73"/>
      <c r="X226" s="73"/>
      <c r="Y226" s="73"/>
    </row>
    <row r="227" spans="1:25" ht="13.5" customHeight="1" x14ac:dyDescent="0.25">
      <c r="A227" s="255"/>
      <c r="B227" s="16"/>
      <c r="C227" s="16"/>
      <c r="D227" s="16"/>
      <c r="E227" s="16"/>
      <c r="F227" s="16"/>
      <c r="G227" s="17"/>
      <c r="H227" s="17"/>
      <c r="I227" s="17"/>
      <c r="J227" s="17"/>
      <c r="K227" s="17"/>
      <c r="L227" s="366"/>
      <c r="M227" s="256"/>
      <c r="N227" s="106"/>
      <c r="O227" s="106"/>
      <c r="P227" s="73"/>
      <c r="Q227" s="73"/>
      <c r="R227" s="73"/>
      <c r="S227" s="73"/>
      <c r="T227" s="73"/>
      <c r="U227" s="73"/>
      <c r="V227" s="73"/>
      <c r="W227" s="73"/>
      <c r="X227" s="73"/>
      <c r="Y227" s="73"/>
    </row>
    <row r="228" spans="1:25" ht="13.5" customHeight="1" x14ac:dyDescent="0.25">
      <c r="A228" s="255"/>
      <c r="B228" s="16"/>
      <c r="C228" s="16"/>
      <c r="D228" s="16"/>
      <c r="E228" s="16"/>
      <c r="F228" s="16"/>
      <c r="G228" s="17"/>
      <c r="H228" s="17"/>
      <c r="I228" s="17"/>
      <c r="J228" s="17"/>
      <c r="K228" s="17"/>
      <c r="L228" s="366"/>
      <c r="M228" s="256"/>
      <c r="N228" s="106"/>
      <c r="O228" s="106"/>
      <c r="P228" s="73"/>
      <c r="Q228" s="73"/>
      <c r="R228" s="73"/>
      <c r="S228" s="73"/>
      <c r="T228" s="73"/>
      <c r="U228" s="73"/>
      <c r="V228" s="73"/>
      <c r="W228" s="73"/>
      <c r="X228" s="73"/>
      <c r="Y228" s="73"/>
    </row>
    <row r="229" spans="1:25" ht="13.5" customHeight="1" x14ac:dyDescent="0.25">
      <c r="A229" s="255"/>
      <c r="B229" s="16"/>
      <c r="C229" s="16"/>
      <c r="D229" s="16"/>
      <c r="E229" s="16"/>
      <c r="F229" s="16"/>
      <c r="G229" s="17"/>
      <c r="H229" s="17"/>
      <c r="I229" s="17"/>
      <c r="J229" s="17"/>
      <c r="K229" s="17"/>
      <c r="L229" s="366"/>
      <c r="M229" s="256"/>
      <c r="N229" s="106"/>
      <c r="O229" s="106"/>
      <c r="P229" s="73"/>
      <c r="Q229" s="73"/>
      <c r="R229" s="73"/>
      <c r="S229" s="73"/>
      <c r="T229" s="73"/>
      <c r="U229" s="73"/>
      <c r="V229" s="73"/>
      <c r="W229" s="73"/>
      <c r="X229" s="73"/>
      <c r="Y229" s="73"/>
    </row>
    <row r="230" spans="1:25" ht="13.5" customHeight="1" x14ac:dyDescent="0.25">
      <c r="A230" s="255"/>
      <c r="B230" s="16"/>
      <c r="C230" s="16"/>
      <c r="D230" s="16"/>
      <c r="E230" s="16"/>
      <c r="F230" s="16"/>
      <c r="G230" s="17"/>
      <c r="H230" s="17"/>
      <c r="I230" s="17"/>
      <c r="J230" s="17"/>
      <c r="K230" s="17"/>
      <c r="L230" s="366"/>
      <c r="M230" s="256"/>
      <c r="N230" s="106"/>
      <c r="O230" s="106"/>
      <c r="P230" s="73"/>
      <c r="Q230" s="73"/>
      <c r="R230" s="73"/>
      <c r="S230" s="73"/>
      <c r="T230" s="73"/>
      <c r="U230" s="73"/>
      <c r="V230" s="73"/>
      <c r="W230" s="73"/>
      <c r="X230" s="73"/>
      <c r="Y230" s="73"/>
    </row>
    <row r="231" spans="1:25" ht="13.5" customHeight="1" x14ac:dyDescent="0.25">
      <c r="A231" s="255"/>
      <c r="B231" s="16"/>
      <c r="C231" s="16"/>
      <c r="D231" s="16"/>
      <c r="E231" s="16"/>
      <c r="F231" s="16"/>
      <c r="G231" s="17"/>
      <c r="H231" s="17"/>
      <c r="I231" s="17"/>
      <c r="J231" s="17"/>
      <c r="K231" s="17"/>
      <c r="L231" s="366"/>
      <c r="M231" s="256"/>
      <c r="N231" s="106"/>
      <c r="O231" s="106"/>
      <c r="P231" s="73"/>
      <c r="Q231" s="73"/>
      <c r="R231" s="73"/>
      <c r="S231" s="73"/>
      <c r="T231" s="73"/>
      <c r="U231" s="73"/>
      <c r="V231" s="73"/>
      <c r="W231" s="73"/>
      <c r="X231" s="73"/>
      <c r="Y231" s="73"/>
    </row>
    <row r="232" spans="1:25" ht="13.5" customHeight="1" x14ac:dyDescent="0.25">
      <c r="A232" s="255"/>
      <c r="B232" s="16"/>
      <c r="C232" s="16"/>
      <c r="D232" s="16"/>
      <c r="E232" s="16"/>
      <c r="F232" s="16"/>
      <c r="G232" s="17"/>
      <c r="H232" s="17"/>
      <c r="I232" s="17"/>
      <c r="J232" s="17"/>
      <c r="K232" s="17"/>
      <c r="L232" s="366"/>
      <c r="M232" s="256"/>
      <c r="N232" s="106"/>
      <c r="O232" s="106"/>
      <c r="P232" s="73"/>
      <c r="Q232" s="73"/>
      <c r="R232" s="73"/>
      <c r="S232" s="73"/>
      <c r="T232" s="73"/>
      <c r="U232" s="73"/>
      <c r="V232" s="73"/>
      <c r="W232" s="73"/>
      <c r="X232" s="73"/>
      <c r="Y232" s="73"/>
    </row>
    <row r="233" spans="1:25" ht="13.5" customHeight="1" x14ac:dyDescent="0.25">
      <c r="A233" s="255"/>
      <c r="B233" s="16"/>
      <c r="C233" s="16"/>
      <c r="D233" s="16"/>
      <c r="E233" s="16"/>
      <c r="F233" s="16"/>
      <c r="G233" s="17"/>
      <c r="H233" s="17"/>
      <c r="I233" s="17"/>
      <c r="J233" s="17"/>
      <c r="K233" s="17"/>
      <c r="L233" s="366"/>
      <c r="M233" s="256"/>
      <c r="N233" s="106"/>
      <c r="O233" s="106"/>
      <c r="P233" s="73"/>
      <c r="Q233" s="73"/>
      <c r="R233" s="73"/>
      <c r="S233" s="73"/>
      <c r="T233" s="73"/>
      <c r="U233" s="73"/>
      <c r="V233" s="73"/>
      <c r="W233" s="73"/>
      <c r="X233" s="73"/>
      <c r="Y233" s="73"/>
    </row>
    <row r="234" spans="1:25" ht="13.5" customHeight="1" x14ac:dyDescent="0.25">
      <c r="A234" s="255"/>
      <c r="B234" s="16"/>
      <c r="C234" s="16"/>
      <c r="D234" s="16"/>
      <c r="E234" s="16"/>
      <c r="F234" s="16"/>
      <c r="G234" s="17"/>
      <c r="H234" s="17"/>
      <c r="I234" s="17"/>
      <c r="J234" s="17"/>
      <c r="K234" s="17"/>
      <c r="L234" s="366"/>
      <c r="M234" s="256"/>
      <c r="N234" s="106"/>
      <c r="O234" s="106"/>
      <c r="P234" s="73"/>
      <c r="Q234" s="73"/>
      <c r="R234" s="73"/>
      <c r="S234" s="73"/>
      <c r="T234" s="73"/>
      <c r="U234" s="73"/>
      <c r="V234" s="73"/>
      <c r="W234" s="73"/>
      <c r="X234" s="73"/>
      <c r="Y234" s="73"/>
    </row>
    <row r="235" spans="1:25" ht="13.5" customHeight="1" x14ac:dyDescent="0.25">
      <c r="A235" s="255"/>
      <c r="B235" s="16"/>
      <c r="C235" s="16"/>
      <c r="D235" s="16"/>
      <c r="E235" s="16"/>
      <c r="F235" s="16"/>
      <c r="G235" s="17"/>
      <c r="H235" s="17"/>
      <c r="I235" s="17"/>
      <c r="J235" s="17"/>
      <c r="K235" s="17"/>
      <c r="L235" s="366"/>
      <c r="M235" s="256"/>
      <c r="N235" s="106"/>
      <c r="O235" s="106"/>
      <c r="P235" s="73"/>
      <c r="Q235" s="73"/>
      <c r="R235" s="73"/>
      <c r="S235" s="73"/>
      <c r="T235" s="73"/>
      <c r="U235" s="73"/>
      <c r="V235" s="73"/>
      <c r="W235" s="73"/>
      <c r="X235" s="73"/>
      <c r="Y235" s="73"/>
    </row>
    <row r="236" spans="1:25" ht="13.5" customHeight="1" x14ac:dyDescent="0.25">
      <c r="A236" s="257"/>
      <c r="B236" s="258"/>
      <c r="C236" s="258"/>
      <c r="D236" s="258"/>
      <c r="E236" s="258"/>
      <c r="F236" s="258"/>
      <c r="G236" s="259"/>
      <c r="H236" s="259"/>
      <c r="I236" s="259"/>
      <c r="J236" s="259"/>
      <c r="K236" s="259"/>
      <c r="L236" s="366"/>
      <c r="M236" s="256"/>
      <c r="N236" s="106"/>
      <c r="O236" s="106"/>
      <c r="P236" s="73"/>
      <c r="Q236" s="73"/>
      <c r="R236" s="73"/>
      <c r="S236" s="73"/>
      <c r="T236" s="73"/>
      <c r="U236" s="73"/>
      <c r="V236" s="73"/>
      <c r="W236" s="73"/>
      <c r="X236" s="73"/>
      <c r="Y236" s="73"/>
    </row>
    <row r="237" spans="1:25" ht="13.5" customHeight="1" x14ac:dyDescent="0.25">
      <c r="A237" s="257"/>
      <c r="B237" s="258"/>
      <c r="C237" s="258"/>
      <c r="D237" s="258"/>
      <c r="E237" s="258"/>
      <c r="F237" s="258"/>
      <c r="G237" s="259"/>
      <c r="H237" s="259"/>
      <c r="I237" s="259"/>
      <c r="J237" s="259"/>
      <c r="K237" s="259"/>
      <c r="L237" s="366"/>
      <c r="M237" s="256"/>
      <c r="N237" s="106"/>
      <c r="O237" s="106"/>
      <c r="P237" s="73"/>
      <c r="Q237" s="73"/>
      <c r="R237" s="73"/>
      <c r="S237" s="73"/>
      <c r="T237" s="73"/>
      <c r="U237" s="73"/>
      <c r="V237" s="73"/>
      <c r="W237" s="73"/>
      <c r="X237" s="73"/>
      <c r="Y237" s="73"/>
    </row>
    <row r="238" spans="1:25" ht="13.5" customHeight="1" x14ac:dyDescent="0.25">
      <c r="A238" s="257"/>
      <c r="B238" s="258"/>
      <c r="C238" s="258"/>
      <c r="D238" s="258"/>
      <c r="E238" s="258"/>
      <c r="F238" s="258"/>
      <c r="G238" s="259"/>
      <c r="H238" s="259"/>
      <c r="I238" s="259"/>
      <c r="J238" s="259"/>
      <c r="K238" s="259"/>
      <c r="L238" s="366"/>
      <c r="M238" s="256"/>
      <c r="N238" s="106"/>
      <c r="O238" s="106"/>
      <c r="P238" s="73"/>
      <c r="Q238" s="73"/>
      <c r="R238" s="73"/>
      <c r="S238" s="73"/>
      <c r="T238" s="73"/>
      <c r="U238" s="73"/>
      <c r="V238" s="73"/>
      <c r="W238" s="73"/>
      <c r="X238" s="73"/>
      <c r="Y238" s="73"/>
    </row>
    <row r="239" spans="1:25" ht="13.5" customHeight="1" x14ac:dyDescent="0.25">
      <c r="A239" s="257"/>
      <c r="B239" s="258"/>
      <c r="C239" s="258"/>
      <c r="D239" s="258"/>
      <c r="E239" s="258"/>
      <c r="F239" s="258"/>
      <c r="G239" s="259"/>
      <c r="H239" s="259"/>
      <c r="I239" s="259"/>
      <c r="J239" s="259"/>
      <c r="K239" s="259"/>
      <c r="L239" s="366"/>
      <c r="M239" s="256"/>
      <c r="N239" s="106"/>
      <c r="O239" s="106"/>
      <c r="P239" s="73"/>
      <c r="Q239" s="73"/>
      <c r="R239" s="73"/>
      <c r="S239" s="73"/>
      <c r="T239" s="73"/>
      <c r="U239" s="73"/>
      <c r="V239" s="73"/>
      <c r="W239" s="73"/>
      <c r="X239" s="73"/>
      <c r="Y239" s="73"/>
    </row>
    <row r="240" spans="1:25" ht="13.5" customHeight="1" x14ac:dyDescent="0.25">
      <c r="A240" s="257"/>
      <c r="B240" s="258"/>
      <c r="C240" s="258"/>
      <c r="D240" s="258"/>
      <c r="E240" s="258"/>
      <c r="F240" s="258"/>
      <c r="G240" s="259"/>
      <c r="H240" s="259"/>
      <c r="I240" s="259"/>
      <c r="J240" s="259"/>
      <c r="K240" s="259"/>
      <c r="L240" s="366"/>
      <c r="M240" s="256"/>
      <c r="N240" s="106"/>
      <c r="O240" s="106"/>
      <c r="P240" s="73"/>
      <c r="Q240" s="73"/>
      <c r="R240" s="73"/>
      <c r="S240" s="73"/>
      <c r="T240" s="73"/>
      <c r="U240" s="73"/>
      <c r="V240" s="73"/>
      <c r="W240" s="73"/>
      <c r="X240" s="73"/>
      <c r="Y240" s="73"/>
    </row>
    <row r="241" spans="1:25" ht="13.5" customHeight="1" x14ac:dyDescent="0.25">
      <c r="A241" s="257"/>
      <c r="B241" s="258"/>
      <c r="C241" s="258"/>
      <c r="D241" s="258"/>
      <c r="E241" s="258"/>
      <c r="F241" s="258"/>
      <c r="G241" s="259"/>
      <c r="H241" s="259"/>
      <c r="I241" s="259"/>
      <c r="J241" s="259"/>
      <c r="K241" s="259"/>
      <c r="L241" s="366"/>
      <c r="M241" s="256"/>
      <c r="N241" s="106"/>
      <c r="O241" s="106"/>
      <c r="P241" s="73"/>
      <c r="Q241" s="73"/>
      <c r="R241" s="73"/>
      <c r="S241" s="73"/>
      <c r="T241" s="73"/>
      <c r="U241" s="73"/>
      <c r="V241" s="73"/>
      <c r="W241" s="73"/>
      <c r="X241" s="73"/>
      <c r="Y241" s="73"/>
    </row>
    <row r="242" spans="1:25" ht="13.5" customHeight="1" x14ac:dyDescent="0.25">
      <c r="A242" s="257"/>
      <c r="B242" s="258"/>
      <c r="C242" s="258"/>
      <c r="D242" s="258"/>
      <c r="E242" s="258"/>
      <c r="F242" s="258"/>
      <c r="G242" s="259"/>
      <c r="H242" s="259"/>
      <c r="I242" s="259"/>
      <c r="J242" s="259"/>
      <c r="K242" s="259"/>
      <c r="L242" s="366"/>
      <c r="M242" s="256"/>
      <c r="N242" s="106"/>
      <c r="O242" s="106"/>
      <c r="P242" s="73"/>
      <c r="Q242" s="73"/>
      <c r="R242" s="73"/>
      <c r="S242" s="73"/>
      <c r="T242" s="73"/>
      <c r="U242" s="73"/>
      <c r="V242" s="73"/>
      <c r="W242" s="73"/>
      <c r="X242" s="73"/>
      <c r="Y242" s="73"/>
    </row>
    <row r="243" spans="1:25" ht="13.5" customHeight="1" x14ac:dyDescent="0.25">
      <c r="A243" s="257"/>
      <c r="B243" s="258"/>
      <c r="C243" s="258"/>
      <c r="D243" s="258"/>
      <c r="E243" s="258"/>
      <c r="F243" s="258"/>
      <c r="G243" s="259"/>
      <c r="H243" s="259"/>
      <c r="I243" s="259"/>
      <c r="J243" s="259"/>
      <c r="K243" s="259"/>
      <c r="L243" s="366"/>
      <c r="M243" s="256"/>
      <c r="N243" s="106"/>
      <c r="O243" s="106"/>
      <c r="P243" s="73"/>
      <c r="Q243" s="73"/>
      <c r="R243" s="73"/>
      <c r="S243" s="73"/>
      <c r="T243" s="73"/>
      <c r="U243" s="73"/>
      <c r="V243" s="73"/>
      <c r="W243" s="73"/>
      <c r="X243" s="73"/>
      <c r="Y243" s="73"/>
    </row>
    <row r="244" spans="1:25" ht="13.5" customHeight="1" x14ac:dyDescent="0.25">
      <c r="A244" s="257"/>
      <c r="B244" s="258"/>
      <c r="C244" s="258"/>
      <c r="D244" s="258"/>
      <c r="E244" s="258"/>
      <c r="F244" s="258"/>
      <c r="G244" s="259"/>
      <c r="H244" s="259"/>
      <c r="I244" s="259"/>
      <c r="J244" s="259"/>
      <c r="K244" s="259"/>
      <c r="L244" s="366"/>
      <c r="M244" s="256"/>
      <c r="N244" s="106"/>
      <c r="O244" s="106"/>
      <c r="P244" s="73"/>
      <c r="Q244" s="73"/>
      <c r="R244" s="73"/>
      <c r="S244" s="73"/>
      <c r="T244" s="73"/>
      <c r="U244" s="73"/>
      <c r="V244" s="73"/>
      <c r="W244" s="73"/>
      <c r="X244" s="73"/>
      <c r="Y244" s="73"/>
    </row>
    <row r="245" spans="1:25" ht="13.5" customHeight="1" x14ac:dyDescent="0.25">
      <c r="A245" s="257"/>
      <c r="B245" s="258"/>
      <c r="C245" s="258"/>
      <c r="D245" s="258"/>
      <c r="E245" s="258"/>
      <c r="F245" s="258"/>
      <c r="G245" s="259"/>
      <c r="H245" s="259"/>
      <c r="I245" s="259"/>
      <c r="J245" s="259"/>
      <c r="K245" s="259"/>
      <c r="L245" s="366"/>
      <c r="M245" s="256"/>
      <c r="N245" s="106"/>
      <c r="O245" s="106"/>
      <c r="P245" s="73"/>
      <c r="Q245" s="73"/>
      <c r="R245" s="73"/>
      <c r="S245" s="73"/>
      <c r="T245" s="73"/>
      <c r="U245" s="73"/>
      <c r="V245" s="73"/>
      <c r="W245" s="73"/>
      <c r="X245" s="73"/>
      <c r="Y245" s="73"/>
    </row>
    <row r="246" spans="1:25" ht="13.5" customHeight="1" x14ac:dyDescent="0.25">
      <c r="A246" s="257"/>
      <c r="B246" s="258"/>
      <c r="C246" s="258"/>
      <c r="D246" s="258"/>
      <c r="E246" s="258"/>
      <c r="F246" s="258"/>
      <c r="G246" s="259"/>
      <c r="H246" s="259"/>
      <c r="I246" s="259"/>
      <c r="J246" s="259"/>
      <c r="K246" s="259"/>
      <c r="L246" s="366"/>
      <c r="M246" s="256"/>
      <c r="N246" s="106"/>
      <c r="O246" s="106"/>
      <c r="P246" s="73"/>
      <c r="Q246" s="73"/>
      <c r="R246" s="73"/>
      <c r="S246" s="73"/>
      <c r="T246" s="73"/>
      <c r="U246" s="73"/>
      <c r="V246" s="73"/>
      <c r="W246" s="73"/>
      <c r="X246" s="73"/>
      <c r="Y246" s="73"/>
    </row>
    <row r="247" spans="1:25" ht="13.5" customHeight="1" x14ac:dyDescent="0.25">
      <c r="A247" s="257"/>
      <c r="B247" s="258"/>
      <c r="C247" s="258"/>
      <c r="D247" s="258"/>
      <c r="E247" s="258"/>
      <c r="F247" s="258"/>
      <c r="G247" s="259"/>
      <c r="H247" s="259"/>
      <c r="I247" s="259"/>
      <c r="J247" s="259"/>
      <c r="K247" s="259"/>
      <c r="L247" s="366"/>
      <c r="M247" s="256"/>
      <c r="N247" s="106"/>
      <c r="O247" s="106"/>
      <c r="P247" s="73"/>
      <c r="Q247" s="73"/>
      <c r="R247" s="73"/>
      <c r="S247" s="73"/>
      <c r="T247" s="73"/>
      <c r="U247" s="73"/>
      <c r="V247" s="73"/>
      <c r="W247" s="73"/>
      <c r="X247" s="73"/>
      <c r="Y247" s="73"/>
    </row>
    <row r="248" spans="1:25" ht="13.5" customHeight="1" x14ac:dyDescent="0.25">
      <c r="A248" s="257"/>
      <c r="B248" s="258"/>
      <c r="C248" s="258"/>
      <c r="D248" s="258"/>
      <c r="E248" s="258"/>
      <c r="F248" s="258"/>
      <c r="G248" s="259"/>
      <c r="H248" s="259"/>
      <c r="I248" s="259"/>
      <c r="J248" s="259"/>
      <c r="K248" s="259"/>
      <c r="L248" s="366"/>
      <c r="M248" s="256"/>
      <c r="N248" s="106"/>
      <c r="O248" s="106"/>
      <c r="P248" s="73"/>
      <c r="Q248" s="73"/>
      <c r="R248" s="73"/>
      <c r="S248" s="73"/>
      <c r="T248" s="73"/>
      <c r="U248" s="73"/>
      <c r="V248" s="73"/>
      <c r="W248" s="73"/>
      <c r="X248" s="73"/>
      <c r="Y248" s="73"/>
    </row>
    <row r="249" spans="1:25" ht="13.5" customHeight="1" x14ac:dyDescent="0.25">
      <c r="A249" s="257"/>
      <c r="B249" s="258"/>
      <c r="C249" s="258"/>
      <c r="D249" s="258"/>
      <c r="E249" s="258"/>
      <c r="F249" s="258"/>
      <c r="G249" s="259"/>
      <c r="H249" s="259"/>
      <c r="I249" s="259"/>
      <c r="J249" s="259"/>
      <c r="K249" s="259"/>
      <c r="L249" s="366"/>
      <c r="M249" s="256"/>
      <c r="N249" s="106"/>
      <c r="O249" s="106"/>
      <c r="P249" s="73"/>
      <c r="Q249" s="73"/>
      <c r="R249" s="73"/>
      <c r="S249" s="73"/>
      <c r="T249" s="73"/>
      <c r="U249" s="73"/>
      <c r="V249" s="73"/>
      <c r="W249" s="73"/>
      <c r="X249" s="73"/>
      <c r="Y249" s="73"/>
    </row>
    <row r="250" spans="1:25" ht="13.5" customHeight="1" x14ac:dyDescent="0.25">
      <c r="A250" s="257"/>
      <c r="B250" s="258"/>
      <c r="C250" s="258"/>
      <c r="D250" s="258"/>
      <c r="E250" s="258"/>
      <c r="F250" s="258"/>
      <c r="G250" s="259"/>
      <c r="H250" s="259"/>
      <c r="I250" s="259"/>
      <c r="J250" s="259"/>
      <c r="K250" s="259"/>
      <c r="L250" s="366"/>
      <c r="M250" s="256"/>
      <c r="N250" s="106"/>
      <c r="O250" s="106"/>
      <c r="P250" s="73"/>
      <c r="Q250" s="73"/>
      <c r="R250" s="73"/>
      <c r="S250" s="73"/>
      <c r="T250" s="73"/>
      <c r="U250" s="73"/>
      <c r="V250" s="73"/>
      <c r="W250" s="73"/>
      <c r="X250" s="73"/>
      <c r="Y250" s="73"/>
    </row>
    <row r="251" spans="1:25" ht="13.5" customHeight="1" x14ac:dyDescent="0.25">
      <c r="A251" s="257"/>
      <c r="B251" s="258"/>
      <c r="C251" s="258"/>
      <c r="D251" s="258"/>
      <c r="E251" s="258"/>
      <c r="F251" s="258"/>
      <c r="G251" s="259"/>
      <c r="H251" s="259"/>
      <c r="I251" s="259"/>
      <c r="J251" s="259"/>
      <c r="K251" s="259"/>
      <c r="L251" s="366"/>
      <c r="M251" s="256"/>
      <c r="N251" s="106"/>
      <c r="O251" s="106"/>
      <c r="P251" s="73"/>
      <c r="Q251" s="73"/>
      <c r="R251" s="73"/>
      <c r="S251" s="73"/>
      <c r="T251" s="73"/>
      <c r="U251" s="73"/>
      <c r="V251" s="73"/>
      <c r="W251" s="73"/>
      <c r="X251" s="73"/>
      <c r="Y251" s="73"/>
    </row>
    <row r="252" spans="1:25" ht="13.5" customHeight="1" x14ac:dyDescent="0.25">
      <c r="A252" s="257"/>
      <c r="B252" s="258"/>
      <c r="C252" s="258"/>
      <c r="D252" s="258"/>
      <c r="E252" s="258"/>
      <c r="F252" s="258"/>
      <c r="G252" s="259"/>
      <c r="H252" s="259"/>
      <c r="I252" s="259"/>
      <c r="J252" s="259"/>
      <c r="K252" s="259"/>
      <c r="L252" s="366"/>
      <c r="M252" s="256"/>
      <c r="N252" s="106"/>
      <c r="O252" s="106"/>
      <c r="P252" s="73"/>
      <c r="Q252" s="73"/>
      <c r="R252" s="73"/>
      <c r="S252" s="73"/>
      <c r="T252" s="73"/>
      <c r="U252" s="73"/>
      <c r="V252" s="73"/>
      <c r="W252" s="73"/>
      <c r="X252" s="73"/>
      <c r="Y252" s="73"/>
    </row>
    <row r="253" spans="1:25" ht="13.5" customHeight="1" x14ac:dyDescent="0.25">
      <c r="A253" s="257"/>
      <c r="B253" s="258"/>
      <c r="C253" s="258"/>
      <c r="D253" s="258"/>
      <c r="E253" s="258"/>
      <c r="F253" s="258"/>
      <c r="G253" s="259"/>
      <c r="H253" s="259"/>
      <c r="I253" s="259"/>
      <c r="J253" s="259"/>
      <c r="K253" s="259"/>
      <c r="L253" s="366"/>
      <c r="M253" s="256"/>
      <c r="N253" s="106"/>
      <c r="O253" s="106"/>
      <c r="P253" s="73"/>
      <c r="Q253" s="73"/>
      <c r="R253" s="73"/>
      <c r="S253" s="73"/>
      <c r="T253" s="73"/>
      <c r="U253" s="73"/>
      <c r="V253" s="73"/>
      <c r="W253" s="73"/>
      <c r="X253" s="73"/>
      <c r="Y253" s="73"/>
    </row>
    <row r="254" spans="1:25" ht="13.5" customHeight="1" x14ac:dyDescent="0.25">
      <c r="A254" s="257"/>
      <c r="B254" s="258"/>
      <c r="C254" s="258"/>
      <c r="D254" s="258"/>
      <c r="E254" s="258"/>
      <c r="F254" s="258"/>
      <c r="G254" s="259"/>
      <c r="H254" s="259"/>
      <c r="I254" s="259"/>
      <c r="J254" s="259"/>
      <c r="K254" s="259"/>
      <c r="L254" s="366"/>
      <c r="M254" s="256"/>
      <c r="N254" s="106"/>
      <c r="O254" s="106"/>
      <c r="P254" s="73"/>
      <c r="Q254" s="73"/>
      <c r="R254" s="73"/>
      <c r="S254" s="73"/>
      <c r="T254" s="73"/>
      <c r="U254" s="73"/>
      <c r="V254" s="73"/>
      <c r="W254" s="73"/>
      <c r="X254" s="73"/>
      <c r="Y254" s="73"/>
    </row>
    <row r="255" spans="1:25" ht="13.5" customHeight="1" x14ac:dyDescent="0.25">
      <c r="A255" s="257"/>
      <c r="B255" s="258"/>
      <c r="C255" s="258"/>
      <c r="D255" s="258"/>
      <c r="E255" s="258"/>
      <c r="F255" s="258"/>
      <c r="G255" s="259"/>
      <c r="H255" s="259"/>
      <c r="I255" s="259"/>
      <c r="J255" s="259"/>
      <c r="K255" s="259"/>
      <c r="L255" s="366"/>
      <c r="M255" s="256"/>
      <c r="N255" s="106"/>
      <c r="O255" s="106"/>
      <c r="P255" s="73"/>
      <c r="Q255" s="73"/>
      <c r="R255" s="73"/>
      <c r="S255" s="73"/>
      <c r="T255" s="73"/>
      <c r="U255" s="73"/>
      <c r="V255" s="73"/>
      <c r="W255" s="73"/>
      <c r="X255" s="73"/>
      <c r="Y255" s="73"/>
    </row>
    <row r="256" spans="1:25" ht="13.5" customHeight="1" x14ac:dyDescent="0.25">
      <c r="A256" s="257"/>
      <c r="B256" s="258"/>
      <c r="C256" s="258"/>
      <c r="D256" s="258"/>
      <c r="E256" s="258"/>
      <c r="F256" s="258"/>
      <c r="G256" s="259"/>
      <c r="H256" s="259"/>
      <c r="I256" s="259"/>
      <c r="J256" s="259"/>
      <c r="K256" s="259"/>
      <c r="L256" s="366"/>
      <c r="M256" s="256"/>
      <c r="N256" s="106"/>
      <c r="O256" s="106"/>
      <c r="P256" s="73"/>
      <c r="Q256" s="73"/>
      <c r="R256" s="73"/>
      <c r="S256" s="73"/>
      <c r="T256" s="73"/>
      <c r="U256" s="73"/>
      <c r="V256" s="73"/>
      <c r="W256" s="73"/>
      <c r="X256" s="73"/>
      <c r="Y256" s="73"/>
    </row>
    <row r="257" spans="1:25" ht="13.5" customHeight="1" x14ac:dyDescent="0.25">
      <c r="A257" s="257"/>
      <c r="B257" s="258"/>
      <c r="C257" s="258"/>
      <c r="D257" s="258"/>
      <c r="E257" s="258"/>
      <c r="F257" s="258"/>
      <c r="G257" s="259"/>
      <c r="H257" s="259"/>
      <c r="I257" s="259"/>
      <c r="J257" s="259"/>
      <c r="K257" s="259"/>
      <c r="L257" s="366"/>
      <c r="M257" s="256"/>
      <c r="N257" s="106"/>
      <c r="O257" s="106"/>
      <c r="P257" s="73"/>
      <c r="Q257" s="73"/>
      <c r="R257" s="73"/>
      <c r="S257" s="73"/>
      <c r="T257" s="73"/>
      <c r="U257" s="73"/>
      <c r="V257" s="73"/>
      <c r="W257" s="73"/>
      <c r="X257" s="73"/>
      <c r="Y257" s="73"/>
    </row>
    <row r="258" spans="1:25" ht="13.5" customHeight="1" x14ac:dyDescent="0.25">
      <c r="A258" s="257"/>
      <c r="B258" s="258"/>
      <c r="C258" s="258"/>
      <c r="D258" s="258"/>
      <c r="E258" s="258"/>
      <c r="F258" s="258"/>
      <c r="G258" s="259"/>
      <c r="H258" s="259"/>
      <c r="I258" s="259"/>
      <c r="J258" s="259"/>
      <c r="K258" s="259"/>
      <c r="L258" s="366"/>
      <c r="M258" s="256"/>
      <c r="N258" s="106"/>
      <c r="O258" s="106"/>
      <c r="P258" s="73"/>
      <c r="Q258" s="73"/>
      <c r="R258" s="73"/>
      <c r="S258" s="73"/>
      <c r="T258" s="73"/>
      <c r="U258" s="73"/>
      <c r="V258" s="73"/>
      <c r="W258" s="73"/>
      <c r="X258" s="73"/>
      <c r="Y258" s="73"/>
    </row>
    <row r="259" spans="1:25" ht="13.5" customHeight="1" x14ac:dyDescent="0.25">
      <c r="A259" s="257"/>
      <c r="B259" s="258"/>
      <c r="C259" s="258"/>
      <c r="D259" s="258"/>
      <c r="E259" s="258"/>
      <c r="F259" s="258"/>
      <c r="G259" s="259"/>
      <c r="H259" s="259"/>
      <c r="I259" s="259"/>
      <c r="J259" s="259"/>
      <c r="K259" s="259"/>
      <c r="L259" s="366"/>
      <c r="M259" s="256"/>
      <c r="N259" s="106"/>
      <c r="O259" s="106"/>
      <c r="P259" s="73"/>
      <c r="Q259" s="73"/>
      <c r="R259" s="73"/>
      <c r="S259" s="73"/>
      <c r="T259" s="73"/>
      <c r="U259" s="73"/>
      <c r="V259" s="73"/>
      <c r="W259" s="73"/>
      <c r="X259" s="73"/>
      <c r="Y259" s="73"/>
    </row>
    <row r="260" spans="1:25" ht="13.5" customHeight="1" x14ac:dyDescent="0.25">
      <c r="A260" s="257"/>
      <c r="B260" s="258"/>
      <c r="C260" s="258"/>
      <c r="D260" s="258"/>
      <c r="E260" s="258"/>
      <c r="F260" s="258"/>
      <c r="G260" s="259"/>
      <c r="H260" s="259"/>
      <c r="I260" s="259"/>
      <c r="J260" s="259"/>
      <c r="K260" s="259"/>
      <c r="L260" s="366"/>
      <c r="M260" s="256"/>
      <c r="N260" s="106"/>
      <c r="O260" s="106"/>
      <c r="P260" s="73"/>
      <c r="Q260" s="73"/>
      <c r="R260" s="73"/>
      <c r="S260" s="73"/>
      <c r="T260" s="73"/>
      <c r="U260" s="73"/>
      <c r="V260" s="73"/>
      <c r="W260" s="73"/>
      <c r="X260" s="73"/>
      <c r="Y260" s="73"/>
    </row>
    <row r="261" spans="1:25" ht="13.5" customHeight="1" x14ac:dyDescent="0.25">
      <c r="A261" s="257"/>
      <c r="B261" s="258"/>
      <c r="C261" s="258"/>
      <c r="D261" s="258"/>
      <c r="E261" s="258"/>
      <c r="F261" s="258"/>
      <c r="G261" s="259"/>
      <c r="H261" s="259"/>
      <c r="I261" s="259"/>
      <c r="J261" s="259"/>
      <c r="K261" s="259"/>
      <c r="L261" s="366"/>
      <c r="M261" s="256"/>
      <c r="N261" s="106"/>
      <c r="O261" s="106"/>
      <c r="P261" s="73"/>
      <c r="Q261" s="73"/>
      <c r="R261" s="73"/>
      <c r="S261" s="73"/>
      <c r="T261" s="73"/>
      <c r="U261" s="73"/>
      <c r="V261" s="73"/>
      <c r="W261" s="73"/>
      <c r="X261" s="73"/>
      <c r="Y261" s="73"/>
    </row>
    <row r="262" spans="1:25" ht="13.5" customHeight="1" x14ac:dyDescent="0.25">
      <c r="A262" s="257"/>
      <c r="B262" s="258"/>
      <c r="C262" s="258"/>
      <c r="D262" s="258"/>
      <c r="E262" s="258"/>
      <c r="F262" s="258"/>
      <c r="G262" s="259"/>
      <c r="H262" s="259"/>
      <c r="I262" s="259"/>
      <c r="J262" s="259"/>
      <c r="K262" s="259"/>
      <c r="L262" s="366"/>
      <c r="M262" s="256"/>
      <c r="N262" s="106"/>
      <c r="O262" s="106"/>
      <c r="P262" s="73"/>
      <c r="Q262" s="73"/>
      <c r="R262" s="73"/>
      <c r="S262" s="73"/>
      <c r="T262" s="73"/>
      <c r="U262" s="73"/>
      <c r="V262" s="73"/>
      <c r="W262" s="73"/>
      <c r="X262" s="73"/>
      <c r="Y262" s="73"/>
    </row>
    <row r="263" spans="1:25" ht="13.5" customHeight="1" x14ac:dyDescent="0.25">
      <c r="A263" s="257"/>
      <c r="B263" s="258"/>
      <c r="C263" s="258"/>
      <c r="D263" s="258"/>
      <c r="E263" s="258"/>
      <c r="F263" s="258"/>
      <c r="G263" s="259"/>
      <c r="H263" s="259"/>
      <c r="I263" s="259"/>
      <c r="J263" s="259"/>
      <c r="K263" s="259"/>
      <c r="L263" s="366"/>
      <c r="M263" s="256"/>
      <c r="N263" s="106"/>
      <c r="O263" s="106"/>
      <c r="P263" s="73"/>
      <c r="Q263" s="73"/>
      <c r="R263" s="73"/>
      <c r="S263" s="73"/>
      <c r="T263" s="73"/>
      <c r="U263" s="73"/>
      <c r="V263" s="73"/>
      <c r="W263" s="73"/>
      <c r="X263" s="73"/>
      <c r="Y263" s="73"/>
    </row>
    <row r="264" spans="1:25" ht="13.5" customHeight="1" x14ac:dyDescent="0.25">
      <c r="A264" s="257"/>
      <c r="B264" s="258"/>
      <c r="C264" s="258"/>
      <c r="D264" s="258"/>
      <c r="E264" s="258"/>
      <c r="F264" s="258"/>
      <c r="G264" s="259"/>
      <c r="H264" s="259"/>
      <c r="I264" s="259"/>
      <c r="J264" s="259"/>
      <c r="K264" s="259"/>
      <c r="L264" s="366"/>
      <c r="M264" s="256"/>
      <c r="N264" s="106"/>
      <c r="O264" s="106"/>
      <c r="P264" s="73"/>
      <c r="Q264" s="73"/>
      <c r="R264" s="73"/>
      <c r="S264" s="73"/>
      <c r="T264" s="73"/>
      <c r="U264" s="73"/>
      <c r="V264" s="73"/>
      <c r="W264" s="73"/>
      <c r="X264" s="73"/>
      <c r="Y264" s="73"/>
    </row>
    <row r="265" spans="1:25" ht="13.5" customHeight="1" x14ac:dyDescent="0.25">
      <c r="A265" s="257"/>
      <c r="B265" s="258"/>
      <c r="C265" s="258"/>
      <c r="D265" s="258"/>
      <c r="E265" s="258"/>
      <c r="F265" s="258"/>
      <c r="G265" s="259"/>
      <c r="H265" s="259"/>
      <c r="I265" s="259"/>
      <c r="J265" s="259"/>
      <c r="K265" s="259"/>
      <c r="L265" s="366"/>
      <c r="M265" s="256"/>
      <c r="N265" s="106"/>
      <c r="O265" s="106"/>
      <c r="P265" s="73"/>
      <c r="Q265" s="73"/>
      <c r="R265" s="73"/>
      <c r="S265" s="73"/>
      <c r="T265" s="73"/>
      <c r="U265" s="73"/>
      <c r="V265" s="73"/>
      <c r="W265" s="73"/>
      <c r="X265" s="73"/>
      <c r="Y265" s="73"/>
    </row>
    <row r="266" spans="1:25" ht="13.5" customHeight="1" x14ac:dyDescent="0.25">
      <c r="A266" s="257"/>
      <c r="B266" s="258"/>
      <c r="C266" s="258"/>
      <c r="D266" s="258"/>
      <c r="E266" s="258"/>
      <c r="F266" s="258"/>
      <c r="G266" s="259"/>
      <c r="H266" s="259"/>
      <c r="I266" s="259"/>
      <c r="J266" s="259"/>
      <c r="K266" s="259"/>
      <c r="L266" s="366"/>
      <c r="M266" s="256"/>
      <c r="N266" s="106"/>
      <c r="O266" s="106"/>
      <c r="P266" s="73"/>
      <c r="Q266" s="73"/>
      <c r="R266" s="73"/>
      <c r="S266" s="73"/>
      <c r="T266" s="73"/>
      <c r="U266" s="73"/>
      <c r="V266" s="73"/>
      <c r="W266" s="73"/>
      <c r="X266" s="73"/>
      <c r="Y266" s="73"/>
    </row>
    <row r="267" spans="1:25" ht="13.5" customHeight="1" x14ac:dyDescent="0.25">
      <c r="A267" s="257"/>
      <c r="B267" s="258"/>
      <c r="C267" s="258"/>
      <c r="D267" s="258"/>
      <c r="E267" s="258"/>
      <c r="F267" s="258"/>
      <c r="G267" s="259"/>
      <c r="H267" s="259"/>
      <c r="I267" s="259"/>
      <c r="J267" s="259"/>
      <c r="K267" s="259"/>
      <c r="L267" s="366"/>
      <c r="M267" s="256"/>
      <c r="N267" s="106"/>
      <c r="O267" s="106"/>
      <c r="P267" s="73"/>
      <c r="Q267" s="73"/>
      <c r="R267" s="73"/>
      <c r="S267" s="73"/>
      <c r="T267" s="73"/>
      <c r="U267" s="73"/>
      <c r="V267" s="73"/>
      <c r="W267" s="73"/>
      <c r="X267" s="73"/>
      <c r="Y267" s="73"/>
    </row>
    <row r="268" spans="1:25" ht="13.5" customHeight="1" x14ac:dyDescent="0.25">
      <c r="A268" s="257"/>
      <c r="B268" s="258"/>
      <c r="C268" s="258"/>
      <c r="D268" s="258"/>
      <c r="E268" s="258"/>
      <c r="F268" s="258"/>
      <c r="G268" s="259"/>
      <c r="H268" s="259"/>
      <c r="I268" s="259"/>
      <c r="J268" s="259"/>
      <c r="K268" s="259"/>
      <c r="L268" s="366"/>
      <c r="M268" s="256"/>
      <c r="N268" s="106"/>
      <c r="O268" s="106"/>
      <c r="P268" s="73"/>
      <c r="Q268" s="73"/>
      <c r="R268" s="73"/>
      <c r="S268" s="73"/>
      <c r="T268" s="73"/>
      <c r="U268" s="73"/>
      <c r="V268" s="73"/>
      <c r="W268" s="73"/>
      <c r="X268" s="73"/>
      <c r="Y268" s="73"/>
    </row>
    <row r="269" spans="1:25" ht="13.5" customHeight="1" x14ac:dyDescent="0.25">
      <c r="A269" s="257"/>
      <c r="B269" s="258"/>
      <c r="C269" s="258"/>
      <c r="D269" s="258"/>
      <c r="E269" s="258"/>
      <c r="F269" s="258"/>
      <c r="G269" s="259"/>
      <c r="H269" s="259"/>
      <c r="I269" s="259"/>
      <c r="J269" s="259"/>
      <c r="K269" s="259"/>
      <c r="L269" s="366"/>
      <c r="M269" s="256"/>
      <c r="N269" s="106"/>
      <c r="O269" s="106"/>
      <c r="P269" s="73"/>
      <c r="Q269" s="73"/>
      <c r="R269" s="73"/>
      <c r="S269" s="73"/>
      <c r="T269" s="73"/>
      <c r="U269" s="73"/>
      <c r="V269" s="73"/>
      <c r="W269" s="73"/>
      <c r="X269" s="73"/>
      <c r="Y269" s="73"/>
    </row>
    <row r="270" spans="1:25" ht="13.5" customHeight="1" x14ac:dyDescent="0.25">
      <c r="A270" s="257"/>
      <c r="B270" s="258"/>
      <c r="C270" s="258"/>
      <c r="D270" s="258"/>
      <c r="E270" s="258"/>
      <c r="F270" s="258"/>
      <c r="G270" s="259"/>
      <c r="H270" s="259"/>
      <c r="I270" s="259"/>
      <c r="J270" s="259"/>
      <c r="K270" s="259"/>
      <c r="L270" s="366"/>
      <c r="M270" s="256"/>
      <c r="N270" s="106"/>
      <c r="O270" s="106"/>
      <c r="P270" s="73"/>
      <c r="Q270" s="73"/>
      <c r="R270" s="73"/>
      <c r="S270" s="73"/>
      <c r="T270" s="73"/>
      <c r="U270" s="73"/>
      <c r="V270" s="73"/>
      <c r="W270" s="73"/>
      <c r="X270" s="73"/>
      <c r="Y270" s="73"/>
    </row>
    <row r="271" spans="1:25" ht="13.5" customHeight="1" x14ac:dyDescent="0.25">
      <c r="A271" s="257"/>
      <c r="B271" s="258"/>
      <c r="C271" s="258"/>
      <c r="D271" s="258"/>
      <c r="E271" s="258"/>
      <c r="F271" s="258"/>
      <c r="G271" s="259"/>
      <c r="H271" s="259"/>
      <c r="I271" s="259"/>
      <c r="J271" s="259"/>
      <c r="K271" s="259"/>
      <c r="L271" s="366"/>
      <c r="M271" s="256"/>
      <c r="N271" s="106"/>
      <c r="O271" s="106"/>
      <c r="P271" s="73"/>
      <c r="Q271" s="73"/>
      <c r="R271" s="73"/>
      <c r="S271" s="73"/>
      <c r="T271" s="73"/>
      <c r="U271" s="73"/>
      <c r="V271" s="73"/>
      <c r="W271" s="73"/>
      <c r="X271" s="73"/>
      <c r="Y271" s="73"/>
    </row>
    <row r="272" spans="1:25" ht="13.5" customHeight="1" x14ac:dyDescent="0.25">
      <c r="A272" s="257"/>
      <c r="B272" s="258"/>
      <c r="C272" s="258"/>
      <c r="D272" s="258"/>
      <c r="E272" s="258"/>
      <c r="F272" s="258"/>
      <c r="G272" s="259"/>
      <c r="H272" s="259"/>
      <c r="I272" s="259"/>
      <c r="J272" s="259"/>
      <c r="K272" s="259"/>
      <c r="L272" s="366"/>
      <c r="M272" s="256"/>
      <c r="N272" s="106"/>
      <c r="O272" s="106"/>
      <c r="P272" s="73"/>
      <c r="Q272" s="73"/>
      <c r="R272" s="73"/>
      <c r="S272" s="73"/>
      <c r="T272" s="73"/>
      <c r="U272" s="73"/>
      <c r="V272" s="73"/>
      <c r="W272" s="73"/>
      <c r="X272" s="73"/>
      <c r="Y272" s="73"/>
    </row>
    <row r="273" spans="1:25" ht="13.5" customHeight="1" x14ac:dyDescent="0.25">
      <c r="A273" s="257"/>
      <c r="B273" s="258"/>
      <c r="C273" s="258"/>
      <c r="D273" s="258"/>
      <c r="E273" s="258"/>
      <c r="F273" s="258"/>
      <c r="G273" s="259"/>
      <c r="H273" s="259"/>
      <c r="I273" s="259"/>
      <c r="J273" s="259"/>
      <c r="K273" s="259"/>
      <c r="L273" s="366"/>
      <c r="M273" s="256"/>
      <c r="N273" s="106"/>
      <c r="O273" s="106"/>
      <c r="P273" s="73"/>
      <c r="Q273" s="73"/>
      <c r="R273" s="73"/>
      <c r="S273" s="73"/>
      <c r="T273" s="73"/>
      <c r="U273" s="73"/>
      <c r="V273" s="73"/>
      <c r="W273" s="73"/>
      <c r="X273" s="73"/>
      <c r="Y273" s="73"/>
    </row>
    <row r="274" spans="1:25" ht="13.5" customHeight="1" x14ac:dyDescent="0.25">
      <c r="A274" s="257"/>
      <c r="B274" s="258"/>
      <c r="C274" s="258"/>
      <c r="D274" s="258"/>
      <c r="E274" s="258"/>
      <c r="F274" s="258"/>
      <c r="G274" s="259"/>
      <c r="H274" s="259"/>
      <c r="I274" s="259"/>
      <c r="J274" s="259"/>
      <c r="K274" s="259"/>
      <c r="L274" s="366"/>
      <c r="M274" s="256"/>
      <c r="N274" s="106"/>
      <c r="O274" s="106"/>
      <c r="P274" s="73"/>
      <c r="Q274" s="73"/>
      <c r="R274" s="73"/>
      <c r="S274" s="73"/>
      <c r="T274" s="73"/>
      <c r="U274" s="73"/>
      <c r="V274" s="73"/>
      <c r="W274" s="73"/>
      <c r="X274" s="73"/>
      <c r="Y274" s="73"/>
    </row>
    <row r="275" spans="1:25" ht="13.5" customHeight="1" x14ac:dyDescent="0.25">
      <c r="A275" s="257"/>
      <c r="B275" s="258"/>
      <c r="C275" s="258"/>
      <c r="D275" s="258"/>
      <c r="E275" s="258"/>
      <c r="F275" s="258"/>
      <c r="G275" s="259"/>
      <c r="H275" s="259"/>
      <c r="I275" s="259"/>
      <c r="J275" s="259"/>
      <c r="K275" s="259"/>
      <c r="L275" s="366"/>
      <c r="M275" s="256"/>
      <c r="N275" s="106"/>
      <c r="O275" s="106"/>
      <c r="P275" s="73"/>
      <c r="Q275" s="73"/>
      <c r="R275" s="73"/>
      <c r="S275" s="73"/>
      <c r="T275" s="73"/>
      <c r="U275" s="73"/>
      <c r="V275" s="73"/>
      <c r="W275" s="73"/>
      <c r="X275" s="73"/>
      <c r="Y275" s="73"/>
    </row>
    <row r="276" spans="1:25" ht="13.5" customHeight="1" x14ac:dyDescent="0.25">
      <c r="A276" s="257"/>
      <c r="B276" s="258"/>
      <c r="C276" s="258"/>
      <c r="D276" s="258"/>
      <c r="E276" s="258"/>
      <c r="F276" s="258"/>
      <c r="G276" s="259"/>
      <c r="H276" s="259"/>
      <c r="I276" s="259"/>
      <c r="J276" s="259"/>
      <c r="K276" s="259"/>
      <c r="L276" s="366"/>
      <c r="M276" s="256"/>
      <c r="N276" s="106"/>
      <c r="O276" s="106"/>
      <c r="P276" s="73"/>
      <c r="Q276" s="73"/>
      <c r="R276" s="73"/>
      <c r="S276" s="73"/>
      <c r="T276" s="73"/>
      <c r="U276" s="73"/>
      <c r="V276" s="73"/>
      <c r="W276" s="73"/>
      <c r="X276" s="73"/>
      <c r="Y276" s="73"/>
    </row>
    <row r="277" spans="1:25" ht="13.5" customHeight="1" x14ac:dyDescent="0.25">
      <c r="A277" s="257"/>
      <c r="B277" s="258"/>
      <c r="C277" s="258"/>
      <c r="D277" s="258"/>
      <c r="E277" s="258"/>
      <c r="F277" s="258"/>
      <c r="G277" s="259"/>
      <c r="H277" s="259"/>
      <c r="I277" s="259"/>
      <c r="J277" s="259"/>
      <c r="K277" s="259"/>
      <c r="L277" s="366"/>
      <c r="M277" s="256"/>
      <c r="N277" s="106"/>
      <c r="O277" s="106"/>
      <c r="P277" s="73"/>
      <c r="Q277" s="73"/>
      <c r="R277" s="73"/>
      <c r="S277" s="73"/>
      <c r="T277" s="73"/>
      <c r="U277" s="73"/>
      <c r="V277" s="73"/>
      <c r="W277" s="73"/>
      <c r="X277" s="73"/>
      <c r="Y277" s="73"/>
    </row>
    <row r="278" spans="1:25" ht="13.5" customHeight="1" x14ac:dyDescent="0.25">
      <c r="A278" s="257"/>
      <c r="B278" s="258"/>
      <c r="C278" s="258"/>
      <c r="D278" s="258"/>
      <c r="E278" s="258"/>
      <c r="F278" s="258"/>
      <c r="G278" s="259"/>
      <c r="H278" s="259"/>
      <c r="I278" s="259"/>
      <c r="J278" s="259"/>
      <c r="K278" s="259"/>
      <c r="L278" s="366"/>
      <c r="M278" s="256"/>
      <c r="N278" s="106"/>
      <c r="O278" s="106"/>
      <c r="P278" s="73"/>
      <c r="Q278" s="73"/>
      <c r="R278" s="73"/>
      <c r="S278" s="73"/>
      <c r="T278" s="73"/>
      <c r="U278" s="73"/>
      <c r="V278" s="73"/>
      <c r="W278" s="73"/>
      <c r="X278" s="73"/>
      <c r="Y278" s="73"/>
    </row>
    <row r="279" spans="1:25" ht="13.5" customHeight="1" x14ac:dyDescent="0.25">
      <c r="A279" s="257"/>
      <c r="B279" s="258"/>
      <c r="C279" s="258"/>
      <c r="D279" s="258"/>
      <c r="E279" s="258"/>
      <c r="F279" s="258"/>
      <c r="G279" s="259"/>
      <c r="H279" s="259"/>
      <c r="I279" s="259"/>
      <c r="J279" s="259"/>
      <c r="K279" s="259"/>
      <c r="L279" s="366"/>
      <c r="M279" s="256"/>
      <c r="N279" s="106"/>
      <c r="O279" s="106"/>
      <c r="P279" s="73"/>
      <c r="Q279" s="73"/>
      <c r="R279" s="73"/>
      <c r="S279" s="73"/>
      <c r="T279" s="73"/>
      <c r="U279" s="73"/>
      <c r="V279" s="73"/>
      <c r="W279" s="73"/>
      <c r="X279" s="73"/>
      <c r="Y279" s="73"/>
    </row>
    <row r="280" spans="1:25" ht="13.5" customHeight="1" x14ac:dyDescent="0.25">
      <c r="A280" s="257"/>
      <c r="B280" s="258"/>
      <c r="C280" s="258"/>
      <c r="D280" s="258"/>
      <c r="E280" s="258"/>
      <c r="F280" s="258"/>
      <c r="G280" s="259"/>
      <c r="H280" s="259"/>
      <c r="I280" s="259"/>
      <c r="J280" s="259"/>
      <c r="K280" s="259"/>
      <c r="L280" s="366"/>
      <c r="M280" s="256"/>
      <c r="N280" s="106"/>
      <c r="O280" s="106"/>
      <c r="P280" s="73"/>
      <c r="Q280" s="73"/>
      <c r="R280" s="73"/>
      <c r="S280" s="73"/>
      <c r="T280" s="73"/>
      <c r="U280" s="73"/>
      <c r="V280" s="73"/>
      <c r="W280" s="73"/>
      <c r="X280" s="73"/>
      <c r="Y280" s="73"/>
    </row>
    <row r="281" spans="1:25" ht="13.5" customHeight="1" x14ac:dyDescent="0.25">
      <c r="A281" s="257"/>
      <c r="B281" s="258"/>
      <c r="C281" s="258"/>
      <c r="D281" s="258"/>
      <c r="E281" s="258"/>
      <c r="F281" s="258"/>
      <c r="G281" s="259"/>
      <c r="H281" s="259"/>
      <c r="I281" s="259"/>
      <c r="J281" s="259"/>
      <c r="K281" s="259"/>
      <c r="L281" s="366"/>
      <c r="M281" s="256"/>
      <c r="N281" s="106"/>
      <c r="O281" s="106"/>
      <c r="P281" s="73"/>
      <c r="Q281" s="73"/>
      <c r="R281" s="73"/>
      <c r="S281" s="73"/>
      <c r="T281" s="73"/>
      <c r="U281" s="73"/>
      <c r="V281" s="73"/>
      <c r="W281" s="73"/>
      <c r="X281" s="73"/>
      <c r="Y281" s="73"/>
    </row>
    <row r="282" spans="1:25" ht="13.5" customHeight="1" x14ac:dyDescent="0.25">
      <c r="A282" s="257"/>
      <c r="B282" s="258"/>
      <c r="C282" s="258"/>
      <c r="D282" s="258"/>
      <c r="E282" s="258"/>
      <c r="F282" s="258"/>
      <c r="G282" s="259"/>
      <c r="H282" s="259"/>
      <c r="I282" s="259"/>
      <c r="J282" s="259"/>
      <c r="K282" s="259"/>
      <c r="L282" s="366"/>
      <c r="M282" s="256"/>
      <c r="N282" s="106"/>
      <c r="O282" s="106"/>
      <c r="P282" s="73"/>
      <c r="Q282" s="73"/>
      <c r="R282" s="73"/>
      <c r="S282" s="73"/>
      <c r="T282" s="73"/>
      <c r="U282" s="73"/>
      <c r="V282" s="73"/>
      <c r="W282" s="73"/>
      <c r="X282" s="73"/>
      <c r="Y282" s="73"/>
    </row>
    <row r="283" spans="1:25" ht="13.5" customHeight="1" x14ac:dyDescent="0.25">
      <c r="A283" s="257"/>
      <c r="B283" s="258"/>
      <c r="C283" s="258"/>
      <c r="D283" s="258"/>
      <c r="E283" s="258"/>
      <c r="F283" s="258"/>
      <c r="G283" s="259"/>
      <c r="H283" s="259"/>
      <c r="I283" s="259"/>
      <c r="J283" s="259"/>
      <c r="K283" s="259"/>
      <c r="L283" s="366"/>
      <c r="M283" s="256"/>
      <c r="N283" s="106"/>
      <c r="O283" s="106"/>
      <c r="P283" s="73"/>
      <c r="Q283" s="73"/>
      <c r="R283" s="73"/>
      <c r="S283" s="73"/>
      <c r="T283" s="73"/>
      <c r="U283" s="73"/>
      <c r="V283" s="73"/>
      <c r="W283" s="73"/>
      <c r="X283" s="73"/>
      <c r="Y283" s="73"/>
    </row>
    <row r="284" spans="1:25" ht="13.5" customHeight="1" x14ac:dyDescent="0.25">
      <c r="A284" s="257"/>
      <c r="B284" s="258"/>
      <c r="C284" s="258"/>
      <c r="D284" s="258"/>
      <c r="E284" s="258"/>
      <c r="F284" s="258"/>
      <c r="G284" s="259"/>
      <c r="H284" s="259"/>
      <c r="I284" s="259"/>
      <c r="J284" s="259"/>
      <c r="K284" s="259"/>
      <c r="L284" s="366"/>
      <c r="M284" s="256"/>
      <c r="N284" s="106"/>
      <c r="O284" s="106"/>
      <c r="P284" s="73"/>
      <c r="Q284" s="73"/>
      <c r="R284" s="73"/>
      <c r="S284" s="73"/>
      <c r="T284" s="73"/>
      <c r="U284" s="73"/>
      <c r="V284" s="73"/>
      <c r="W284" s="73"/>
      <c r="X284" s="73"/>
      <c r="Y284" s="73"/>
    </row>
    <row r="285" spans="1:25" ht="13.5" customHeight="1" x14ac:dyDescent="0.25">
      <c r="A285" s="257"/>
      <c r="B285" s="258"/>
      <c r="C285" s="258"/>
      <c r="D285" s="258"/>
      <c r="E285" s="258"/>
      <c r="F285" s="258"/>
      <c r="G285" s="259"/>
      <c r="H285" s="259"/>
      <c r="I285" s="259"/>
      <c r="J285" s="259"/>
      <c r="K285" s="259"/>
      <c r="L285" s="366"/>
      <c r="M285" s="256"/>
      <c r="N285" s="106"/>
      <c r="O285" s="106"/>
      <c r="P285" s="73"/>
      <c r="Q285" s="73"/>
      <c r="R285" s="73"/>
      <c r="S285" s="73"/>
      <c r="T285" s="73"/>
      <c r="U285" s="73"/>
      <c r="V285" s="73"/>
      <c r="W285" s="73"/>
      <c r="X285" s="73"/>
      <c r="Y285" s="73"/>
    </row>
    <row r="286" spans="1:25" ht="13.5" customHeight="1" x14ac:dyDescent="0.25">
      <c r="A286" s="257"/>
      <c r="B286" s="258"/>
      <c r="C286" s="258"/>
      <c r="D286" s="258"/>
      <c r="E286" s="258"/>
      <c r="F286" s="258"/>
      <c r="G286" s="259"/>
      <c r="H286" s="259"/>
      <c r="I286" s="259"/>
      <c r="J286" s="259"/>
      <c r="K286" s="259"/>
      <c r="L286" s="366"/>
      <c r="M286" s="256"/>
      <c r="N286" s="106"/>
      <c r="O286" s="106"/>
      <c r="P286" s="73"/>
      <c r="Q286" s="73"/>
      <c r="R286" s="73"/>
      <c r="S286" s="73"/>
      <c r="T286" s="73"/>
      <c r="U286" s="73"/>
      <c r="V286" s="73"/>
      <c r="W286" s="73"/>
      <c r="X286" s="73"/>
      <c r="Y286" s="73"/>
    </row>
    <row r="287" spans="1:25" ht="13.5" customHeight="1" x14ac:dyDescent="0.25">
      <c r="A287" s="257"/>
      <c r="B287" s="258"/>
      <c r="C287" s="258"/>
      <c r="D287" s="258"/>
      <c r="E287" s="258"/>
      <c r="F287" s="258"/>
      <c r="G287" s="259"/>
      <c r="H287" s="259"/>
      <c r="I287" s="259"/>
      <c r="J287" s="259"/>
      <c r="K287" s="259"/>
      <c r="L287" s="366"/>
      <c r="M287" s="256"/>
      <c r="N287" s="106"/>
      <c r="O287" s="106"/>
      <c r="P287" s="73"/>
      <c r="Q287" s="73"/>
      <c r="R287" s="73"/>
      <c r="S287" s="73"/>
      <c r="T287" s="73"/>
      <c r="U287" s="73"/>
      <c r="V287" s="73"/>
      <c r="W287" s="73"/>
      <c r="X287" s="73"/>
      <c r="Y287" s="73"/>
    </row>
    <row r="288" spans="1:25" ht="13.5" customHeight="1" x14ac:dyDescent="0.25">
      <c r="A288" s="257"/>
      <c r="B288" s="258"/>
      <c r="C288" s="258"/>
      <c r="D288" s="258"/>
      <c r="E288" s="258"/>
      <c r="F288" s="258"/>
      <c r="G288" s="259"/>
      <c r="H288" s="259"/>
      <c r="I288" s="259"/>
      <c r="J288" s="259"/>
      <c r="K288" s="259"/>
      <c r="L288" s="366"/>
      <c r="M288" s="256"/>
      <c r="N288" s="106"/>
      <c r="O288" s="106"/>
      <c r="P288" s="73"/>
      <c r="Q288" s="73"/>
      <c r="R288" s="73"/>
      <c r="S288" s="73"/>
      <c r="T288" s="73"/>
      <c r="U288" s="73"/>
      <c r="V288" s="73"/>
      <c r="W288" s="73"/>
      <c r="X288" s="73"/>
      <c r="Y288" s="73"/>
    </row>
    <row r="289" spans="1:25" ht="13.5" customHeight="1" x14ac:dyDescent="0.25">
      <c r="A289" s="257"/>
      <c r="B289" s="258"/>
      <c r="C289" s="258"/>
      <c r="D289" s="258"/>
      <c r="E289" s="258"/>
      <c r="F289" s="258"/>
      <c r="G289" s="259"/>
      <c r="H289" s="259"/>
      <c r="I289" s="259"/>
      <c r="J289" s="259"/>
      <c r="K289" s="259"/>
      <c r="L289" s="366"/>
      <c r="M289" s="256"/>
      <c r="N289" s="106"/>
      <c r="O289" s="106"/>
      <c r="P289" s="73"/>
      <c r="Q289" s="73"/>
      <c r="R289" s="73"/>
      <c r="S289" s="73"/>
      <c r="T289" s="73"/>
      <c r="U289" s="73"/>
      <c r="V289" s="73"/>
      <c r="W289" s="73"/>
      <c r="X289" s="73"/>
      <c r="Y289" s="73"/>
    </row>
    <row r="290" spans="1:25" ht="13.5" customHeight="1" x14ac:dyDescent="0.25">
      <c r="A290" s="257"/>
      <c r="B290" s="258"/>
      <c r="C290" s="258"/>
      <c r="D290" s="258"/>
      <c r="E290" s="258"/>
      <c r="F290" s="258"/>
      <c r="G290" s="259"/>
      <c r="H290" s="259"/>
      <c r="I290" s="259"/>
      <c r="J290" s="259"/>
      <c r="K290" s="259"/>
      <c r="L290" s="366"/>
      <c r="M290" s="256"/>
      <c r="N290" s="106"/>
      <c r="O290" s="106"/>
      <c r="P290" s="73"/>
      <c r="Q290" s="73"/>
      <c r="R290" s="73"/>
      <c r="S290" s="73"/>
      <c r="T290" s="73"/>
      <c r="U290" s="73"/>
      <c r="V290" s="73"/>
      <c r="W290" s="73"/>
      <c r="X290" s="73"/>
      <c r="Y290" s="73"/>
    </row>
    <row r="291" spans="1:25" ht="13.5" customHeight="1" x14ac:dyDescent="0.25">
      <c r="A291" s="257"/>
      <c r="B291" s="258"/>
      <c r="C291" s="258"/>
      <c r="D291" s="258"/>
      <c r="E291" s="258"/>
      <c r="F291" s="258"/>
      <c r="G291" s="259"/>
      <c r="H291" s="259"/>
      <c r="I291" s="259"/>
      <c r="J291" s="259"/>
      <c r="K291" s="259"/>
      <c r="L291" s="366"/>
      <c r="M291" s="256"/>
      <c r="N291" s="106"/>
      <c r="O291" s="106"/>
      <c r="P291" s="73"/>
      <c r="Q291" s="73"/>
      <c r="R291" s="73"/>
      <c r="S291" s="73"/>
      <c r="T291" s="73"/>
      <c r="U291" s="73"/>
      <c r="V291" s="73"/>
      <c r="W291" s="73"/>
      <c r="X291" s="73"/>
      <c r="Y291" s="73"/>
    </row>
    <row r="292" spans="1:25" ht="13.5" customHeight="1" x14ac:dyDescent="0.25">
      <c r="A292" s="257"/>
      <c r="B292" s="258"/>
      <c r="C292" s="258"/>
      <c r="D292" s="258"/>
      <c r="E292" s="258"/>
      <c r="F292" s="258"/>
      <c r="G292" s="259"/>
      <c r="H292" s="259"/>
      <c r="I292" s="259"/>
      <c r="J292" s="259"/>
      <c r="K292" s="259"/>
      <c r="L292" s="366"/>
      <c r="M292" s="256"/>
      <c r="N292" s="106"/>
      <c r="O292" s="106"/>
      <c r="P292" s="73"/>
      <c r="Q292" s="73"/>
      <c r="R292" s="73"/>
      <c r="S292" s="73"/>
      <c r="T292" s="73"/>
      <c r="U292" s="73"/>
      <c r="V292" s="73"/>
      <c r="W292" s="73"/>
      <c r="X292" s="73"/>
      <c r="Y292" s="73"/>
    </row>
    <row r="293" spans="1:25" ht="13.5" customHeight="1" x14ac:dyDescent="0.25">
      <c r="A293" s="257"/>
      <c r="B293" s="258"/>
      <c r="C293" s="258"/>
      <c r="D293" s="258"/>
      <c r="E293" s="258"/>
      <c r="F293" s="258"/>
      <c r="G293" s="259"/>
      <c r="H293" s="259"/>
      <c r="I293" s="259"/>
      <c r="J293" s="259"/>
      <c r="K293" s="259"/>
      <c r="L293" s="366"/>
      <c r="M293" s="256"/>
      <c r="N293" s="106"/>
      <c r="O293" s="106"/>
      <c r="P293" s="73"/>
      <c r="Q293" s="73"/>
      <c r="R293" s="73"/>
      <c r="S293" s="73"/>
      <c r="T293" s="73"/>
      <c r="U293" s="73"/>
      <c r="V293" s="73"/>
      <c r="W293" s="73"/>
      <c r="X293" s="73"/>
      <c r="Y293" s="73"/>
    </row>
    <row r="294" spans="1:25" ht="13.5" customHeight="1" x14ac:dyDescent="0.25">
      <c r="A294" s="257"/>
      <c r="B294" s="258"/>
      <c r="C294" s="258"/>
      <c r="D294" s="258"/>
      <c r="E294" s="258"/>
      <c r="F294" s="258"/>
      <c r="G294" s="259"/>
      <c r="H294" s="259"/>
      <c r="I294" s="259"/>
      <c r="J294" s="259"/>
      <c r="K294" s="259"/>
      <c r="L294" s="366"/>
      <c r="M294" s="256"/>
      <c r="N294" s="106"/>
      <c r="O294" s="106"/>
      <c r="P294" s="73"/>
      <c r="Q294" s="73"/>
      <c r="R294" s="73"/>
      <c r="S294" s="73"/>
      <c r="T294" s="73"/>
      <c r="U294" s="73"/>
      <c r="V294" s="73"/>
      <c r="W294" s="73"/>
      <c r="X294" s="73"/>
      <c r="Y294" s="73"/>
    </row>
    <row r="295" spans="1:25" ht="13.5" customHeight="1" x14ac:dyDescent="0.25">
      <c r="A295" s="257"/>
      <c r="B295" s="258"/>
      <c r="C295" s="258"/>
      <c r="D295" s="258"/>
      <c r="E295" s="258"/>
      <c r="F295" s="258"/>
      <c r="G295" s="259"/>
      <c r="H295" s="259"/>
      <c r="I295" s="259"/>
      <c r="J295" s="259"/>
      <c r="K295" s="259"/>
      <c r="L295" s="366"/>
      <c r="M295" s="256"/>
      <c r="N295" s="106"/>
      <c r="O295" s="106"/>
      <c r="P295" s="73"/>
      <c r="Q295" s="73"/>
      <c r="R295" s="73"/>
      <c r="S295" s="73"/>
      <c r="T295" s="73"/>
      <c r="U295" s="73"/>
      <c r="V295" s="73"/>
      <c r="W295" s="73"/>
      <c r="X295" s="73"/>
      <c r="Y295" s="73"/>
    </row>
    <row r="296" spans="1:25" ht="13.5" customHeight="1" x14ac:dyDescent="0.25">
      <c r="A296" s="257"/>
      <c r="B296" s="258"/>
      <c r="C296" s="258"/>
      <c r="D296" s="258"/>
      <c r="E296" s="258"/>
      <c r="F296" s="258"/>
      <c r="G296" s="259"/>
      <c r="H296" s="259"/>
      <c r="I296" s="259"/>
      <c r="J296" s="259"/>
      <c r="K296" s="259"/>
      <c r="L296" s="366"/>
      <c r="M296" s="256"/>
      <c r="N296" s="106"/>
      <c r="O296" s="106"/>
      <c r="P296" s="73"/>
      <c r="Q296" s="73"/>
      <c r="R296" s="73"/>
      <c r="S296" s="73"/>
      <c r="T296" s="73"/>
      <c r="U296" s="73"/>
      <c r="V296" s="73"/>
      <c r="W296" s="73"/>
      <c r="X296" s="73"/>
      <c r="Y296" s="73"/>
    </row>
    <row r="297" spans="1:25" ht="13.5" customHeight="1" x14ac:dyDescent="0.25">
      <c r="A297" s="257"/>
      <c r="B297" s="258"/>
      <c r="C297" s="258"/>
      <c r="D297" s="258"/>
      <c r="E297" s="258"/>
      <c r="F297" s="258"/>
      <c r="G297" s="259"/>
      <c r="H297" s="259"/>
      <c r="I297" s="259"/>
      <c r="J297" s="259"/>
      <c r="K297" s="259"/>
      <c r="L297" s="366"/>
      <c r="M297" s="256"/>
      <c r="N297" s="106"/>
      <c r="O297" s="106"/>
      <c r="P297" s="73"/>
      <c r="Q297" s="73"/>
      <c r="R297" s="73"/>
      <c r="S297" s="73"/>
      <c r="T297" s="73"/>
      <c r="U297" s="73"/>
      <c r="V297" s="73"/>
      <c r="W297" s="73"/>
      <c r="X297" s="73"/>
      <c r="Y297" s="73"/>
    </row>
    <row r="298" spans="1:25" ht="13.5" customHeight="1" x14ac:dyDescent="0.25">
      <c r="A298" s="257"/>
      <c r="B298" s="258"/>
      <c r="C298" s="258"/>
      <c r="D298" s="258"/>
      <c r="E298" s="258"/>
      <c r="F298" s="258"/>
      <c r="G298" s="259"/>
      <c r="H298" s="259"/>
      <c r="I298" s="259"/>
      <c r="J298" s="259"/>
      <c r="K298" s="259"/>
      <c r="L298" s="366"/>
      <c r="M298" s="256"/>
      <c r="N298" s="106"/>
      <c r="O298" s="106"/>
      <c r="P298" s="73"/>
      <c r="Q298" s="73"/>
      <c r="R298" s="73"/>
      <c r="S298" s="73"/>
      <c r="T298" s="73"/>
      <c r="U298" s="73"/>
      <c r="V298" s="73"/>
      <c r="W298" s="73"/>
      <c r="X298" s="73"/>
      <c r="Y298" s="73"/>
    </row>
    <row r="299" spans="1:25" ht="13.5" customHeight="1" x14ac:dyDescent="0.25">
      <c r="A299" s="257"/>
      <c r="B299" s="258"/>
      <c r="C299" s="258"/>
      <c r="D299" s="258"/>
      <c r="E299" s="258"/>
      <c r="F299" s="258"/>
      <c r="G299" s="259"/>
      <c r="H299" s="259"/>
      <c r="I299" s="259"/>
      <c r="J299" s="259"/>
      <c r="K299" s="259"/>
      <c r="L299" s="366"/>
      <c r="M299" s="256"/>
      <c r="N299" s="106"/>
      <c r="O299" s="106"/>
      <c r="P299" s="73"/>
      <c r="Q299" s="73"/>
      <c r="R299" s="73"/>
      <c r="S299" s="73"/>
      <c r="T299" s="73"/>
      <c r="U299" s="73"/>
      <c r="V299" s="73"/>
      <c r="W299" s="73"/>
      <c r="X299" s="73"/>
      <c r="Y299" s="73"/>
    </row>
    <row r="300" spans="1:25" ht="13.5" customHeight="1" x14ac:dyDescent="0.25">
      <c r="A300" s="257"/>
      <c r="B300" s="258"/>
      <c r="C300" s="258"/>
      <c r="D300" s="258"/>
      <c r="E300" s="258"/>
      <c r="F300" s="258"/>
      <c r="G300" s="259"/>
      <c r="H300" s="259"/>
      <c r="I300" s="259"/>
      <c r="J300" s="259"/>
      <c r="K300" s="259"/>
      <c r="L300" s="366"/>
      <c r="M300" s="256"/>
      <c r="N300" s="106"/>
      <c r="O300" s="106"/>
      <c r="P300" s="73"/>
      <c r="Q300" s="73"/>
      <c r="R300" s="73"/>
      <c r="S300" s="73"/>
      <c r="T300" s="73"/>
      <c r="U300" s="73"/>
      <c r="V300" s="73"/>
      <c r="W300" s="73"/>
      <c r="X300" s="73"/>
      <c r="Y300" s="73"/>
    </row>
    <row r="301" spans="1:25" ht="13.5" customHeight="1" x14ac:dyDescent="0.25">
      <c r="A301" s="257"/>
      <c r="B301" s="258"/>
      <c r="C301" s="258"/>
      <c r="D301" s="258"/>
      <c r="E301" s="258"/>
      <c r="F301" s="258"/>
      <c r="G301" s="259"/>
      <c r="H301" s="259"/>
      <c r="I301" s="259"/>
      <c r="J301" s="259"/>
      <c r="K301" s="259"/>
      <c r="L301" s="366"/>
      <c r="M301" s="256"/>
      <c r="N301" s="106"/>
      <c r="O301" s="106"/>
      <c r="P301" s="73"/>
      <c r="Q301" s="73"/>
      <c r="R301" s="73"/>
      <c r="S301" s="73"/>
      <c r="T301" s="73"/>
      <c r="U301" s="73"/>
      <c r="V301" s="73"/>
      <c r="W301" s="73"/>
      <c r="X301" s="73"/>
      <c r="Y301" s="73"/>
    </row>
    <row r="302" spans="1:25" ht="13.5" customHeight="1" x14ac:dyDescent="0.25">
      <c r="A302" s="257"/>
      <c r="B302" s="258"/>
      <c r="C302" s="258"/>
      <c r="D302" s="258"/>
      <c r="E302" s="258"/>
      <c r="F302" s="258"/>
      <c r="G302" s="259"/>
      <c r="H302" s="259"/>
      <c r="I302" s="259"/>
      <c r="J302" s="259"/>
      <c r="K302" s="259"/>
      <c r="L302" s="366"/>
      <c r="M302" s="256"/>
      <c r="N302" s="106"/>
      <c r="O302" s="106"/>
      <c r="P302" s="73"/>
      <c r="Q302" s="73"/>
      <c r="R302" s="73"/>
      <c r="S302" s="73"/>
      <c r="T302" s="73"/>
      <c r="U302" s="73"/>
      <c r="V302" s="73"/>
      <c r="W302" s="73"/>
      <c r="X302" s="73"/>
      <c r="Y302" s="73"/>
    </row>
    <row r="303" spans="1:25" ht="13.5" customHeight="1" x14ac:dyDescent="0.25">
      <c r="A303" s="257"/>
      <c r="B303" s="258"/>
      <c r="C303" s="258"/>
      <c r="D303" s="258"/>
      <c r="E303" s="258"/>
      <c r="F303" s="258"/>
      <c r="G303" s="259"/>
      <c r="H303" s="259"/>
      <c r="I303" s="259"/>
      <c r="J303" s="259"/>
      <c r="K303" s="259"/>
      <c r="L303" s="366"/>
      <c r="M303" s="256"/>
      <c r="N303" s="106"/>
      <c r="O303" s="106"/>
      <c r="P303" s="73"/>
      <c r="Q303" s="73"/>
      <c r="R303" s="73"/>
      <c r="S303" s="73"/>
      <c r="T303" s="73"/>
      <c r="U303" s="73"/>
      <c r="V303" s="73"/>
      <c r="W303" s="73"/>
      <c r="X303" s="73"/>
      <c r="Y303" s="73"/>
    </row>
    <row r="304" spans="1:25" ht="13.5" customHeight="1" x14ac:dyDescent="0.25">
      <c r="A304" s="257"/>
      <c r="B304" s="258"/>
      <c r="C304" s="258"/>
      <c r="D304" s="258"/>
      <c r="E304" s="258"/>
      <c r="F304" s="258"/>
      <c r="G304" s="259"/>
      <c r="H304" s="259"/>
      <c r="I304" s="259"/>
      <c r="J304" s="259"/>
      <c r="K304" s="259"/>
      <c r="L304" s="366"/>
      <c r="M304" s="256"/>
      <c r="N304" s="106"/>
      <c r="O304" s="106"/>
      <c r="P304" s="73"/>
      <c r="Q304" s="73"/>
      <c r="R304" s="73"/>
      <c r="S304" s="73"/>
      <c r="T304" s="73"/>
      <c r="U304" s="73"/>
      <c r="V304" s="73"/>
      <c r="W304" s="73"/>
      <c r="X304" s="73"/>
      <c r="Y304" s="73"/>
    </row>
    <row r="305" spans="1:25" ht="13.5" customHeight="1" x14ac:dyDescent="0.25">
      <c r="A305" s="257"/>
      <c r="B305" s="258"/>
      <c r="C305" s="258"/>
      <c r="D305" s="258"/>
      <c r="E305" s="258"/>
      <c r="F305" s="258"/>
      <c r="G305" s="259"/>
      <c r="H305" s="259"/>
      <c r="I305" s="259"/>
      <c r="J305" s="259"/>
      <c r="K305" s="259"/>
      <c r="L305" s="366"/>
      <c r="M305" s="256"/>
      <c r="N305" s="106"/>
      <c r="O305" s="106"/>
      <c r="P305" s="73"/>
      <c r="Q305" s="73"/>
      <c r="R305" s="73"/>
      <c r="S305" s="73"/>
      <c r="T305" s="73"/>
      <c r="U305" s="73"/>
      <c r="V305" s="73"/>
      <c r="W305" s="73"/>
      <c r="X305" s="73"/>
      <c r="Y305" s="73"/>
    </row>
    <row r="306" spans="1:25" ht="13.5" customHeight="1" x14ac:dyDescent="0.25">
      <c r="A306" s="257"/>
      <c r="B306" s="258"/>
      <c r="C306" s="258"/>
      <c r="D306" s="258"/>
      <c r="E306" s="258"/>
      <c r="F306" s="258"/>
      <c r="G306" s="259"/>
      <c r="H306" s="259"/>
      <c r="I306" s="259"/>
      <c r="J306" s="259"/>
      <c r="K306" s="259"/>
      <c r="L306" s="366"/>
      <c r="M306" s="256"/>
      <c r="N306" s="106"/>
      <c r="O306" s="106"/>
      <c r="P306" s="73"/>
      <c r="Q306" s="73"/>
      <c r="R306" s="73"/>
      <c r="S306" s="73"/>
      <c r="T306" s="73"/>
      <c r="U306" s="73"/>
      <c r="V306" s="73"/>
      <c r="W306" s="73"/>
      <c r="X306" s="73"/>
      <c r="Y306" s="73"/>
    </row>
    <row r="307" spans="1:25" ht="13.5" customHeight="1" x14ac:dyDescent="0.25">
      <c r="A307" s="257"/>
      <c r="B307" s="258"/>
      <c r="C307" s="258"/>
      <c r="D307" s="258"/>
      <c r="E307" s="258"/>
      <c r="F307" s="258"/>
      <c r="G307" s="259"/>
      <c r="H307" s="259"/>
      <c r="I307" s="259"/>
      <c r="J307" s="259"/>
      <c r="K307" s="259"/>
      <c r="L307" s="366"/>
      <c r="M307" s="256"/>
      <c r="N307" s="106"/>
      <c r="O307" s="106"/>
      <c r="P307" s="73"/>
      <c r="Q307" s="73"/>
      <c r="R307" s="73"/>
      <c r="S307" s="73"/>
      <c r="T307" s="73"/>
      <c r="U307" s="73"/>
      <c r="V307" s="73"/>
      <c r="W307" s="73"/>
      <c r="X307" s="73"/>
      <c r="Y307" s="73"/>
    </row>
    <row r="308" spans="1:25" ht="13.5" customHeight="1" x14ac:dyDescent="0.25">
      <c r="A308" s="257"/>
      <c r="B308" s="258"/>
      <c r="C308" s="258"/>
      <c r="D308" s="258"/>
      <c r="E308" s="258"/>
      <c r="F308" s="258"/>
      <c r="G308" s="259"/>
      <c r="H308" s="259"/>
      <c r="I308" s="259"/>
      <c r="J308" s="259"/>
      <c r="K308" s="259"/>
      <c r="L308" s="366"/>
      <c r="M308" s="256"/>
      <c r="N308" s="106"/>
      <c r="O308" s="106"/>
      <c r="P308" s="73"/>
      <c r="Q308" s="73"/>
      <c r="R308" s="73"/>
      <c r="S308" s="73"/>
      <c r="T308" s="73"/>
      <c r="U308" s="73"/>
      <c r="V308" s="73"/>
      <c r="W308" s="73"/>
      <c r="X308" s="73"/>
      <c r="Y308" s="73"/>
    </row>
    <row r="309" spans="1:25" ht="13.5" customHeight="1" x14ac:dyDescent="0.25">
      <c r="A309" s="257"/>
      <c r="B309" s="258"/>
      <c r="C309" s="258"/>
      <c r="D309" s="258"/>
      <c r="E309" s="258"/>
      <c r="F309" s="258"/>
      <c r="G309" s="259"/>
      <c r="H309" s="259"/>
      <c r="I309" s="259"/>
      <c r="J309" s="259"/>
      <c r="K309" s="259"/>
      <c r="L309" s="366"/>
      <c r="M309" s="256"/>
      <c r="N309" s="106"/>
      <c r="O309" s="106"/>
      <c r="P309" s="73"/>
      <c r="Q309" s="73"/>
      <c r="R309" s="73"/>
      <c r="S309" s="73"/>
      <c r="T309" s="73"/>
      <c r="U309" s="73"/>
      <c r="V309" s="73"/>
      <c r="W309" s="73"/>
      <c r="X309" s="73"/>
      <c r="Y309" s="73"/>
    </row>
    <row r="310" spans="1:25" ht="13.5" customHeight="1" x14ac:dyDescent="0.25">
      <c r="A310" s="257"/>
      <c r="B310" s="258"/>
      <c r="C310" s="258"/>
      <c r="D310" s="258"/>
      <c r="E310" s="258"/>
      <c r="F310" s="258"/>
      <c r="G310" s="259"/>
      <c r="H310" s="259"/>
      <c r="I310" s="259"/>
      <c r="J310" s="259"/>
      <c r="K310" s="259"/>
      <c r="L310" s="366"/>
      <c r="M310" s="256"/>
      <c r="N310" s="106"/>
      <c r="O310" s="106"/>
      <c r="P310" s="73"/>
      <c r="Q310" s="73"/>
      <c r="R310" s="73"/>
      <c r="S310" s="73"/>
      <c r="T310" s="73"/>
      <c r="U310" s="73"/>
      <c r="V310" s="73"/>
      <c r="W310" s="73"/>
      <c r="X310" s="73"/>
      <c r="Y310" s="73"/>
    </row>
    <row r="311" spans="1:25" ht="13.5" customHeight="1" x14ac:dyDescent="0.25">
      <c r="A311" s="257"/>
      <c r="B311" s="258"/>
      <c r="C311" s="258"/>
      <c r="D311" s="258"/>
      <c r="E311" s="258"/>
      <c r="F311" s="258"/>
      <c r="G311" s="259"/>
      <c r="H311" s="259"/>
      <c r="I311" s="259"/>
      <c r="J311" s="259"/>
      <c r="K311" s="259"/>
      <c r="L311" s="366"/>
      <c r="M311" s="256"/>
      <c r="N311" s="106"/>
      <c r="O311" s="106"/>
      <c r="P311" s="73"/>
      <c r="Q311" s="73"/>
      <c r="R311" s="73"/>
      <c r="S311" s="73"/>
      <c r="T311" s="73"/>
      <c r="U311" s="73"/>
      <c r="V311" s="73"/>
      <c r="W311" s="73"/>
      <c r="X311" s="73"/>
      <c r="Y311" s="73"/>
    </row>
    <row r="312" spans="1:25" ht="13.5" customHeight="1" x14ac:dyDescent="0.25">
      <c r="A312" s="257"/>
      <c r="B312" s="258"/>
      <c r="C312" s="258"/>
      <c r="D312" s="258"/>
      <c r="E312" s="258"/>
      <c r="F312" s="258"/>
      <c r="G312" s="259"/>
      <c r="H312" s="259"/>
      <c r="I312" s="259"/>
      <c r="J312" s="259"/>
      <c r="K312" s="259"/>
      <c r="L312" s="366"/>
      <c r="M312" s="256"/>
      <c r="N312" s="106"/>
      <c r="O312" s="106"/>
      <c r="P312" s="73"/>
      <c r="Q312" s="73"/>
      <c r="R312" s="73"/>
      <c r="S312" s="73"/>
      <c r="T312" s="73"/>
      <c r="U312" s="73"/>
      <c r="V312" s="73"/>
      <c r="W312" s="73"/>
      <c r="X312" s="73"/>
      <c r="Y312" s="73"/>
    </row>
    <row r="313" spans="1:25" ht="13.5" customHeight="1" x14ac:dyDescent="0.25">
      <c r="A313" s="257"/>
      <c r="B313" s="258"/>
      <c r="C313" s="258"/>
      <c r="D313" s="258"/>
      <c r="E313" s="258"/>
      <c r="F313" s="258"/>
      <c r="G313" s="259"/>
      <c r="H313" s="259"/>
      <c r="I313" s="259"/>
      <c r="J313" s="259"/>
      <c r="K313" s="259"/>
      <c r="L313" s="366"/>
      <c r="M313" s="256"/>
      <c r="N313" s="106"/>
      <c r="O313" s="106"/>
      <c r="P313" s="73"/>
      <c r="Q313" s="73"/>
      <c r="R313" s="73"/>
      <c r="S313" s="73"/>
      <c r="T313" s="73"/>
      <c r="U313" s="73"/>
      <c r="V313" s="73"/>
      <c r="W313" s="73"/>
      <c r="X313" s="73"/>
      <c r="Y313" s="73"/>
    </row>
    <row r="314" spans="1:25" ht="13.5" customHeight="1" x14ac:dyDescent="0.25">
      <c r="A314" s="257"/>
      <c r="B314" s="258"/>
      <c r="C314" s="258"/>
      <c r="D314" s="258"/>
      <c r="E314" s="258"/>
      <c r="F314" s="258"/>
      <c r="G314" s="259"/>
      <c r="H314" s="259"/>
      <c r="I314" s="259"/>
      <c r="J314" s="259"/>
      <c r="K314" s="259"/>
      <c r="L314" s="366"/>
      <c r="M314" s="256"/>
      <c r="N314" s="106"/>
      <c r="O314" s="106"/>
      <c r="P314" s="73"/>
      <c r="Q314" s="73"/>
      <c r="R314" s="73"/>
      <c r="S314" s="73"/>
      <c r="T314" s="73"/>
      <c r="U314" s="73"/>
      <c r="V314" s="73"/>
      <c r="W314" s="73"/>
      <c r="X314" s="73"/>
      <c r="Y314" s="73"/>
    </row>
    <row r="315" spans="1:25" ht="13.5" customHeight="1" x14ac:dyDescent="0.25">
      <c r="A315" s="257"/>
      <c r="B315" s="258"/>
      <c r="C315" s="258"/>
      <c r="D315" s="258"/>
      <c r="E315" s="258"/>
      <c r="F315" s="258"/>
      <c r="G315" s="259"/>
      <c r="H315" s="259"/>
      <c r="I315" s="259"/>
      <c r="J315" s="259"/>
      <c r="K315" s="259"/>
      <c r="L315" s="366"/>
      <c r="M315" s="256"/>
      <c r="N315" s="106"/>
      <c r="O315" s="106"/>
      <c r="P315" s="73"/>
      <c r="Q315" s="73"/>
      <c r="R315" s="73"/>
      <c r="S315" s="73"/>
      <c r="T315" s="73"/>
      <c r="U315" s="73"/>
      <c r="V315" s="73"/>
      <c r="W315" s="73"/>
      <c r="X315" s="73"/>
      <c r="Y315" s="73"/>
    </row>
    <row r="316" spans="1:25" ht="13.5" customHeight="1" x14ac:dyDescent="0.25">
      <c r="A316" s="257"/>
      <c r="B316" s="258"/>
      <c r="C316" s="258"/>
      <c r="D316" s="258"/>
      <c r="E316" s="258"/>
      <c r="F316" s="258"/>
      <c r="G316" s="259"/>
      <c r="H316" s="259"/>
      <c r="I316" s="259"/>
      <c r="J316" s="259"/>
      <c r="K316" s="259"/>
      <c r="L316" s="366"/>
      <c r="M316" s="256"/>
      <c r="N316" s="106"/>
      <c r="O316" s="106"/>
      <c r="P316" s="73"/>
      <c r="Q316" s="73"/>
      <c r="R316" s="73"/>
      <c r="S316" s="73"/>
      <c r="T316" s="73"/>
      <c r="U316" s="73"/>
      <c r="V316" s="73"/>
      <c r="W316" s="73"/>
      <c r="X316" s="73"/>
      <c r="Y316" s="73"/>
    </row>
    <row r="317" spans="1:25" ht="13.5" customHeight="1" x14ac:dyDescent="0.25">
      <c r="A317" s="257"/>
      <c r="B317" s="258"/>
      <c r="C317" s="258"/>
      <c r="D317" s="258"/>
      <c r="E317" s="258"/>
      <c r="F317" s="258"/>
      <c r="G317" s="259"/>
      <c r="H317" s="259"/>
      <c r="I317" s="259"/>
      <c r="J317" s="259"/>
      <c r="K317" s="259"/>
      <c r="L317" s="366"/>
      <c r="M317" s="256"/>
      <c r="N317" s="106"/>
      <c r="O317" s="106"/>
      <c r="P317" s="73"/>
      <c r="Q317" s="73"/>
      <c r="R317" s="73"/>
      <c r="S317" s="73"/>
      <c r="T317" s="73"/>
      <c r="U317" s="73"/>
      <c r="V317" s="73"/>
      <c r="W317" s="73"/>
      <c r="X317" s="73"/>
      <c r="Y317" s="73"/>
    </row>
    <row r="318" spans="1:25" ht="13.5" customHeight="1" x14ac:dyDescent="0.25">
      <c r="A318" s="257"/>
      <c r="B318" s="258"/>
      <c r="C318" s="258"/>
      <c r="D318" s="258"/>
      <c r="E318" s="258"/>
      <c r="F318" s="258"/>
      <c r="G318" s="259"/>
      <c r="H318" s="259"/>
      <c r="I318" s="259"/>
      <c r="J318" s="259"/>
      <c r="K318" s="259"/>
      <c r="L318" s="366"/>
      <c r="M318" s="256"/>
      <c r="N318" s="106"/>
      <c r="O318" s="106"/>
      <c r="P318" s="73"/>
      <c r="Q318" s="73"/>
      <c r="R318" s="73"/>
      <c r="S318" s="73"/>
      <c r="T318" s="73"/>
      <c r="U318" s="73"/>
      <c r="V318" s="73"/>
      <c r="W318" s="73"/>
      <c r="X318" s="73"/>
      <c r="Y318" s="73"/>
    </row>
    <row r="319" spans="1:25" ht="13.5" customHeight="1" x14ac:dyDescent="0.25">
      <c r="A319" s="257"/>
      <c r="B319" s="258"/>
      <c r="C319" s="258"/>
      <c r="D319" s="258"/>
      <c r="E319" s="258"/>
      <c r="F319" s="258"/>
      <c r="G319" s="259"/>
      <c r="H319" s="259"/>
      <c r="I319" s="259"/>
      <c r="J319" s="259"/>
      <c r="K319" s="259"/>
      <c r="L319" s="366"/>
      <c r="M319" s="256"/>
      <c r="N319" s="106"/>
      <c r="O319" s="106"/>
      <c r="P319" s="73"/>
      <c r="Q319" s="73"/>
      <c r="R319" s="73"/>
      <c r="S319" s="73"/>
      <c r="T319" s="73"/>
      <c r="U319" s="73"/>
      <c r="V319" s="73"/>
      <c r="W319" s="73"/>
      <c r="X319" s="73"/>
      <c r="Y319" s="73"/>
    </row>
    <row r="320" spans="1:25" ht="13.5" customHeight="1" x14ac:dyDescent="0.25">
      <c r="A320" s="257"/>
      <c r="B320" s="258"/>
      <c r="C320" s="258"/>
      <c r="D320" s="258"/>
      <c r="E320" s="258"/>
      <c r="F320" s="258"/>
      <c r="G320" s="259"/>
      <c r="H320" s="259"/>
      <c r="I320" s="259"/>
      <c r="J320" s="259"/>
      <c r="K320" s="259"/>
      <c r="L320" s="366"/>
      <c r="M320" s="256"/>
      <c r="N320" s="106"/>
      <c r="O320" s="106"/>
      <c r="P320" s="73"/>
      <c r="Q320" s="73"/>
      <c r="R320" s="73"/>
      <c r="S320" s="73"/>
      <c r="T320" s="73"/>
      <c r="U320" s="73"/>
      <c r="V320" s="73"/>
      <c r="W320" s="73"/>
      <c r="X320" s="73"/>
      <c r="Y320" s="73"/>
    </row>
    <row r="321" spans="1:25" ht="13.5" customHeight="1" x14ac:dyDescent="0.25">
      <c r="A321" s="257"/>
      <c r="B321" s="258"/>
      <c r="C321" s="258"/>
      <c r="D321" s="258"/>
      <c r="E321" s="258"/>
      <c r="F321" s="258"/>
      <c r="G321" s="259"/>
      <c r="H321" s="259"/>
      <c r="I321" s="259"/>
      <c r="J321" s="259"/>
      <c r="K321" s="259"/>
      <c r="L321" s="366"/>
      <c r="M321" s="256"/>
      <c r="N321" s="106"/>
      <c r="O321" s="106"/>
      <c r="P321" s="73"/>
      <c r="Q321" s="73"/>
      <c r="R321" s="73"/>
      <c r="S321" s="73"/>
      <c r="T321" s="73"/>
      <c r="U321" s="73"/>
      <c r="V321" s="73"/>
      <c r="W321" s="73"/>
      <c r="X321" s="73"/>
      <c r="Y321" s="73"/>
    </row>
    <row r="322" spans="1:25" ht="13.5" customHeight="1" x14ac:dyDescent="0.25">
      <c r="A322" s="257"/>
      <c r="B322" s="258"/>
      <c r="C322" s="258"/>
      <c r="D322" s="258"/>
      <c r="E322" s="258"/>
      <c r="F322" s="258"/>
      <c r="G322" s="259"/>
      <c r="H322" s="259"/>
      <c r="I322" s="259"/>
      <c r="J322" s="259"/>
      <c r="K322" s="259"/>
      <c r="L322" s="366"/>
      <c r="M322" s="256"/>
      <c r="N322" s="106"/>
      <c r="O322" s="106"/>
      <c r="P322" s="73"/>
      <c r="Q322" s="73"/>
      <c r="R322" s="73"/>
      <c r="S322" s="73"/>
      <c r="T322" s="73"/>
      <c r="U322" s="73"/>
      <c r="V322" s="73"/>
      <c r="W322" s="73"/>
      <c r="X322" s="73"/>
      <c r="Y322" s="73"/>
    </row>
    <row r="323" spans="1:25" ht="13.5" customHeight="1" x14ac:dyDescent="0.25">
      <c r="A323" s="257"/>
      <c r="B323" s="258"/>
      <c r="C323" s="258"/>
      <c r="D323" s="258"/>
      <c r="E323" s="258"/>
      <c r="F323" s="258"/>
      <c r="G323" s="259"/>
      <c r="H323" s="259"/>
      <c r="I323" s="259"/>
      <c r="J323" s="259"/>
      <c r="K323" s="259"/>
      <c r="L323" s="366"/>
      <c r="M323" s="256"/>
      <c r="N323" s="106"/>
      <c r="O323" s="106"/>
      <c r="P323" s="73"/>
      <c r="Q323" s="73"/>
      <c r="R323" s="73"/>
      <c r="S323" s="73"/>
      <c r="T323" s="73"/>
      <c r="U323" s="73"/>
      <c r="V323" s="73"/>
      <c r="W323" s="73"/>
      <c r="X323" s="73"/>
      <c r="Y323" s="73"/>
    </row>
    <row r="324" spans="1:25" ht="13.5" customHeight="1" x14ac:dyDescent="0.25">
      <c r="A324" s="257"/>
      <c r="B324" s="258"/>
      <c r="C324" s="258"/>
      <c r="D324" s="258"/>
      <c r="E324" s="258"/>
      <c r="F324" s="258"/>
      <c r="G324" s="259"/>
      <c r="H324" s="259"/>
      <c r="I324" s="259"/>
      <c r="J324" s="259"/>
      <c r="K324" s="259"/>
      <c r="L324" s="366"/>
      <c r="M324" s="256"/>
      <c r="N324" s="106"/>
      <c r="O324" s="106"/>
      <c r="P324" s="73"/>
      <c r="Q324" s="73"/>
      <c r="R324" s="73"/>
      <c r="S324" s="73"/>
      <c r="T324" s="73"/>
      <c r="U324" s="73"/>
      <c r="V324" s="73"/>
      <c r="W324" s="73"/>
      <c r="X324" s="73"/>
      <c r="Y324" s="73"/>
    </row>
    <row r="325" spans="1:25" ht="13.5" customHeight="1" x14ac:dyDescent="0.25">
      <c r="A325" s="257"/>
      <c r="B325" s="258"/>
      <c r="C325" s="258"/>
      <c r="D325" s="258"/>
      <c r="E325" s="258"/>
      <c r="F325" s="258"/>
      <c r="G325" s="259"/>
      <c r="H325" s="259"/>
      <c r="I325" s="259"/>
      <c r="J325" s="259"/>
      <c r="K325" s="259"/>
      <c r="L325" s="366"/>
      <c r="M325" s="256"/>
      <c r="N325" s="106"/>
      <c r="O325" s="106"/>
      <c r="P325" s="73"/>
      <c r="Q325" s="73"/>
      <c r="R325" s="73"/>
      <c r="S325" s="73"/>
      <c r="T325" s="73"/>
      <c r="U325" s="73"/>
      <c r="V325" s="73"/>
      <c r="W325" s="73"/>
      <c r="X325" s="73"/>
      <c r="Y325" s="73"/>
    </row>
    <row r="326" spans="1:25" ht="15.75" customHeight="1" x14ac:dyDescent="0.25">
      <c r="A326" s="257"/>
      <c r="B326" s="258"/>
      <c r="C326" s="258"/>
      <c r="D326" s="258"/>
      <c r="E326" s="258"/>
      <c r="F326" s="258"/>
      <c r="G326" s="259"/>
      <c r="H326" s="259"/>
      <c r="I326" s="259"/>
      <c r="J326" s="259"/>
      <c r="K326" s="259"/>
      <c r="L326" s="366"/>
      <c r="M326" s="256"/>
      <c r="N326" s="106"/>
      <c r="O326" s="106"/>
      <c r="P326" s="73"/>
      <c r="Q326" s="73"/>
      <c r="R326" s="73"/>
      <c r="S326" s="73"/>
      <c r="T326" s="73"/>
      <c r="U326" s="73"/>
      <c r="V326" s="73"/>
      <c r="W326" s="73"/>
      <c r="X326" s="73"/>
      <c r="Y326" s="73"/>
    </row>
    <row r="327" spans="1:25" ht="15.75" customHeight="1" x14ac:dyDescent="0.25">
      <c r="A327" s="257"/>
      <c r="B327" s="258"/>
      <c r="C327" s="258"/>
      <c r="D327" s="258"/>
      <c r="E327" s="258"/>
      <c r="F327" s="258"/>
      <c r="G327" s="259"/>
      <c r="H327" s="259"/>
      <c r="I327" s="259"/>
      <c r="J327" s="259"/>
      <c r="K327" s="259"/>
      <c r="L327" s="366"/>
      <c r="M327" s="256"/>
      <c r="N327" s="106"/>
      <c r="O327" s="106"/>
      <c r="P327" s="73"/>
      <c r="Q327" s="73"/>
      <c r="R327" s="73"/>
      <c r="S327" s="73"/>
      <c r="T327" s="73"/>
      <c r="U327" s="73"/>
      <c r="V327" s="73"/>
      <c r="W327" s="73"/>
      <c r="X327" s="73"/>
      <c r="Y327" s="73"/>
    </row>
    <row r="328" spans="1:25" ht="15.75" customHeight="1" x14ac:dyDescent="0.2">
      <c r="A328" s="73"/>
      <c r="B328" s="73"/>
      <c r="C328" s="73"/>
      <c r="D328" s="73"/>
      <c r="E328" s="73"/>
      <c r="F328" s="73"/>
      <c r="G328" s="73"/>
      <c r="H328" s="73"/>
      <c r="I328" s="73"/>
      <c r="J328" s="73"/>
      <c r="K328" s="73"/>
      <c r="L328" s="367"/>
      <c r="M328" s="106"/>
      <c r="N328" s="106"/>
      <c r="O328" s="106"/>
      <c r="P328" s="73"/>
      <c r="Q328" s="73"/>
      <c r="R328" s="73"/>
      <c r="S328" s="73"/>
      <c r="T328" s="73"/>
      <c r="U328" s="73"/>
      <c r="V328" s="73"/>
      <c r="W328" s="73"/>
      <c r="X328" s="73"/>
      <c r="Y328" s="73"/>
    </row>
    <row r="329" spans="1:25" ht="15.75" customHeight="1" x14ac:dyDescent="0.2">
      <c r="A329" s="73"/>
      <c r="B329" s="73"/>
      <c r="C329" s="73"/>
      <c r="D329" s="73"/>
      <c r="E329" s="73"/>
      <c r="F329" s="73"/>
      <c r="G329" s="73"/>
      <c r="H329" s="73"/>
      <c r="I329" s="73"/>
      <c r="J329" s="73"/>
      <c r="K329" s="73"/>
      <c r="L329" s="367"/>
      <c r="M329" s="106"/>
      <c r="N329" s="106"/>
      <c r="O329" s="106"/>
      <c r="P329" s="73"/>
      <c r="Q329" s="73"/>
      <c r="R329" s="73"/>
      <c r="S329" s="73"/>
      <c r="T329" s="73"/>
      <c r="U329" s="73"/>
      <c r="V329" s="73"/>
      <c r="W329" s="73"/>
      <c r="X329" s="73"/>
      <c r="Y329" s="73"/>
    </row>
    <row r="330" spans="1:25" ht="15.75" customHeight="1" x14ac:dyDescent="0.2">
      <c r="A330" s="73"/>
      <c r="B330" s="73"/>
      <c r="C330" s="73"/>
      <c r="D330" s="73"/>
      <c r="E330" s="73"/>
      <c r="F330" s="73"/>
      <c r="G330" s="73"/>
      <c r="H330" s="73"/>
      <c r="I330" s="73"/>
      <c r="J330" s="73"/>
      <c r="K330" s="73"/>
      <c r="L330" s="367"/>
      <c r="M330" s="106"/>
      <c r="N330" s="106"/>
      <c r="O330" s="106"/>
      <c r="P330" s="73"/>
      <c r="Q330" s="73"/>
      <c r="R330" s="73"/>
      <c r="S330" s="73"/>
      <c r="T330" s="73"/>
      <c r="U330" s="73"/>
      <c r="V330" s="73"/>
      <c r="W330" s="73"/>
      <c r="X330" s="73"/>
      <c r="Y330" s="73"/>
    </row>
    <row r="331" spans="1:25" ht="15.75" customHeight="1" x14ac:dyDescent="0.2">
      <c r="A331" s="73"/>
      <c r="B331" s="73"/>
      <c r="C331" s="73"/>
      <c r="D331" s="73"/>
      <c r="E331" s="73"/>
      <c r="F331" s="73"/>
      <c r="G331" s="73"/>
      <c r="H331" s="73"/>
      <c r="I331" s="73"/>
      <c r="J331" s="73"/>
      <c r="K331" s="73"/>
      <c r="L331" s="367"/>
      <c r="M331" s="106"/>
      <c r="N331" s="106"/>
      <c r="O331" s="106"/>
      <c r="P331" s="73"/>
      <c r="Q331" s="73"/>
      <c r="R331" s="73"/>
      <c r="S331" s="73"/>
      <c r="T331" s="73"/>
      <c r="U331" s="73"/>
      <c r="V331" s="73"/>
      <c r="W331" s="73"/>
      <c r="X331" s="73"/>
      <c r="Y331" s="73"/>
    </row>
    <row r="332" spans="1:25" ht="15.75" customHeight="1" x14ac:dyDescent="0.2">
      <c r="A332" s="73"/>
      <c r="B332" s="73"/>
      <c r="C332" s="73"/>
      <c r="D332" s="73"/>
      <c r="E332" s="73"/>
      <c r="F332" s="73"/>
      <c r="G332" s="73"/>
      <c r="H332" s="73"/>
      <c r="I332" s="73"/>
      <c r="J332" s="73"/>
      <c r="K332" s="73"/>
      <c r="L332" s="367"/>
      <c r="M332" s="106"/>
      <c r="N332" s="106"/>
      <c r="O332" s="106"/>
      <c r="P332" s="73"/>
      <c r="Q332" s="73"/>
      <c r="R332" s="73"/>
      <c r="S332" s="73"/>
      <c r="T332" s="73"/>
      <c r="U332" s="73"/>
      <c r="V332" s="73"/>
      <c r="W332" s="73"/>
      <c r="X332" s="73"/>
      <c r="Y332" s="73"/>
    </row>
    <row r="333" spans="1:25" ht="15.75" customHeight="1" x14ac:dyDescent="0.2">
      <c r="A333" s="73"/>
      <c r="B333" s="73"/>
      <c r="C333" s="73"/>
      <c r="D333" s="73"/>
      <c r="E333" s="73"/>
      <c r="F333" s="73"/>
      <c r="G333" s="73"/>
      <c r="H333" s="73"/>
      <c r="I333" s="73"/>
      <c r="J333" s="73"/>
      <c r="K333" s="73"/>
      <c r="L333" s="367"/>
      <c r="M333" s="106"/>
      <c r="N333" s="106"/>
      <c r="O333" s="106"/>
      <c r="P333" s="73"/>
      <c r="Q333" s="73"/>
      <c r="R333" s="73"/>
      <c r="S333" s="73"/>
      <c r="T333" s="73"/>
      <c r="U333" s="73"/>
      <c r="V333" s="73"/>
      <c r="W333" s="73"/>
      <c r="X333" s="73"/>
      <c r="Y333" s="73"/>
    </row>
    <row r="334" spans="1:25" ht="15.75" customHeight="1" x14ac:dyDescent="0.2">
      <c r="A334" s="73"/>
      <c r="B334" s="73"/>
      <c r="C334" s="73"/>
      <c r="D334" s="73"/>
      <c r="E334" s="73"/>
      <c r="F334" s="73"/>
      <c r="G334" s="73"/>
      <c r="H334" s="73"/>
      <c r="I334" s="73"/>
      <c r="J334" s="73"/>
      <c r="K334" s="73"/>
      <c r="L334" s="367"/>
      <c r="M334" s="106"/>
      <c r="N334" s="106"/>
      <c r="O334" s="106"/>
      <c r="P334" s="73"/>
      <c r="Q334" s="73"/>
      <c r="R334" s="73"/>
      <c r="S334" s="73"/>
      <c r="T334" s="73"/>
      <c r="U334" s="73"/>
      <c r="V334" s="73"/>
      <c r="W334" s="73"/>
      <c r="X334" s="73"/>
      <c r="Y334" s="73"/>
    </row>
    <row r="335" spans="1:25" ht="15.75" customHeight="1" x14ac:dyDescent="0.2">
      <c r="A335" s="73"/>
      <c r="B335" s="73"/>
      <c r="C335" s="73"/>
      <c r="D335" s="73"/>
      <c r="E335" s="73"/>
      <c r="F335" s="73"/>
      <c r="G335" s="73"/>
      <c r="H335" s="73"/>
      <c r="I335" s="73"/>
      <c r="J335" s="73"/>
      <c r="K335" s="73"/>
      <c r="L335" s="367"/>
      <c r="M335" s="106"/>
      <c r="N335" s="106"/>
      <c r="O335" s="106"/>
      <c r="P335" s="73"/>
      <c r="Q335" s="73"/>
      <c r="R335" s="73"/>
      <c r="S335" s="73"/>
      <c r="T335" s="73"/>
      <c r="U335" s="73"/>
      <c r="V335" s="73"/>
      <c r="W335" s="73"/>
      <c r="X335" s="73"/>
      <c r="Y335" s="73"/>
    </row>
    <row r="336" spans="1:25" ht="15.75" customHeight="1" x14ac:dyDescent="0.2">
      <c r="A336" s="73"/>
      <c r="B336" s="73"/>
      <c r="C336" s="73"/>
      <c r="D336" s="73"/>
      <c r="E336" s="73"/>
      <c r="F336" s="73"/>
      <c r="G336" s="73"/>
      <c r="H336" s="73"/>
      <c r="I336" s="73"/>
      <c r="J336" s="73"/>
      <c r="K336" s="73"/>
      <c r="L336" s="367"/>
      <c r="M336" s="106"/>
      <c r="N336" s="106"/>
      <c r="O336" s="106"/>
      <c r="P336" s="73"/>
      <c r="Q336" s="73"/>
      <c r="R336" s="73"/>
      <c r="S336" s="73"/>
      <c r="T336" s="73"/>
      <c r="U336" s="73"/>
      <c r="V336" s="73"/>
      <c r="W336" s="73"/>
      <c r="X336" s="73"/>
      <c r="Y336" s="73"/>
    </row>
    <row r="337" spans="1:25" ht="15.75" customHeight="1" x14ac:dyDescent="0.2">
      <c r="A337" s="73"/>
      <c r="B337" s="73"/>
      <c r="C337" s="73"/>
      <c r="D337" s="73"/>
      <c r="E337" s="73"/>
      <c r="F337" s="73"/>
      <c r="G337" s="73"/>
      <c r="H337" s="73"/>
      <c r="I337" s="73"/>
      <c r="J337" s="73"/>
      <c r="K337" s="73"/>
      <c r="L337" s="367"/>
      <c r="M337" s="106"/>
      <c r="N337" s="106"/>
      <c r="O337" s="106"/>
      <c r="P337" s="73"/>
      <c r="Q337" s="73"/>
      <c r="R337" s="73"/>
      <c r="S337" s="73"/>
      <c r="T337" s="73"/>
      <c r="U337" s="73"/>
      <c r="V337" s="73"/>
      <c r="W337" s="73"/>
      <c r="X337" s="73"/>
      <c r="Y337" s="73"/>
    </row>
    <row r="338" spans="1:25" ht="15.75" customHeight="1" x14ac:dyDescent="0.2">
      <c r="A338" s="73"/>
      <c r="B338" s="73"/>
      <c r="C338" s="73"/>
      <c r="D338" s="73"/>
      <c r="E338" s="73"/>
      <c r="F338" s="73"/>
      <c r="G338" s="73"/>
      <c r="H338" s="73"/>
      <c r="I338" s="73"/>
      <c r="J338" s="73"/>
      <c r="K338" s="73"/>
      <c r="L338" s="367"/>
      <c r="M338" s="106"/>
      <c r="N338" s="106"/>
      <c r="O338" s="106"/>
      <c r="P338" s="73"/>
      <c r="Q338" s="73"/>
      <c r="R338" s="73"/>
      <c r="S338" s="73"/>
      <c r="T338" s="73"/>
      <c r="U338" s="73"/>
      <c r="V338" s="73"/>
      <c r="W338" s="73"/>
      <c r="X338" s="73"/>
      <c r="Y338" s="73"/>
    </row>
    <row r="339" spans="1:25" ht="15.75" customHeight="1" x14ac:dyDescent="0.2">
      <c r="A339" s="73"/>
      <c r="B339" s="73"/>
      <c r="C339" s="73"/>
      <c r="D339" s="73"/>
      <c r="E339" s="73"/>
      <c r="F339" s="73"/>
      <c r="G339" s="73"/>
      <c r="H339" s="73"/>
      <c r="I339" s="73"/>
      <c r="J339" s="73"/>
      <c r="K339" s="73"/>
      <c r="L339" s="367"/>
      <c r="M339" s="106"/>
      <c r="N339" s="106"/>
      <c r="O339" s="106"/>
      <c r="P339" s="73"/>
      <c r="Q339" s="73"/>
      <c r="R339" s="73"/>
      <c r="S339" s="73"/>
      <c r="T339" s="73"/>
      <c r="U339" s="73"/>
      <c r="V339" s="73"/>
      <c r="W339" s="73"/>
      <c r="X339" s="73"/>
      <c r="Y339" s="73"/>
    </row>
    <row r="340" spans="1:25" ht="15.75" customHeight="1" x14ac:dyDescent="0.2">
      <c r="A340" s="73"/>
      <c r="B340" s="73"/>
      <c r="C340" s="73"/>
      <c r="D340" s="73"/>
      <c r="E340" s="73"/>
      <c r="F340" s="73"/>
      <c r="G340" s="73"/>
      <c r="H340" s="73"/>
      <c r="I340" s="73"/>
      <c r="J340" s="73"/>
      <c r="K340" s="73"/>
      <c r="L340" s="367"/>
      <c r="M340" s="106"/>
      <c r="N340" s="106"/>
      <c r="O340" s="106"/>
      <c r="P340" s="73"/>
      <c r="Q340" s="73"/>
      <c r="R340" s="73"/>
      <c r="S340" s="73"/>
      <c r="T340" s="73"/>
      <c r="U340" s="73"/>
      <c r="V340" s="73"/>
      <c r="W340" s="73"/>
      <c r="X340" s="73"/>
      <c r="Y340" s="73"/>
    </row>
    <row r="341" spans="1:25" ht="15.75" customHeight="1" x14ac:dyDescent="0.2">
      <c r="A341" s="73"/>
      <c r="B341" s="73"/>
      <c r="C341" s="73"/>
      <c r="D341" s="73"/>
      <c r="E341" s="73"/>
      <c r="F341" s="73"/>
      <c r="G341" s="73"/>
      <c r="H341" s="73"/>
      <c r="I341" s="73"/>
      <c r="J341" s="73"/>
      <c r="K341" s="73"/>
      <c r="L341" s="367"/>
      <c r="M341" s="106"/>
      <c r="N341" s="106"/>
      <c r="O341" s="106"/>
      <c r="P341" s="73"/>
      <c r="Q341" s="73"/>
      <c r="R341" s="73"/>
      <c r="S341" s="73"/>
      <c r="T341" s="73"/>
      <c r="U341" s="73"/>
      <c r="V341" s="73"/>
      <c r="W341" s="73"/>
      <c r="X341" s="73"/>
      <c r="Y341" s="73"/>
    </row>
    <row r="342" spans="1:25" ht="15.75" customHeight="1" x14ac:dyDescent="0.2">
      <c r="A342" s="73"/>
      <c r="B342" s="73"/>
      <c r="C342" s="73"/>
      <c r="D342" s="73"/>
      <c r="E342" s="73"/>
      <c r="F342" s="73"/>
      <c r="G342" s="73"/>
      <c r="H342" s="73"/>
      <c r="I342" s="73"/>
      <c r="J342" s="73"/>
      <c r="K342" s="73"/>
      <c r="L342" s="367"/>
      <c r="M342" s="106"/>
      <c r="N342" s="106"/>
      <c r="O342" s="106"/>
      <c r="P342" s="73"/>
      <c r="Q342" s="73"/>
      <c r="R342" s="73"/>
      <c r="S342" s="73"/>
      <c r="T342" s="73"/>
      <c r="U342" s="73"/>
      <c r="V342" s="73"/>
      <c r="W342" s="73"/>
      <c r="X342" s="73"/>
      <c r="Y342" s="73"/>
    </row>
    <row r="343" spans="1:25" ht="15.75" customHeight="1" x14ac:dyDescent="0.2">
      <c r="A343" s="73"/>
      <c r="B343" s="73"/>
      <c r="C343" s="73"/>
      <c r="D343" s="73"/>
      <c r="E343" s="73"/>
      <c r="F343" s="73"/>
      <c r="G343" s="73"/>
      <c r="H343" s="73"/>
      <c r="I343" s="73"/>
      <c r="J343" s="73"/>
      <c r="K343" s="73"/>
      <c r="L343" s="367"/>
      <c r="M343" s="106"/>
      <c r="N343" s="106"/>
      <c r="O343" s="106"/>
      <c r="P343" s="73"/>
      <c r="Q343" s="73"/>
      <c r="R343" s="73"/>
      <c r="S343" s="73"/>
      <c r="T343" s="73"/>
      <c r="U343" s="73"/>
      <c r="V343" s="73"/>
      <c r="W343" s="73"/>
      <c r="X343" s="73"/>
      <c r="Y343" s="73"/>
    </row>
    <row r="344" spans="1:25" ht="15.75" customHeight="1" x14ac:dyDescent="0.2">
      <c r="A344" s="73"/>
      <c r="B344" s="73"/>
      <c r="C344" s="73"/>
      <c r="D344" s="73"/>
      <c r="E344" s="73"/>
      <c r="F344" s="73"/>
      <c r="G344" s="73"/>
      <c r="H344" s="73"/>
      <c r="I344" s="73"/>
      <c r="J344" s="73"/>
      <c r="K344" s="73"/>
      <c r="L344" s="367"/>
      <c r="M344" s="106"/>
      <c r="N344" s="106"/>
      <c r="O344" s="106"/>
      <c r="P344" s="73"/>
      <c r="Q344" s="73"/>
      <c r="R344" s="73"/>
      <c r="S344" s="73"/>
      <c r="T344" s="73"/>
      <c r="U344" s="73"/>
      <c r="V344" s="73"/>
      <c r="W344" s="73"/>
      <c r="X344" s="73"/>
      <c r="Y344" s="73"/>
    </row>
    <row r="345" spans="1:25" ht="15.75" customHeight="1" x14ac:dyDescent="0.2">
      <c r="A345" s="73"/>
      <c r="B345" s="73"/>
      <c r="C345" s="73"/>
      <c r="D345" s="73"/>
      <c r="E345" s="73"/>
      <c r="F345" s="73"/>
      <c r="G345" s="73"/>
      <c r="H345" s="73"/>
      <c r="I345" s="73"/>
      <c r="J345" s="73"/>
      <c r="K345" s="73"/>
      <c r="L345" s="367"/>
      <c r="M345" s="106"/>
      <c r="N345" s="106"/>
      <c r="O345" s="106"/>
      <c r="P345" s="73"/>
      <c r="Q345" s="73"/>
      <c r="R345" s="73"/>
      <c r="S345" s="73"/>
      <c r="T345" s="73"/>
      <c r="U345" s="73"/>
      <c r="V345" s="73"/>
      <c r="W345" s="73"/>
      <c r="X345" s="73"/>
      <c r="Y345" s="73"/>
    </row>
    <row r="346" spans="1:25" ht="15.75" customHeight="1" x14ac:dyDescent="0.2">
      <c r="A346" s="73"/>
      <c r="B346" s="73"/>
      <c r="C346" s="73"/>
      <c r="D346" s="73"/>
      <c r="E346" s="73"/>
      <c r="F346" s="73"/>
      <c r="G346" s="73"/>
      <c r="H346" s="73"/>
      <c r="I346" s="73"/>
      <c r="J346" s="73"/>
      <c r="K346" s="73"/>
      <c r="L346" s="367"/>
      <c r="M346" s="106"/>
      <c r="N346" s="106"/>
      <c r="O346" s="106"/>
      <c r="P346" s="73"/>
      <c r="Q346" s="73"/>
      <c r="R346" s="73"/>
      <c r="S346" s="73"/>
      <c r="T346" s="73"/>
      <c r="U346" s="73"/>
      <c r="V346" s="73"/>
      <c r="W346" s="73"/>
      <c r="X346" s="73"/>
      <c r="Y346" s="73"/>
    </row>
    <row r="347" spans="1:25" ht="15.75" customHeight="1" x14ac:dyDescent="0.2">
      <c r="A347" s="73"/>
      <c r="B347" s="73"/>
      <c r="C347" s="73"/>
      <c r="D347" s="73"/>
      <c r="E347" s="73"/>
      <c r="F347" s="73"/>
      <c r="G347" s="73"/>
      <c r="H347" s="73"/>
      <c r="I347" s="73"/>
      <c r="J347" s="73"/>
      <c r="K347" s="73"/>
      <c r="L347" s="367"/>
      <c r="M347" s="106"/>
      <c r="N347" s="106"/>
      <c r="O347" s="106"/>
      <c r="P347" s="73"/>
      <c r="Q347" s="73"/>
      <c r="R347" s="73"/>
      <c r="S347" s="73"/>
      <c r="T347" s="73"/>
      <c r="U347" s="73"/>
      <c r="V347" s="73"/>
      <c r="W347" s="73"/>
      <c r="X347" s="73"/>
      <c r="Y347" s="73"/>
    </row>
    <row r="348" spans="1:25" ht="15.75" customHeight="1" x14ac:dyDescent="0.2">
      <c r="A348" s="73"/>
      <c r="B348" s="73"/>
      <c r="C348" s="73"/>
      <c r="D348" s="73"/>
      <c r="E348" s="73"/>
      <c r="F348" s="73"/>
      <c r="G348" s="73"/>
      <c r="H348" s="73"/>
      <c r="I348" s="73"/>
      <c r="J348" s="73"/>
      <c r="K348" s="73"/>
      <c r="L348" s="367"/>
      <c r="M348" s="106"/>
      <c r="N348" s="106"/>
      <c r="O348" s="106"/>
      <c r="P348" s="73"/>
      <c r="Q348" s="73"/>
      <c r="R348" s="73"/>
      <c r="S348" s="73"/>
      <c r="T348" s="73"/>
      <c r="U348" s="73"/>
      <c r="V348" s="73"/>
      <c r="W348" s="73"/>
      <c r="X348" s="73"/>
      <c r="Y348" s="73"/>
    </row>
    <row r="349" spans="1:25" ht="15.75" customHeight="1" x14ac:dyDescent="0.2">
      <c r="A349" s="73"/>
      <c r="B349" s="73"/>
      <c r="C349" s="73"/>
      <c r="D349" s="73"/>
      <c r="E349" s="73"/>
      <c r="F349" s="73"/>
      <c r="G349" s="73"/>
      <c r="H349" s="73"/>
      <c r="I349" s="73"/>
      <c r="J349" s="73"/>
      <c r="K349" s="73"/>
      <c r="L349" s="367"/>
      <c r="M349" s="106"/>
      <c r="N349" s="106"/>
      <c r="O349" s="106"/>
      <c r="P349" s="73"/>
      <c r="Q349" s="73"/>
      <c r="R349" s="73"/>
      <c r="S349" s="73"/>
      <c r="T349" s="73"/>
      <c r="U349" s="73"/>
      <c r="V349" s="73"/>
      <c r="W349" s="73"/>
      <c r="X349" s="73"/>
      <c r="Y349" s="73"/>
    </row>
    <row r="350" spans="1:25" ht="15.75" customHeight="1" x14ac:dyDescent="0.2">
      <c r="A350" s="73"/>
      <c r="B350" s="73"/>
      <c r="C350" s="73"/>
      <c r="D350" s="73"/>
      <c r="E350" s="73"/>
      <c r="F350" s="73"/>
      <c r="G350" s="73"/>
      <c r="H350" s="73"/>
      <c r="I350" s="73"/>
      <c r="J350" s="73"/>
      <c r="K350" s="73"/>
      <c r="L350" s="367"/>
      <c r="M350" s="106"/>
      <c r="N350" s="106"/>
      <c r="O350" s="106"/>
      <c r="P350" s="73"/>
      <c r="Q350" s="73"/>
      <c r="R350" s="73"/>
      <c r="S350" s="73"/>
      <c r="T350" s="73"/>
      <c r="U350" s="73"/>
      <c r="V350" s="73"/>
      <c r="W350" s="73"/>
      <c r="X350" s="73"/>
      <c r="Y350" s="73"/>
    </row>
    <row r="351" spans="1:25" ht="15.75" customHeight="1" x14ac:dyDescent="0.2">
      <c r="A351" s="73"/>
      <c r="B351" s="73"/>
      <c r="C351" s="73"/>
      <c r="D351" s="73"/>
      <c r="E351" s="73"/>
      <c r="F351" s="73"/>
      <c r="G351" s="73"/>
      <c r="H351" s="73"/>
      <c r="I351" s="73"/>
      <c r="J351" s="73"/>
      <c r="K351" s="73"/>
      <c r="L351" s="367"/>
      <c r="M351" s="106"/>
      <c r="N351" s="106"/>
      <c r="O351" s="106"/>
      <c r="P351" s="73"/>
      <c r="Q351" s="73"/>
      <c r="R351" s="73"/>
      <c r="S351" s="73"/>
      <c r="T351" s="73"/>
      <c r="U351" s="73"/>
      <c r="V351" s="73"/>
      <c r="W351" s="73"/>
      <c r="X351" s="73"/>
      <c r="Y351" s="73"/>
    </row>
    <row r="352" spans="1:25" ht="15.75" customHeight="1" x14ac:dyDescent="0.2">
      <c r="A352" s="73"/>
      <c r="B352" s="73"/>
      <c r="C352" s="73"/>
      <c r="D352" s="73"/>
      <c r="E352" s="73"/>
      <c r="F352" s="73"/>
      <c r="G352" s="73"/>
      <c r="H352" s="73"/>
      <c r="I352" s="73"/>
      <c r="J352" s="73"/>
      <c r="K352" s="73"/>
      <c r="L352" s="367"/>
      <c r="M352" s="106"/>
      <c r="N352" s="106"/>
      <c r="O352" s="106"/>
      <c r="P352" s="73"/>
      <c r="Q352" s="73"/>
      <c r="R352" s="73"/>
      <c r="S352" s="73"/>
      <c r="T352" s="73"/>
      <c r="U352" s="73"/>
      <c r="V352" s="73"/>
      <c r="W352" s="73"/>
      <c r="X352" s="73"/>
      <c r="Y352" s="73"/>
    </row>
    <row r="353" spans="1:25" ht="15.75" customHeight="1" x14ac:dyDescent="0.2">
      <c r="A353" s="73"/>
      <c r="B353" s="73"/>
      <c r="C353" s="73"/>
      <c r="D353" s="73"/>
      <c r="E353" s="73"/>
      <c r="F353" s="73"/>
      <c r="G353" s="73"/>
      <c r="H353" s="73"/>
      <c r="I353" s="73"/>
      <c r="J353" s="73"/>
      <c r="K353" s="73"/>
      <c r="L353" s="367"/>
      <c r="M353" s="106"/>
      <c r="N353" s="106"/>
      <c r="O353" s="106"/>
      <c r="P353" s="73"/>
      <c r="Q353" s="73"/>
      <c r="R353" s="73"/>
      <c r="S353" s="73"/>
      <c r="T353" s="73"/>
      <c r="U353" s="73"/>
      <c r="V353" s="73"/>
      <c r="W353" s="73"/>
      <c r="X353" s="73"/>
      <c r="Y353" s="73"/>
    </row>
    <row r="354" spans="1:25" ht="15.75" customHeight="1" x14ac:dyDescent="0.2">
      <c r="A354" s="73"/>
      <c r="B354" s="73"/>
      <c r="C354" s="73"/>
      <c r="D354" s="73"/>
      <c r="E354" s="73"/>
      <c r="F354" s="73"/>
      <c r="G354" s="73"/>
      <c r="H354" s="73"/>
      <c r="I354" s="73"/>
      <c r="J354" s="73"/>
      <c r="K354" s="73"/>
      <c r="L354" s="367"/>
      <c r="M354" s="106"/>
      <c r="N354" s="106"/>
      <c r="O354" s="106"/>
      <c r="P354" s="73"/>
      <c r="Q354" s="73"/>
      <c r="R354" s="73"/>
      <c r="S354" s="73"/>
      <c r="T354" s="73"/>
      <c r="U354" s="73"/>
      <c r="V354" s="73"/>
      <c r="W354" s="73"/>
      <c r="X354" s="73"/>
      <c r="Y354" s="73"/>
    </row>
    <row r="355" spans="1:25" ht="15.75" customHeight="1" x14ac:dyDescent="0.2">
      <c r="A355" s="73"/>
      <c r="B355" s="73"/>
      <c r="C355" s="73"/>
      <c r="D355" s="73"/>
      <c r="E355" s="73"/>
      <c r="F355" s="73"/>
      <c r="G355" s="73"/>
      <c r="H355" s="73"/>
      <c r="I355" s="73"/>
      <c r="J355" s="73"/>
      <c r="K355" s="73"/>
      <c r="L355" s="367"/>
      <c r="M355" s="106"/>
      <c r="N355" s="106"/>
      <c r="O355" s="106"/>
      <c r="P355" s="73"/>
      <c r="Q355" s="73"/>
      <c r="R355" s="73"/>
      <c r="S355" s="73"/>
      <c r="T355" s="73"/>
      <c r="U355" s="73"/>
      <c r="V355" s="73"/>
      <c r="W355" s="73"/>
      <c r="X355" s="73"/>
      <c r="Y355" s="73"/>
    </row>
    <row r="356" spans="1:25" ht="15.75" customHeight="1" x14ac:dyDescent="0.2">
      <c r="A356" s="73"/>
      <c r="B356" s="73"/>
      <c r="C356" s="73"/>
      <c r="D356" s="73"/>
      <c r="E356" s="73"/>
      <c r="F356" s="73"/>
      <c r="G356" s="73"/>
      <c r="H356" s="73"/>
      <c r="I356" s="73"/>
      <c r="J356" s="73"/>
      <c r="K356" s="73"/>
      <c r="L356" s="367"/>
      <c r="M356" s="106"/>
      <c r="N356" s="106"/>
      <c r="O356" s="106"/>
      <c r="P356" s="73"/>
      <c r="Q356" s="73"/>
      <c r="R356" s="73"/>
      <c r="S356" s="73"/>
      <c r="T356" s="73"/>
      <c r="U356" s="73"/>
      <c r="V356" s="73"/>
      <c r="W356" s="73"/>
      <c r="X356" s="73"/>
      <c r="Y356" s="73"/>
    </row>
    <row r="357" spans="1:25" ht="15.75" customHeight="1" x14ac:dyDescent="0.2">
      <c r="A357" s="73"/>
      <c r="B357" s="73"/>
      <c r="C357" s="73"/>
      <c r="D357" s="73"/>
      <c r="E357" s="73"/>
      <c r="F357" s="73"/>
      <c r="G357" s="73"/>
      <c r="H357" s="73"/>
      <c r="I357" s="73"/>
      <c r="J357" s="73"/>
      <c r="K357" s="73"/>
      <c r="L357" s="367"/>
      <c r="M357" s="106"/>
      <c r="N357" s="106"/>
      <c r="O357" s="106"/>
      <c r="P357" s="73"/>
      <c r="Q357" s="73"/>
      <c r="R357" s="73"/>
      <c r="S357" s="73"/>
      <c r="T357" s="73"/>
      <c r="U357" s="73"/>
      <c r="V357" s="73"/>
      <c r="W357" s="73"/>
      <c r="X357" s="73"/>
      <c r="Y357" s="73"/>
    </row>
    <row r="358" spans="1:25" ht="15.75" customHeight="1" x14ac:dyDescent="0.2">
      <c r="A358" s="73"/>
      <c r="B358" s="73"/>
      <c r="C358" s="73"/>
      <c r="D358" s="73"/>
      <c r="E358" s="73"/>
      <c r="F358" s="73"/>
      <c r="G358" s="73"/>
      <c r="H358" s="73"/>
      <c r="I358" s="73"/>
      <c r="J358" s="73"/>
      <c r="K358" s="73"/>
      <c r="L358" s="367"/>
      <c r="M358" s="106"/>
      <c r="N358" s="106"/>
      <c r="O358" s="106"/>
      <c r="P358" s="73"/>
      <c r="Q358" s="73"/>
      <c r="R358" s="73"/>
      <c r="S358" s="73"/>
      <c r="T358" s="73"/>
      <c r="U358" s="73"/>
      <c r="V358" s="73"/>
      <c r="W358" s="73"/>
      <c r="X358" s="73"/>
      <c r="Y358" s="73"/>
    </row>
    <row r="359" spans="1:25" ht="15.75" customHeight="1" x14ac:dyDescent="0.2">
      <c r="A359" s="73"/>
      <c r="B359" s="73"/>
      <c r="C359" s="73"/>
      <c r="D359" s="73"/>
      <c r="E359" s="73"/>
      <c r="F359" s="73"/>
      <c r="G359" s="73"/>
      <c r="H359" s="73"/>
      <c r="I359" s="73"/>
      <c r="J359" s="73"/>
      <c r="K359" s="73"/>
      <c r="L359" s="367"/>
      <c r="M359" s="106"/>
      <c r="N359" s="106"/>
      <c r="O359" s="106"/>
      <c r="P359" s="73"/>
      <c r="Q359" s="73"/>
      <c r="R359" s="73"/>
      <c r="S359" s="73"/>
      <c r="T359" s="73"/>
      <c r="U359" s="73"/>
      <c r="V359" s="73"/>
      <c r="W359" s="73"/>
      <c r="X359" s="73"/>
      <c r="Y359" s="73"/>
    </row>
    <row r="360" spans="1:25" ht="15.75" customHeight="1" x14ac:dyDescent="0.2">
      <c r="A360" s="73"/>
      <c r="B360" s="73"/>
      <c r="C360" s="73"/>
      <c r="D360" s="73"/>
      <c r="E360" s="73"/>
      <c r="F360" s="73"/>
      <c r="G360" s="73"/>
      <c r="H360" s="73"/>
      <c r="I360" s="73"/>
      <c r="J360" s="73"/>
      <c r="K360" s="73"/>
      <c r="L360" s="367"/>
      <c r="M360" s="106"/>
      <c r="N360" s="106"/>
      <c r="O360" s="106"/>
      <c r="P360" s="73"/>
      <c r="Q360" s="73"/>
      <c r="R360" s="73"/>
      <c r="S360" s="73"/>
      <c r="T360" s="73"/>
      <c r="U360" s="73"/>
      <c r="V360" s="73"/>
      <c r="W360" s="73"/>
      <c r="X360" s="73"/>
      <c r="Y360" s="73"/>
    </row>
    <row r="361" spans="1:25" ht="15.75" customHeight="1" x14ac:dyDescent="0.2">
      <c r="A361" s="73"/>
      <c r="B361" s="73"/>
      <c r="C361" s="73"/>
      <c r="D361" s="73"/>
      <c r="E361" s="73"/>
      <c r="F361" s="73"/>
      <c r="G361" s="73"/>
      <c r="H361" s="73"/>
      <c r="I361" s="73"/>
      <c r="J361" s="73"/>
      <c r="K361" s="73"/>
      <c r="L361" s="367"/>
      <c r="M361" s="106"/>
      <c r="N361" s="106"/>
      <c r="O361" s="106"/>
      <c r="P361" s="73"/>
      <c r="Q361" s="73"/>
      <c r="R361" s="73"/>
      <c r="S361" s="73"/>
      <c r="T361" s="73"/>
      <c r="U361" s="73"/>
      <c r="V361" s="73"/>
      <c r="W361" s="73"/>
      <c r="X361" s="73"/>
      <c r="Y361" s="73"/>
    </row>
    <row r="362" spans="1:25" ht="15.75" customHeight="1" x14ac:dyDescent="0.2">
      <c r="A362" s="73"/>
      <c r="B362" s="73"/>
      <c r="C362" s="73"/>
      <c r="D362" s="73"/>
      <c r="E362" s="73"/>
      <c r="F362" s="73"/>
      <c r="G362" s="73"/>
      <c r="H362" s="73"/>
      <c r="I362" s="73"/>
      <c r="J362" s="73"/>
      <c r="K362" s="73"/>
      <c r="L362" s="367"/>
      <c r="M362" s="106"/>
      <c r="N362" s="106"/>
      <c r="O362" s="106"/>
      <c r="P362" s="73"/>
      <c r="Q362" s="73"/>
      <c r="R362" s="73"/>
      <c r="S362" s="73"/>
      <c r="T362" s="73"/>
      <c r="U362" s="73"/>
      <c r="V362" s="73"/>
      <c r="W362" s="73"/>
      <c r="X362" s="73"/>
      <c r="Y362" s="73"/>
    </row>
    <row r="363" spans="1:25" ht="15.75" customHeight="1" x14ac:dyDescent="0.2">
      <c r="A363" s="73"/>
      <c r="B363" s="73"/>
      <c r="C363" s="73"/>
      <c r="D363" s="73"/>
      <c r="E363" s="73"/>
      <c r="F363" s="73"/>
      <c r="G363" s="73"/>
      <c r="H363" s="73"/>
      <c r="I363" s="73"/>
      <c r="J363" s="73"/>
      <c r="K363" s="73"/>
      <c r="L363" s="367"/>
      <c r="M363" s="106"/>
      <c r="N363" s="106"/>
      <c r="O363" s="106"/>
      <c r="P363" s="73"/>
      <c r="Q363" s="73"/>
      <c r="R363" s="73"/>
      <c r="S363" s="73"/>
      <c r="T363" s="73"/>
      <c r="U363" s="73"/>
      <c r="V363" s="73"/>
      <c r="W363" s="73"/>
      <c r="X363" s="73"/>
      <c r="Y363" s="73"/>
    </row>
    <row r="364" spans="1:25" ht="15.75" customHeight="1" x14ac:dyDescent="0.2">
      <c r="A364" s="73"/>
      <c r="B364" s="73"/>
      <c r="C364" s="73"/>
      <c r="D364" s="73"/>
      <c r="E364" s="73"/>
      <c r="F364" s="73"/>
      <c r="G364" s="73"/>
      <c r="H364" s="73"/>
      <c r="I364" s="73"/>
      <c r="J364" s="73"/>
      <c r="K364" s="73"/>
      <c r="L364" s="367"/>
      <c r="M364" s="106"/>
      <c r="N364" s="106"/>
      <c r="O364" s="106"/>
      <c r="P364" s="73"/>
      <c r="Q364" s="73"/>
      <c r="R364" s="73"/>
      <c r="S364" s="73"/>
      <c r="T364" s="73"/>
      <c r="U364" s="73"/>
      <c r="V364" s="73"/>
      <c r="W364" s="73"/>
      <c r="X364" s="73"/>
      <c r="Y364" s="73"/>
    </row>
    <row r="365" spans="1:25" ht="15.75" customHeight="1" x14ac:dyDescent="0.2">
      <c r="A365" s="73"/>
      <c r="B365" s="73"/>
      <c r="C365" s="73"/>
      <c r="D365" s="73"/>
      <c r="E365" s="73"/>
      <c r="F365" s="73"/>
      <c r="G365" s="73"/>
      <c r="H365" s="73"/>
      <c r="I365" s="73"/>
      <c r="J365" s="73"/>
      <c r="K365" s="73"/>
      <c r="L365" s="367"/>
      <c r="M365" s="106"/>
      <c r="N365" s="106"/>
      <c r="O365" s="106"/>
      <c r="P365" s="73"/>
      <c r="Q365" s="73"/>
      <c r="R365" s="73"/>
      <c r="S365" s="73"/>
      <c r="T365" s="73"/>
      <c r="U365" s="73"/>
      <c r="V365" s="73"/>
      <c r="W365" s="73"/>
      <c r="X365" s="73"/>
      <c r="Y365" s="73"/>
    </row>
    <row r="366" spans="1:25" ht="15.75" customHeight="1" x14ac:dyDescent="0.2">
      <c r="A366" s="73"/>
      <c r="B366" s="73"/>
      <c r="C366" s="73"/>
      <c r="D366" s="73"/>
      <c r="E366" s="73"/>
      <c r="F366" s="73"/>
      <c r="G366" s="73"/>
      <c r="H366" s="73"/>
      <c r="I366" s="73"/>
      <c r="J366" s="73"/>
      <c r="K366" s="73"/>
      <c r="L366" s="367"/>
      <c r="M366" s="106"/>
      <c r="N366" s="106"/>
      <c r="O366" s="106"/>
      <c r="P366" s="73"/>
      <c r="Q366" s="73"/>
      <c r="R366" s="73"/>
      <c r="S366" s="73"/>
      <c r="T366" s="73"/>
      <c r="U366" s="73"/>
      <c r="V366" s="73"/>
      <c r="W366" s="73"/>
      <c r="X366" s="73"/>
      <c r="Y366" s="73"/>
    </row>
    <row r="367" spans="1:25" ht="15.75" customHeight="1" x14ac:dyDescent="0.2">
      <c r="A367" s="73"/>
      <c r="B367" s="73"/>
      <c r="C367" s="73"/>
      <c r="D367" s="73"/>
      <c r="E367" s="73"/>
      <c r="F367" s="73"/>
      <c r="G367" s="73"/>
      <c r="H367" s="73"/>
      <c r="I367" s="73"/>
      <c r="J367" s="73"/>
      <c r="K367" s="73"/>
      <c r="L367" s="367"/>
      <c r="M367" s="106"/>
      <c r="N367" s="106"/>
      <c r="O367" s="106"/>
      <c r="P367" s="73"/>
      <c r="Q367" s="73"/>
      <c r="R367" s="73"/>
      <c r="S367" s="73"/>
      <c r="T367" s="73"/>
      <c r="U367" s="73"/>
      <c r="V367" s="73"/>
      <c r="W367" s="73"/>
      <c r="X367" s="73"/>
      <c r="Y367" s="73"/>
    </row>
    <row r="368" spans="1:25" ht="15.75" customHeight="1" x14ac:dyDescent="0.2">
      <c r="A368" s="73"/>
      <c r="B368" s="73"/>
      <c r="C368" s="73"/>
      <c r="D368" s="73"/>
      <c r="E368" s="73"/>
      <c r="F368" s="73"/>
      <c r="G368" s="73"/>
      <c r="H368" s="73"/>
      <c r="I368" s="73"/>
      <c r="J368" s="73"/>
      <c r="K368" s="73"/>
      <c r="L368" s="367"/>
      <c r="M368" s="106"/>
      <c r="N368" s="106"/>
      <c r="O368" s="106"/>
      <c r="P368" s="73"/>
      <c r="Q368" s="73"/>
      <c r="R368" s="73"/>
      <c r="S368" s="73"/>
      <c r="T368" s="73"/>
      <c r="U368" s="73"/>
      <c r="V368" s="73"/>
      <c r="W368" s="73"/>
      <c r="X368" s="73"/>
      <c r="Y368" s="73"/>
    </row>
    <row r="369" spans="1:25" ht="15.75" customHeight="1" x14ac:dyDescent="0.2">
      <c r="A369" s="73"/>
      <c r="B369" s="73"/>
      <c r="C369" s="73"/>
      <c r="D369" s="73"/>
      <c r="E369" s="73"/>
      <c r="F369" s="73"/>
      <c r="G369" s="73"/>
      <c r="H369" s="73"/>
      <c r="I369" s="73"/>
      <c r="J369" s="73"/>
      <c r="K369" s="73"/>
      <c r="L369" s="367"/>
      <c r="M369" s="106"/>
      <c r="N369" s="106"/>
      <c r="O369" s="106"/>
      <c r="P369" s="73"/>
      <c r="Q369" s="73"/>
      <c r="R369" s="73"/>
      <c r="S369" s="73"/>
      <c r="T369" s="73"/>
      <c r="U369" s="73"/>
      <c r="V369" s="73"/>
      <c r="W369" s="73"/>
      <c r="X369" s="73"/>
      <c r="Y369" s="73"/>
    </row>
    <row r="370" spans="1:25" ht="15.75" customHeight="1" x14ac:dyDescent="0.2">
      <c r="A370" s="73"/>
      <c r="B370" s="73"/>
      <c r="C370" s="73"/>
      <c r="D370" s="73"/>
      <c r="E370" s="73"/>
      <c r="F370" s="73"/>
      <c r="G370" s="73"/>
      <c r="H370" s="73"/>
      <c r="I370" s="73"/>
      <c r="J370" s="73"/>
      <c r="K370" s="73"/>
      <c r="L370" s="367"/>
      <c r="M370" s="106"/>
      <c r="N370" s="106"/>
      <c r="O370" s="106"/>
      <c r="P370" s="73"/>
      <c r="Q370" s="73"/>
      <c r="R370" s="73"/>
      <c r="S370" s="73"/>
      <c r="T370" s="73"/>
      <c r="U370" s="73"/>
      <c r="V370" s="73"/>
      <c r="W370" s="73"/>
      <c r="X370" s="73"/>
      <c r="Y370" s="73"/>
    </row>
    <row r="371" spans="1:25" ht="15.75" customHeight="1" x14ac:dyDescent="0.2">
      <c r="A371" s="73"/>
      <c r="B371" s="73"/>
      <c r="C371" s="73"/>
      <c r="D371" s="73"/>
      <c r="E371" s="73"/>
      <c r="F371" s="73"/>
      <c r="G371" s="73"/>
      <c r="H371" s="73"/>
      <c r="I371" s="73"/>
      <c r="J371" s="73"/>
      <c r="K371" s="73"/>
      <c r="L371" s="367"/>
      <c r="M371" s="106"/>
      <c r="N371" s="106"/>
      <c r="O371" s="106"/>
      <c r="P371" s="73"/>
      <c r="Q371" s="73"/>
      <c r="R371" s="73"/>
      <c r="S371" s="73"/>
      <c r="T371" s="73"/>
      <c r="U371" s="73"/>
      <c r="V371" s="73"/>
      <c r="W371" s="73"/>
      <c r="X371" s="73"/>
      <c r="Y371" s="73"/>
    </row>
    <row r="372" spans="1:25" ht="15.75" customHeight="1" x14ac:dyDescent="0.2">
      <c r="A372" s="73"/>
      <c r="B372" s="73"/>
      <c r="C372" s="73"/>
      <c r="D372" s="73"/>
      <c r="E372" s="73"/>
      <c r="F372" s="73"/>
      <c r="G372" s="73"/>
      <c r="H372" s="73"/>
      <c r="I372" s="73"/>
      <c r="J372" s="73"/>
      <c r="K372" s="73"/>
      <c r="L372" s="367"/>
      <c r="M372" s="106"/>
      <c r="N372" s="106"/>
      <c r="O372" s="106"/>
      <c r="P372" s="73"/>
      <c r="Q372" s="73"/>
      <c r="R372" s="73"/>
      <c r="S372" s="73"/>
      <c r="T372" s="73"/>
      <c r="U372" s="73"/>
      <c r="V372" s="73"/>
      <c r="W372" s="73"/>
      <c r="X372" s="73"/>
      <c r="Y372" s="73"/>
    </row>
    <row r="373" spans="1:25" ht="15.75" customHeight="1" x14ac:dyDescent="0.2">
      <c r="A373" s="73"/>
      <c r="B373" s="73"/>
      <c r="C373" s="73"/>
      <c r="D373" s="73"/>
      <c r="E373" s="73"/>
      <c r="F373" s="73"/>
      <c r="G373" s="73"/>
      <c r="H373" s="73"/>
      <c r="I373" s="73"/>
      <c r="J373" s="73"/>
      <c r="K373" s="73"/>
      <c r="L373" s="367"/>
      <c r="M373" s="106"/>
      <c r="N373" s="106"/>
      <c r="O373" s="106"/>
      <c r="P373" s="73"/>
      <c r="Q373" s="73"/>
      <c r="R373" s="73"/>
      <c r="S373" s="73"/>
      <c r="T373" s="73"/>
      <c r="U373" s="73"/>
      <c r="V373" s="73"/>
      <c r="W373" s="73"/>
      <c r="X373" s="73"/>
      <c r="Y373" s="73"/>
    </row>
    <row r="374" spans="1:25" ht="15.75" customHeight="1" x14ac:dyDescent="0.2">
      <c r="A374" s="73"/>
      <c r="B374" s="73"/>
      <c r="C374" s="73"/>
      <c r="D374" s="73"/>
      <c r="E374" s="73"/>
      <c r="F374" s="73"/>
      <c r="G374" s="73"/>
      <c r="H374" s="73"/>
      <c r="I374" s="73"/>
      <c r="J374" s="73"/>
      <c r="K374" s="73"/>
      <c r="L374" s="367"/>
      <c r="M374" s="106"/>
      <c r="N374" s="106"/>
      <c r="O374" s="106"/>
      <c r="P374" s="73"/>
      <c r="Q374" s="73"/>
      <c r="R374" s="73"/>
      <c r="S374" s="73"/>
      <c r="T374" s="73"/>
      <c r="U374" s="73"/>
      <c r="V374" s="73"/>
      <c r="W374" s="73"/>
      <c r="X374" s="73"/>
      <c r="Y374" s="73"/>
    </row>
    <row r="375" spans="1:25" ht="15.75" customHeight="1" x14ac:dyDescent="0.2">
      <c r="A375" s="73"/>
      <c r="B375" s="73"/>
      <c r="C375" s="73"/>
      <c r="D375" s="73"/>
      <c r="E375" s="73"/>
      <c r="F375" s="73"/>
      <c r="G375" s="73"/>
      <c r="H375" s="73"/>
      <c r="I375" s="73"/>
      <c r="J375" s="73"/>
      <c r="K375" s="73"/>
      <c r="L375" s="367"/>
      <c r="M375" s="106"/>
      <c r="N375" s="106"/>
      <c r="O375" s="106"/>
      <c r="P375" s="73"/>
      <c r="Q375" s="73"/>
      <c r="R375" s="73"/>
      <c r="S375" s="73"/>
      <c r="T375" s="73"/>
      <c r="U375" s="73"/>
      <c r="V375" s="73"/>
      <c r="W375" s="73"/>
      <c r="X375" s="73"/>
      <c r="Y375" s="73"/>
    </row>
    <row r="376" spans="1:25" ht="15.75" customHeight="1" x14ac:dyDescent="0.2">
      <c r="A376" s="73"/>
      <c r="B376" s="73"/>
      <c r="C376" s="73"/>
      <c r="D376" s="73"/>
      <c r="E376" s="73"/>
      <c r="F376" s="73"/>
      <c r="G376" s="73"/>
      <c r="H376" s="73"/>
      <c r="I376" s="73"/>
      <c r="J376" s="73"/>
      <c r="K376" s="73"/>
      <c r="L376" s="367"/>
      <c r="M376" s="106"/>
      <c r="N376" s="106"/>
      <c r="O376" s="106"/>
      <c r="P376" s="73"/>
      <c r="Q376" s="73"/>
      <c r="R376" s="73"/>
      <c r="S376" s="73"/>
      <c r="T376" s="73"/>
      <c r="U376" s="73"/>
      <c r="V376" s="73"/>
      <c r="W376" s="73"/>
      <c r="X376" s="73"/>
      <c r="Y376" s="73"/>
    </row>
    <row r="377" spans="1:25" ht="15.75" customHeight="1" x14ac:dyDescent="0.2">
      <c r="A377" s="73"/>
      <c r="B377" s="73"/>
      <c r="C377" s="73"/>
      <c r="D377" s="73"/>
      <c r="E377" s="73"/>
      <c r="F377" s="73"/>
      <c r="G377" s="73"/>
      <c r="H377" s="73"/>
      <c r="I377" s="73"/>
      <c r="J377" s="73"/>
      <c r="K377" s="73"/>
      <c r="L377" s="367"/>
      <c r="M377" s="106"/>
      <c r="N377" s="106"/>
      <c r="O377" s="106"/>
      <c r="P377" s="73"/>
      <c r="Q377" s="73"/>
      <c r="R377" s="73"/>
      <c r="S377" s="73"/>
      <c r="T377" s="73"/>
      <c r="U377" s="73"/>
      <c r="V377" s="73"/>
      <c r="W377" s="73"/>
      <c r="X377" s="73"/>
      <c r="Y377" s="73"/>
    </row>
    <row r="378" spans="1:25" ht="15.75" customHeight="1" x14ac:dyDescent="0.2">
      <c r="A378" s="73"/>
      <c r="B378" s="73"/>
      <c r="C378" s="73"/>
      <c r="D378" s="73"/>
      <c r="E378" s="73"/>
      <c r="F378" s="73"/>
      <c r="G378" s="73"/>
      <c r="H378" s="73"/>
      <c r="I378" s="73"/>
      <c r="J378" s="73"/>
      <c r="K378" s="73"/>
      <c r="L378" s="367"/>
      <c r="M378" s="106"/>
      <c r="N378" s="106"/>
      <c r="O378" s="106"/>
      <c r="P378" s="73"/>
      <c r="Q378" s="73"/>
      <c r="R378" s="73"/>
      <c r="S378" s="73"/>
      <c r="T378" s="73"/>
      <c r="U378" s="73"/>
      <c r="V378" s="73"/>
      <c r="W378" s="73"/>
      <c r="X378" s="73"/>
      <c r="Y378" s="73"/>
    </row>
    <row r="379" spans="1:25" ht="15.75" customHeight="1" x14ac:dyDescent="0.2">
      <c r="A379" s="73"/>
      <c r="B379" s="73"/>
      <c r="C379" s="73"/>
      <c r="D379" s="73"/>
      <c r="E379" s="73"/>
      <c r="F379" s="73"/>
      <c r="G379" s="73"/>
      <c r="H379" s="73"/>
      <c r="I379" s="73"/>
      <c r="J379" s="73"/>
      <c r="K379" s="73"/>
      <c r="L379" s="367"/>
      <c r="M379" s="106"/>
      <c r="N379" s="106"/>
      <c r="O379" s="106"/>
      <c r="P379" s="73"/>
      <c r="Q379" s="73"/>
      <c r="R379" s="73"/>
      <c r="S379" s="73"/>
      <c r="T379" s="73"/>
      <c r="U379" s="73"/>
      <c r="V379" s="73"/>
      <c r="W379" s="73"/>
      <c r="X379" s="73"/>
      <c r="Y379" s="73"/>
    </row>
    <row r="380" spans="1:25" ht="15.75" customHeight="1" x14ac:dyDescent="0.2">
      <c r="A380" s="73"/>
      <c r="B380" s="73"/>
      <c r="C380" s="73"/>
      <c r="D380" s="73"/>
      <c r="E380" s="73"/>
      <c r="F380" s="73"/>
      <c r="G380" s="73"/>
      <c r="H380" s="73"/>
      <c r="I380" s="73"/>
      <c r="J380" s="73"/>
      <c r="K380" s="73"/>
      <c r="L380" s="367"/>
      <c r="M380" s="106"/>
      <c r="N380" s="106"/>
      <c r="O380" s="106"/>
      <c r="P380" s="73"/>
      <c r="Q380" s="73"/>
      <c r="R380" s="73"/>
      <c r="S380" s="73"/>
      <c r="T380" s="73"/>
      <c r="U380" s="73"/>
      <c r="V380" s="73"/>
      <c r="W380" s="73"/>
      <c r="X380" s="73"/>
      <c r="Y380" s="73"/>
    </row>
    <row r="381" spans="1:25" ht="15.75" customHeight="1" x14ac:dyDescent="0.2">
      <c r="A381" s="73"/>
      <c r="B381" s="73"/>
      <c r="C381" s="73"/>
      <c r="D381" s="73"/>
      <c r="E381" s="73"/>
      <c r="F381" s="73"/>
      <c r="G381" s="73"/>
      <c r="H381" s="73"/>
      <c r="I381" s="73"/>
      <c r="J381" s="73"/>
      <c r="K381" s="73"/>
      <c r="L381" s="367"/>
      <c r="M381" s="106"/>
      <c r="N381" s="106"/>
      <c r="O381" s="106"/>
      <c r="P381" s="73"/>
      <c r="Q381" s="73"/>
      <c r="R381" s="73"/>
      <c r="S381" s="73"/>
      <c r="T381" s="73"/>
      <c r="U381" s="73"/>
      <c r="V381" s="73"/>
      <c r="W381" s="73"/>
      <c r="X381" s="73"/>
      <c r="Y381" s="73"/>
    </row>
    <row r="382" spans="1:25" ht="15.75" customHeight="1" x14ac:dyDescent="0.2">
      <c r="A382" s="73"/>
      <c r="B382" s="73"/>
      <c r="C382" s="73"/>
      <c r="D382" s="73"/>
      <c r="E382" s="73"/>
      <c r="F382" s="73"/>
      <c r="G382" s="73"/>
      <c r="H382" s="73"/>
      <c r="I382" s="73"/>
      <c r="J382" s="73"/>
      <c r="K382" s="73"/>
      <c r="L382" s="367"/>
      <c r="M382" s="106"/>
      <c r="N382" s="106"/>
      <c r="O382" s="106"/>
      <c r="P382" s="73"/>
      <c r="Q382" s="73"/>
      <c r="R382" s="73"/>
      <c r="S382" s="73"/>
      <c r="T382" s="73"/>
      <c r="U382" s="73"/>
      <c r="V382" s="73"/>
      <c r="W382" s="73"/>
      <c r="X382" s="73"/>
      <c r="Y382" s="73"/>
    </row>
    <row r="383" spans="1:25" ht="15.75" customHeight="1" x14ac:dyDescent="0.2">
      <c r="A383" s="73"/>
      <c r="B383" s="73"/>
      <c r="C383" s="73"/>
      <c r="D383" s="73"/>
      <c r="E383" s="73"/>
      <c r="F383" s="73"/>
      <c r="G383" s="73"/>
      <c r="H383" s="73"/>
      <c r="I383" s="73"/>
      <c r="J383" s="73"/>
      <c r="K383" s="73"/>
      <c r="L383" s="367"/>
      <c r="M383" s="106"/>
      <c r="N383" s="106"/>
      <c r="O383" s="106"/>
      <c r="P383" s="73"/>
      <c r="Q383" s="73"/>
      <c r="R383" s="73"/>
      <c r="S383" s="73"/>
      <c r="T383" s="73"/>
      <c r="U383" s="73"/>
      <c r="V383" s="73"/>
      <c r="W383" s="73"/>
      <c r="X383" s="73"/>
      <c r="Y383" s="73"/>
    </row>
    <row r="384" spans="1:25" ht="15.75" customHeight="1" x14ac:dyDescent="0.2">
      <c r="A384" s="73"/>
      <c r="B384" s="73"/>
      <c r="C384" s="73"/>
      <c r="D384" s="73"/>
      <c r="E384" s="73"/>
      <c r="F384" s="73"/>
      <c r="G384" s="73"/>
      <c r="H384" s="73"/>
      <c r="I384" s="73"/>
      <c r="J384" s="73"/>
      <c r="K384" s="73"/>
      <c r="L384" s="367"/>
      <c r="M384" s="106"/>
      <c r="N384" s="106"/>
      <c r="O384" s="106"/>
      <c r="P384" s="73"/>
      <c r="Q384" s="73"/>
      <c r="R384" s="73"/>
      <c r="S384" s="73"/>
      <c r="T384" s="73"/>
      <c r="U384" s="73"/>
      <c r="V384" s="73"/>
      <c r="W384" s="73"/>
      <c r="X384" s="73"/>
      <c r="Y384" s="73"/>
    </row>
    <row r="385" spans="1:25" ht="15.75" customHeight="1" x14ac:dyDescent="0.2">
      <c r="A385" s="73"/>
      <c r="B385" s="73"/>
      <c r="C385" s="73"/>
      <c r="D385" s="73"/>
      <c r="E385" s="73"/>
      <c r="F385" s="73"/>
      <c r="G385" s="73"/>
      <c r="H385" s="73"/>
      <c r="I385" s="73"/>
      <c r="J385" s="73"/>
      <c r="K385" s="73"/>
      <c r="L385" s="367"/>
      <c r="M385" s="106"/>
      <c r="N385" s="106"/>
      <c r="O385" s="106"/>
      <c r="P385" s="73"/>
      <c r="Q385" s="73"/>
      <c r="R385" s="73"/>
      <c r="S385" s="73"/>
      <c r="T385" s="73"/>
      <c r="U385" s="73"/>
      <c r="V385" s="73"/>
      <c r="W385" s="73"/>
      <c r="X385" s="73"/>
      <c r="Y385" s="73"/>
    </row>
    <row r="386" spans="1:25" ht="15.75" customHeight="1" x14ac:dyDescent="0.2">
      <c r="A386" s="73"/>
      <c r="B386" s="73"/>
      <c r="C386" s="73"/>
      <c r="D386" s="73"/>
      <c r="E386" s="73"/>
      <c r="F386" s="73"/>
      <c r="G386" s="73"/>
      <c r="H386" s="73"/>
      <c r="I386" s="73"/>
      <c r="J386" s="73"/>
      <c r="K386" s="73"/>
      <c r="L386" s="367"/>
      <c r="M386" s="106"/>
      <c r="N386" s="106"/>
      <c r="O386" s="106"/>
      <c r="P386" s="73"/>
      <c r="Q386" s="73"/>
      <c r="R386" s="73"/>
      <c r="S386" s="73"/>
      <c r="T386" s="73"/>
      <c r="U386" s="73"/>
      <c r="V386" s="73"/>
      <c r="W386" s="73"/>
      <c r="X386" s="73"/>
      <c r="Y386" s="73"/>
    </row>
    <row r="387" spans="1:25" ht="15.75" customHeight="1" x14ac:dyDescent="0.2">
      <c r="A387" s="73"/>
      <c r="B387" s="73"/>
      <c r="C387" s="73"/>
      <c r="D387" s="73"/>
      <c r="E387" s="73"/>
      <c r="F387" s="73"/>
      <c r="G387" s="73"/>
      <c r="H387" s="73"/>
      <c r="I387" s="73"/>
      <c r="J387" s="73"/>
      <c r="K387" s="73"/>
      <c r="L387" s="367"/>
      <c r="M387" s="106"/>
      <c r="N387" s="106"/>
      <c r="O387" s="106"/>
      <c r="P387" s="73"/>
      <c r="Q387" s="73"/>
      <c r="R387" s="73"/>
      <c r="S387" s="73"/>
      <c r="T387" s="73"/>
      <c r="U387" s="73"/>
      <c r="V387" s="73"/>
      <c r="W387" s="73"/>
      <c r="X387" s="73"/>
      <c r="Y387" s="73"/>
    </row>
    <row r="388" spans="1:25" ht="15.75" customHeight="1" x14ac:dyDescent="0.2">
      <c r="A388" s="73"/>
      <c r="B388" s="73"/>
      <c r="C388" s="73"/>
      <c r="D388" s="73"/>
      <c r="E388" s="73"/>
      <c r="F388" s="73"/>
      <c r="G388" s="73"/>
      <c r="H388" s="73"/>
      <c r="I388" s="73"/>
      <c r="J388" s="73"/>
      <c r="K388" s="73"/>
      <c r="L388" s="367"/>
      <c r="M388" s="106"/>
      <c r="N388" s="106"/>
      <c r="O388" s="106"/>
      <c r="P388" s="73"/>
      <c r="Q388" s="73"/>
      <c r="R388" s="73"/>
      <c r="S388" s="73"/>
      <c r="T388" s="73"/>
      <c r="U388" s="73"/>
      <c r="V388" s="73"/>
      <c r="W388" s="73"/>
      <c r="X388" s="73"/>
      <c r="Y388" s="73"/>
    </row>
    <row r="389" spans="1:25" ht="15.75" customHeight="1" x14ac:dyDescent="0.2">
      <c r="A389" s="73"/>
      <c r="B389" s="73"/>
      <c r="C389" s="73"/>
      <c r="D389" s="73"/>
      <c r="E389" s="73"/>
      <c r="F389" s="73"/>
      <c r="G389" s="73"/>
      <c r="H389" s="73"/>
      <c r="I389" s="73"/>
      <c r="J389" s="73"/>
      <c r="K389" s="73"/>
      <c r="L389" s="367"/>
      <c r="M389" s="106"/>
      <c r="N389" s="106"/>
      <c r="O389" s="106"/>
      <c r="P389" s="73"/>
      <c r="Q389" s="73"/>
      <c r="R389" s="73"/>
      <c r="S389" s="73"/>
      <c r="T389" s="73"/>
      <c r="U389" s="73"/>
      <c r="V389" s="73"/>
      <c r="W389" s="73"/>
      <c r="X389" s="73"/>
      <c r="Y389" s="73"/>
    </row>
    <row r="390" spans="1:25" ht="15.75" customHeight="1" x14ac:dyDescent="0.2">
      <c r="A390" s="73"/>
      <c r="B390" s="73"/>
      <c r="C390" s="73"/>
      <c r="D390" s="73"/>
      <c r="E390" s="73"/>
      <c r="F390" s="73"/>
      <c r="G390" s="73"/>
      <c r="H390" s="73"/>
      <c r="I390" s="73"/>
      <c r="J390" s="73"/>
      <c r="K390" s="73"/>
      <c r="L390" s="367"/>
      <c r="M390" s="106"/>
      <c r="N390" s="106"/>
      <c r="O390" s="106"/>
      <c r="P390" s="73"/>
      <c r="Q390" s="73"/>
      <c r="R390" s="73"/>
      <c r="S390" s="73"/>
      <c r="T390" s="73"/>
      <c r="U390" s="73"/>
      <c r="V390" s="73"/>
      <c r="W390" s="73"/>
      <c r="X390" s="73"/>
      <c r="Y390" s="73"/>
    </row>
    <row r="391" spans="1:25" ht="15.75" customHeight="1" x14ac:dyDescent="0.2">
      <c r="A391" s="73"/>
      <c r="B391" s="73"/>
      <c r="C391" s="73"/>
      <c r="D391" s="73"/>
      <c r="E391" s="73"/>
      <c r="F391" s="73"/>
      <c r="G391" s="73"/>
      <c r="H391" s="73"/>
      <c r="I391" s="73"/>
      <c r="J391" s="73"/>
      <c r="K391" s="73"/>
      <c r="L391" s="367"/>
      <c r="M391" s="106"/>
      <c r="N391" s="106"/>
      <c r="O391" s="106"/>
      <c r="P391" s="73"/>
      <c r="Q391" s="73"/>
      <c r="R391" s="73"/>
      <c r="S391" s="73"/>
      <c r="T391" s="73"/>
      <c r="U391" s="73"/>
      <c r="V391" s="73"/>
      <c r="W391" s="73"/>
      <c r="X391" s="73"/>
      <c r="Y391" s="73"/>
    </row>
    <row r="392" spans="1:25" ht="15.75" customHeight="1" x14ac:dyDescent="0.2">
      <c r="A392" s="73"/>
      <c r="B392" s="73"/>
      <c r="C392" s="73"/>
      <c r="D392" s="73"/>
      <c r="E392" s="73"/>
      <c r="F392" s="73"/>
      <c r="G392" s="73"/>
      <c r="H392" s="73"/>
      <c r="I392" s="73"/>
      <c r="J392" s="73"/>
      <c r="K392" s="73"/>
      <c r="L392" s="367"/>
      <c r="M392" s="106"/>
      <c r="N392" s="106"/>
      <c r="O392" s="106"/>
      <c r="P392" s="73"/>
      <c r="Q392" s="73"/>
      <c r="R392" s="73"/>
      <c r="S392" s="73"/>
      <c r="T392" s="73"/>
      <c r="U392" s="73"/>
      <c r="V392" s="73"/>
      <c r="W392" s="73"/>
      <c r="X392" s="73"/>
      <c r="Y392" s="73"/>
    </row>
    <row r="393" spans="1:25" ht="15.75" customHeight="1" x14ac:dyDescent="0.2">
      <c r="A393" s="73"/>
      <c r="B393" s="73"/>
      <c r="C393" s="73"/>
      <c r="D393" s="73"/>
      <c r="E393" s="73"/>
      <c r="F393" s="73"/>
      <c r="G393" s="73"/>
      <c r="H393" s="73"/>
      <c r="I393" s="73"/>
      <c r="J393" s="73"/>
      <c r="K393" s="73"/>
      <c r="L393" s="367"/>
      <c r="M393" s="106"/>
      <c r="N393" s="106"/>
      <c r="O393" s="106"/>
      <c r="P393" s="73"/>
      <c r="Q393" s="73"/>
      <c r="R393" s="73"/>
      <c r="S393" s="73"/>
      <c r="T393" s="73"/>
      <c r="U393" s="73"/>
      <c r="V393" s="73"/>
      <c r="W393" s="73"/>
      <c r="X393" s="73"/>
      <c r="Y393" s="73"/>
    </row>
    <row r="394" spans="1:25" ht="15.75" customHeight="1" x14ac:dyDescent="0.2">
      <c r="A394" s="73"/>
      <c r="B394" s="73"/>
      <c r="C394" s="73"/>
      <c r="D394" s="73"/>
      <c r="E394" s="73"/>
      <c r="F394" s="73"/>
      <c r="G394" s="73"/>
      <c r="H394" s="73"/>
      <c r="I394" s="73"/>
      <c r="J394" s="73"/>
      <c r="K394" s="73"/>
      <c r="L394" s="367"/>
      <c r="M394" s="106"/>
      <c r="N394" s="106"/>
      <c r="O394" s="106"/>
      <c r="P394" s="73"/>
      <c r="Q394" s="73"/>
      <c r="R394" s="73"/>
      <c r="S394" s="73"/>
      <c r="T394" s="73"/>
      <c r="U394" s="73"/>
      <c r="V394" s="73"/>
      <c r="W394" s="73"/>
      <c r="X394" s="73"/>
      <c r="Y394" s="73"/>
    </row>
    <row r="395" spans="1:25" ht="15.75" customHeight="1" x14ac:dyDescent="0.2">
      <c r="A395" s="73"/>
      <c r="B395" s="73"/>
      <c r="C395" s="73"/>
      <c r="D395" s="73"/>
      <c r="E395" s="73"/>
      <c r="F395" s="73"/>
      <c r="G395" s="73"/>
      <c r="H395" s="73"/>
      <c r="I395" s="73"/>
      <c r="J395" s="73"/>
      <c r="K395" s="73"/>
      <c r="L395" s="367"/>
      <c r="M395" s="106"/>
      <c r="N395" s="106"/>
      <c r="O395" s="106"/>
      <c r="P395" s="73"/>
      <c r="Q395" s="73"/>
      <c r="R395" s="73"/>
      <c r="S395" s="73"/>
      <c r="T395" s="73"/>
      <c r="U395" s="73"/>
      <c r="V395" s="73"/>
      <c r="W395" s="73"/>
      <c r="X395" s="73"/>
      <c r="Y395" s="73"/>
    </row>
    <row r="396" spans="1:25" ht="15.75" customHeight="1" x14ac:dyDescent="0.2">
      <c r="A396" s="73"/>
      <c r="B396" s="73"/>
      <c r="C396" s="73"/>
      <c r="D396" s="73"/>
      <c r="E396" s="73"/>
      <c r="F396" s="73"/>
      <c r="G396" s="73"/>
      <c r="H396" s="73"/>
      <c r="I396" s="73"/>
      <c r="J396" s="73"/>
      <c r="K396" s="73"/>
      <c r="L396" s="367"/>
      <c r="M396" s="106"/>
      <c r="N396" s="106"/>
      <c r="O396" s="106"/>
      <c r="P396" s="73"/>
      <c r="Q396" s="73"/>
      <c r="R396" s="73"/>
      <c r="S396" s="73"/>
      <c r="T396" s="73"/>
      <c r="U396" s="73"/>
      <c r="V396" s="73"/>
      <c r="W396" s="73"/>
      <c r="X396" s="73"/>
      <c r="Y396" s="73"/>
    </row>
    <row r="397" spans="1:25" ht="15.75" customHeight="1" x14ac:dyDescent="0.2">
      <c r="A397" s="73"/>
      <c r="B397" s="73"/>
      <c r="C397" s="73"/>
      <c r="D397" s="73"/>
      <c r="E397" s="73"/>
      <c r="F397" s="73"/>
      <c r="G397" s="73"/>
      <c r="H397" s="73"/>
      <c r="I397" s="73"/>
      <c r="J397" s="73"/>
      <c r="K397" s="73"/>
      <c r="L397" s="367"/>
      <c r="M397" s="106"/>
      <c r="N397" s="106"/>
      <c r="O397" s="106"/>
      <c r="P397" s="73"/>
      <c r="Q397" s="73"/>
      <c r="R397" s="73"/>
      <c r="S397" s="73"/>
      <c r="T397" s="73"/>
      <c r="U397" s="73"/>
      <c r="V397" s="73"/>
      <c r="W397" s="73"/>
      <c r="X397" s="73"/>
      <c r="Y397" s="73"/>
    </row>
    <row r="398" spans="1:25" ht="15.75" customHeight="1" x14ac:dyDescent="0.2">
      <c r="A398" s="73"/>
      <c r="B398" s="73"/>
      <c r="C398" s="73"/>
      <c r="D398" s="73"/>
      <c r="E398" s="73"/>
      <c r="F398" s="73"/>
      <c r="G398" s="73"/>
      <c r="H398" s="73"/>
      <c r="I398" s="73"/>
      <c r="J398" s="73"/>
      <c r="K398" s="73"/>
      <c r="L398" s="367"/>
      <c r="M398" s="106"/>
      <c r="N398" s="106"/>
      <c r="O398" s="106"/>
      <c r="P398" s="73"/>
      <c r="Q398" s="73"/>
      <c r="R398" s="73"/>
      <c r="S398" s="73"/>
      <c r="T398" s="73"/>
      <c r="U398" s="73"/>
      <c r="V398" s="73"/>
      <c r="W398" s="73"/>
      <c r="X398" s="73"/>
      <c r="Y398" s="73"/>
    </row>
    <row r="399" spans="1:25" ht="15.75" customHeight="1" x14ac:dyDescent="0.2">
      <c r="A399" s="73"/>
      <c r="B399" s="73"/>
      <c r="C399" s="73"/>
      <c r="D399" s="73"/>
      <c r="E399" s="73"/>
      <c r="F399" s="73"/>
      <c r="G399" s="73"/>
      <c r="H399" s="73"/>
      <c r="I399" s="73"/>
      <c r="J399" s="73"/>
      <c r="K399" s="73"/>
      <c r="L399" s="367"/>
      <c r="M399" s="106"/>
      <c r="N399" s="106"/>
      <c r="O399" s="106"/>
      <c r="P399" s="73"/>
      <c r="Q399" s="73"/>
      <c r="R399" s="73"/>
      <c r="S399" s="73"/>
      <c r="T399" s="73"/>
      <c r="U399" s="73"/>
      <c r="V399" s="73"/>
      <c r="W399" s="73"/>
      <c r="X399" s="73"/>
      <c r="Y399" s="73"/>
    </row>
    <row r="400" spans="1:25" ht="15.75" customHeight="1" x14ac:dyDescent="0.2">
      <c r="A400" s="73"/>
      <c r="B400" s="73"/>
      <c r="C400" s="73"/>
      <c r="D400" s="73"/>
      <c r="E400" s="73"/>
      <c r="F400" s="73"/>
      <c r="G400" s="73"/>
      <c r="H400" s="73"/>
      <c r="I400" s="73"/>
      <c r="J400" s="73"/>
      <c r="K400" s="73"/>
      <c r="L400" s="367"/>
      <c r="M400" s="106"/>
      <c r="N400" s="106"/>
      <c r="O400" s="106"/>
      <c r="P400" s="73"/>
      <c r="Q400" s="73"/>
      <c r="R400" s="73"/>
      <c r="S400" s="73"/>
      <c r="T400" s="73"/>
      <c r="U400" s="73"/>
      <c r="V400" s="73"/>
      <c r="W400" s="73"/>
      <c r="X400" s="73"/>
      <c r="Y400" s="73"/>
    </row>
    <row r="401" spans="1:25" ht="15.75" customHeight="1" x14ac:dyDescent="0.2">
      <c r="A401" s="73"/>
      <c r="B401" s="73"/>
      <c r="C401" s="73"/>
      <c r="D401" s="73"/>
      <c r="E401" s="73"/>
      <c r="F401" s="73"/>
      <c r="G401" s="73"/>
      <c r="H401" s="73"/>
      <c r="I401" s="73"/>
      <c r="J401" s="73"/>
      <c r="K401" s="73"/>
      <c r="L401" s="367"/>
      <c r="M401" s="106"/>
      <c r="N401" s="106"/>
      <c r="O401" s="106"/>
      <c r="P401" s="73"/>
      <c r="Q401" s="73"/>
      <c r="R401" s="73"/>
      <c r="S401" s="73"/>
      <c r="T401" s="73"/>
      <c r="U401" s="73"/>
      <c r="V401" s="73"/>
      <c r="W401" s="73"/>
      <c r="X401" s="73"/>
      <c r="Y401" s="73"/>
    </row>
    <row r="402" spans="1:25" ht="15.75" customHeight="1" x14ac:dyDescent="0.2">
      <c r="A402" s="73"/>
      <c r="B402" s="73"/>
      <c r="C402" s="73"/>
      <c r="D402" s="73"/>
      <c r="E402" s="73"/>
      <c r="F402" s="73"/>
      <c r="G402" s="73"/>
      <c r="H402" s="73"/>
      <c r="I402" s="73"/>
      <c r="J402" s="73"/>
      <c r="K402" s="73"/>
      <c r="L402" s="367"/>
      <c r="M402" s="106"/>
      <c r="N402" s="106"/>
      <c r="O402" s="106"/>
      <c r="P402" s="73"/>
      <c r="Q402" s="73"/>
      <c r="R402" s="73"/>
      <c r="S402" s="73"/>
      <c r="T402" s="73"/>
      <c r="U402" s="73"/>
      <c r="V402" s="73"/>
      <c r="W402" s="73"/>
      <c r="X402" s="73"/>
      <c r="Y402" s="73"/>
    </row>
    <row r="403" spans="1:25" ht="15.75" customHeight="1" x14ac:dyDescent="0.2">
      <c r="A403" s="73"/>
      <c r="B403" s="73"/>
      <c r="C403" s="73"/>
      <c r="D403" s="73"/>
      <c r="E403" s="73"/>
      <c r="F403" s="73"/>
      <c r="G403" s="73"/>
      <c r="H403" s="73"/>
      <c r="I403" s="73"/>
      <c r="J403" s="73"/>
      <c r="K403" s="73"/>
      <c r="L403" s="367"/>
      <c r="M403" s="106"/>
      <c r="N403" s="106"/>
      <c r="O403" s="106"/>
      <c r="P403" s="73"/>
      <c r="Q403" s="73"/>
      <c r="R403" s="73"/>
      <c r="S403" s="73"/>
      <c r="T403" s="73"/>
      <c r="U403" s="73"/>
      <c r="V403" s="73"/>
      <c r="W403" s="73"/>
      <c r="X403" s="73"/>
      <c r="Y403" s="73"/>
    </row>
    <row r="404" spans="1:25" ht="15.75" customHeight="1" x14ac:dyDescent="0.2">
      <c r="A404" s="73"/>
      <c r="B404" s="73"/>
      <c r="C404" s="73"/>
      <c r="D404" s="73"/>
      <c r="E404" s="73"/>
      <c r="F404" s="73"/>
      <c r="G404" s="73"/>
      <c r="H404" s="73"/>
      <c r="I404" s="73"/>
      <c r="J404" s="73"/>
      <c r="K404" s="73"/>
      <c r="L404" s="367"/>
      <c r="M404" s="106"/>
      <c r="N404" s="106"/>
      <c r="O404" s="106"/>
      <c r="P404" s="73"/>
      <c r="Q404" s="73"/>
      <c r="R404" s="73"/>
      <c r="S404" s="73"/>
      <c r="T404" s="73"/>
      <c r="U404" s="73"/>
      <c r="V404" s="73"/>
      <c r="W404" s="73"/>
      <c r="X404" s="73"/>
      <c r="Y404" s="73"/>
    </row>
    <row r="405" spans="1:25" ht="15.75" customHeight="1" x14ac:dyDescent="0.2">
      <c r="A405" s="73"/>
      <c r="B405" s="73"/>
      <c r="C405" s="73"/>
      <c r="D405" s="73"/>
      <c r="E405" s="73"/>
      <c r="F405" s="73"/>
      <c r="G405" s="73"/>
      <c r="H405" s="73"/>
      <c r="I405" s="73"/>
      <c r="J405" s="73"/>
      <c r="K405" s="73"/>
      <c r="L405" s="367"/>
      <c r="M405" s="106"/>
      <c r="N405" s="106"/>
      <c r="O405" s="106"/>
      <c r="P405" s="73"/>
      <c r="Q405" s="73"/>
      <c r="R405" s="73"/>
      <c r="S405" s="73"/>
      <c r="T405" s="73"/>
      <c r="U405" s="73"/>
      <c r="V405" s="73"/>
      <c r="W405" s="73"/>
      <c r="X405" s="73"/>
      <c r="Y405" s="73"/>
    </row>
    <row r="406" spans="1:25" ht="15.75" customHeight="1" x14ac:dyDescent="0.2">
      <c r="A406" s="73"/>
      <c r="B406" s="73"/>
      <c r="C406" s="73"/>
      <c r="D406" s="73"/>
      <c r="E406" s="73"/>
      <c r="F406" s="73"/>
      <c r="G406" s="73"/>
      <c r="H406" s="73"/>
      <c r="I406" s="73"/>
      <c r="J406" s="73"/>
      <c r="K406" s="73"/>
      <c r="L406" s="367"/>
      <c r="M406" s="106"/>
      <c r="N406" s="106"/>
      <c r="O406" s="106"/>
      <c r="P406" s="73"/>
      <c r="Q406" s="73"/>
      <c r="R406" s="73"/>
      <c r="S406" s="73"/>
      <c r="T406" s="73"/>
      <c r="U406" s="73"/>
      <c r="V406" s="73"/>
      <c r="W406" s="73"/>
      <c r="X406" s="73"/>
      <c r="Y406" s="73"/>
    </row>
    <row r="407" spans="1:25" ht="15.75" customHeight="1" x14ac:dyDescent="0.2">
      <c r="A407" s="73"/>
      <c r="B407" s="73"/>
      <c r="C407" s="73"/>
      <c r="D407" s="73"/>
      <c r="E407" s="73"/>
      <c r="F407" s="73"/>
      <c r="G407" s="73"/>
      <c r="H407" s="73"/>
      <c r="I407" s="73"/>
      <c r="J407" s="73"/>
      <c r="K407" s="73"/>
      <c r="L407" s="367"/>
      <c r="M407" s="106"/>
      <c r="N407" s="106"/>
      <c r="O407" s="106"/>
      <c r="P407" s="73"/>
      <c r="Q407" s="73"/>
      <c r="R407" s="73"/>
      <c r="S407" s="73"/>
      <c r="T407" s="73"/>
      <c r="U407" s="73"/>
      <c r="V407" s="73"/>
      <c r="W407" s="73"/>
      <c r="X407" s="73"/>
      <c r="Y407" s="73"/>
    </row>
    <row r="408" spans="1:25" ht="15.75" customHeight="1" x14ac:dyDescent="0.2">
      <c r="A408" s="73"/>
      <c r="B408" s="73"/>
      <c r="C408" s="73"/>
      <c r="D408" s="73"/>
      <c r="E408" s="73"/>
      <c r="F408" s="73"/>
      <c r="G408" s="73"/>
      <c r="H408" s="73"/>
      <c r="I408" s="73"/>
      <c r="J408" s="73"/>
      <c r="K408" s="73"/>
      <c r="L408" s="367"/>
      <c r="M408" s="106"/>
      <c r="N408" s="106"/>
      <c r="O408" s="106"/>
      <c r="P408" s="73"/>
      <c r="Q408" s="73"/>
      <c r="R408" s="73"/>
      <c r="S408" s="73"/>
      <c r="T408" s="73"/>
      <c r="U408" s="73"/>
      <c r="V408" s="73"/>
      <c r="W408" s="73"/>
      <c r="X408" s="73"/>
      <c r="Y408" s="73"/>
    </row>
    <row r="409" spans="1:25" ht="15.75" customHeight="1" x14ac:dyDescent="0.2">
      <c r="A409" s="73"/>
      <c r="B409" s="73"/>
      <c r="C409" s="73"/>
      <c r="D409" s="73"/>
      <c r="E409" s="73"/>
      <c r="F409" s="73"/>
      <c r="G409" s="73"/>
      <c r="H409" s="73"/>
      <c r="I409" s="73"/>
      <c r="J409" s="73"/>
      <c r="K409" s="73"/>
      <c r="L409" s="367"/>
      <c r="M409" s="106"/>
      <c r="N409" s="106"/>
      <c r="O409" s="106"/>
      <c r="P409" s="73"/>
      <c r="Q409" s="73"/>
      <c r="R409" s="73"/>
      <c r="S409" s="73"/>
      <c r="T409" s="73"/>
      <c r="U409" s="73"/>
      <c r="V409" s="73"/>
      <c r="W409" s="73"/>
      <c r="X409" s="73"/>
      <c r="Y409" s="73"/>
    </row>
    <row r="410" spans="1:25" ht="15.75" customHeight="1" x14ac:dyDescent="0.2">
      <c r="A410" s="73"/>
      <c r="B410" s="73"/>
      <c r="C410" s="73"/>
      <c r="D410" s="73"/>
      <c r="E410" s="73"/>
      <c r="F410" s="73"/>
      <c r="G410" s="73"/>
      <c r="H410" s="73"/>
      <c r="I410" s="73"/>
      <c r="J410" s="73"/>
      <c r="K410" s="73"/>
      <c r="L410" s="367"/>
      <c r="M410" s="106"/>
      <c r="N410" s="106"/>
      <c r="O410" s="106"/>
      <c r="P410" s="73"/>
      <c r="Q410" s="73"/>
      <c r="R410" s="73"/>
      <c r="S410" s="73"/>
      <c r="T410" s="73"/>
      <c r="U410" s="73"/>
      <c r="V410" s="73"/>
      <c r="W410" s="73"/>
      <c r="X410" s="73"/>
      <c r="Y410" s="73"/>
    </row>
    <row r="411" spans="1:25" ht="15.75" customHeight="1" x14ac:dyDescent="0.2">
      <c r="A411" s="73"/>
      <c r="B411" s="73"/>
      <c r="C411" s="73"/>
      <c r="D411" s="73"/>
      <c r="E411" s="73"/>
      <c r="F411" s="73"/>
      <c r="G411" s="73"/>
      <c r="H411" s="73"/>
      <c r="I411" s="73"/>
      <c r="J411" s="73"/>
      <c r="K411" s="73"/>
      <c r="L411" s="367"/>
      <c r="M411" s="106"/>
      <c r="N411" s="106"/>
      <c r="O411" s="106"/>
      <c r="P411" s="73"/>
      <c r="Q411" s="73"/>
      <c r="R411" s="73"/>
      <c r="S411" s="73"/>
      <c r="T411" s="73"/>
      <c r="U411" s="73"/>
      <c r="V411" s="73"/>
      <c r="W411" s="73"/>
      <c r="X411" s="73"/>
      <c r="Y411" s="73"/>
    </row>
    <row r="412" spans="1:25" ht="15.75" customHeight="1" x14ac:dyDescent="0.2">
      <c r="A412" s="73"/>
      <c r="B412" s="73"/>
      <c r="C412" s="73"/>
      <c r="D412" s="73"/>
      <c r="E412" s="73"/>
      <c r="F412" s="73"/>
      <c r="G412" s="73"/>
      <c r="H412" s="73"/>
      <c r="I412" s="73"/>
      <c r="J412" s="73"/>
      <c r="K412" s="73"/>
      <c r="L412" s="367"/>
      <c r="M412" s="106"/>
      <c r="N412" s="106"/>
      <c r="O412" s="106"/>
      <c r="P412" s="73"/>
      <c r="Q412" s="73"/>
      <c r="R412" s="73"/>
      <c r="S412" s="73"/>
      <c r="T412" s="73"/>
      <c r="U412" s="73"/>
      <c r="V412" s="73"/>
      <c r="W412" s="73"/>
      <c r="X412" s="73"/>
      <c r="Y412" s="73"/>
    </row>
    <row r="413" spans="1:25" ht="15.75" customHeight="1" x14ac:dyDescent="0.2">
      <c r="A413" s="73"/>
      <c r="B413" s="73"/>
      <c r="C413" s="73"/>
      <c r="D413" s="73"/>
      <c r="E413" s="73"/>
      <c r="F413" s="73"/>
      <c r="G413" s="73"/>
      <c r="H413" s="73"/>
      <c r="I413" s="73"/>
      <c r="J413" s="73"/>
      <c r="K413" s="73"/>
      <c r="L413" s="367"/>
      <c r="M413" s="106"/>
      <c r="N413" s="106"/>
      <c r="O413" s="106"/>
      <c r="P413" s="73"/>
      <c r="Q413" s="73"/>
      <c r="R413" s="73"/>
      <c r="S413" s="73"/>
      <c r="T413" s="73"/>
      <c r="U413" s="73"/>
      <c r="V413" s="73"/>
      <c r="W413" s="73"/>
      <c r="X413" s="73"/>
      <c r="Y413" s="73"/>
    </row>
    <row r="414" spans="1:25" ht="15.75" customHeight="1" x14ac:dyDescent="0.2">
      <c r="A414" s="73"/>
      <c r="B414" s="73"/>
      <c r="C414" s="73"/>
      <c r="D414" s="73"/>
      <c r="E414" s="73"/>
      <c r="F414" s="73"/>
      <c r="G414" s="73"/>
      <c r="H414" s="73"/>
      <c r="I414" s="73"/>
      <c r="J414" s="73"/>
      <c r="K414" s="73"/>
      <c r="L414" s="367"/>
      <c r="M414" s="106"/>
      <c r="N414" s="106"/>
      <c r="O414" s="106"/>
      <c r="P414" s="73"/>
      <c r="Q414" s="73"/>
      <c r="R414" s="73"/>
      <c r="S414" s="73"/>
      <c r="T414" s="73"/>
      <c r="U414" s="73"/>
      <c r="V414" s="73"/>
      <c r="W414" s="73"/>
      <c r="X414" s="73"/>
      <c r="Y414" s="73"/>
    </row>
    <row r="415" spans="1:25" ht="15.75" customHeight="1" x14ac:dyDescent="0.2">
      <c r="A415" s="73"/>
      <c r="B415" s="73"/>
      <c r="C415" s="73"/>
      <c r="D415" s="73"/>
      <c r="E415" s="73"/>
      <c r="F415" s="73"/>
      <c r="G415" s="73"/>
      <c r="H415" s="73"/>
      <c r="I415" s="73"/>
      <c r="J415" s="73"/>
      <c r="K415" s="73"/>
      <c r="L415" s="367"/>
      <c r="M415" s="106"/>
      <c r="N415" s="106"/>
      <c r="O415" s="106"/>
      <c r="P415" s="73"/>
      <c r="Q415" s="73"/>
      <c r="R415" s="73"/>
      <c r="S415" s="73"/>
      <c r="T415" s="73"/>
      <c r="U415" s="73"/>
      <c r="V415" s="73"/>
      <c r="W415" s="73"/>
      <c r="X415" s="73"/>
      <c r="Y415" s="73"/>
    </row>
    <row r="416" spans="1:25" ht="15.75" customHeight="1" x14ac:dyDescent="0.2">
      <c r="A416" s="73"/>
      <c r="B416" s="73"/>
      <c r="C416" s="73"/>
      <c r="D416" s="73"/>
      <c r="E416" s="73"/>
      <c r="F416" s="73"/>
      <c r="G416" s="73"/>
      <c r="H416" s="73"/>
      <c r="I416" s="73"/>
      <c r="J416" s="73"/>
      <c r="K416" s="73"/>
      <c r="L416" s="367"/>
      <c r="M416" s="106"/>
      <c r="N416" s="106"/>
      <c r="O416" s="106"/>
      <c r="P416" s="73"/>
      <c r="Q416" s="73"/>
      <c r="R416" s="73"/>
      <c r="S416" s="73"/>
      <c r="T416" s="73"/>
      <c r="U416" s="73"/>
      <c r="V416" s="73"/>
      <c r="W416" s="73"/>
      <c r="X416" s="73"/>
      <c r="Y416" s="73"/>
    </row>
    <row r="417" spans="1:25" ht="15.75" customHeight="1" x14ac:dyDescent="0.2">
      <c r="A417" s="73"/>
      <c r="B417" s="73"/>
      <c r="C417" s="73"/>
      <c r="D417" s="73"/>
      <c r="E417" s="73"/>
      <c r="F417" s="73"/>
      <c r="G417" s="73"/>
      <c r="H417" s="73"/>
      <c r="I417" s="73"/>
      <c r="J417" s="73"/>
      <c r="K417" s="73"/>
      <c r="L417" s="367"/>
      <c r="M417" s="106"/>
      <c r="N417" s="106"/>
      <c r="O417" s="106"/>
      <c r="P417" s="73"/>
      <c r="Q417" s="73"/>
      <c r="R417" s="73"/>
      <c r="S417" s="73"/>
      <c r="T417" s="73"/>
      <c r="U417" s="73"/>
      <c r="V417" s="73"/>
      <c r="W417" s="73"/>
      <c r="X417" s="73"/>
      <c r="Y417" s="73"/>
    </row>
    <row r="418" spans="1:25" ht="15.75" customHeight="1" x14ac:dyDescent="0.2">
      <c r="A418" s="73"/>
      <c r="B418" s="73"/>
      <c r="C418" s="73"/>
      <c r="D418" s="73"/>
      <c r="E418" s="73"/>
      <c r="F418" s="73"/>
      <c r="G418" s="73"/>
      <c r="H418" s="73"/>
      <c r="I418" s="73"/>
      <c r="J418" s="73"/>
      <c r="K418" s="73"/>
      <c r="L418" s="367"/>
      <c r="M418" s="106"/>
      <c r="N418" s="106"/>
      <c r="O418" s="106"/>
      <c r="P418" s="73"/>
      <c r="Q418" s="73"/>
      <c r="R418" s="73"/>
      <c r="S418" s="73"/>
      <c r="T418" s="73"/>
      <c r="U418" s="73"/>
      <c r="V418" s="73"/>
      <c r="W418" s="73"/>
      <c r="X418" s="73"/>
      <c r="Y418" s="73"/>
    </row>
    <row r="419" spans="1:25" ht="15.75" customHeight="1" x14ac:dyDescent="0.2">
      <c r="A419" s="73"/>
      <c r="B419" s="73"/>
      <c r="C419" s="73"/>
      <c r="D419" s="73"/>
      <c r="E419" s="73"/>
      <c r="F419" s="73"/>
      <c r="G419" s="73"/>
      <c r="H419" s="73"/>
      <c r="I419" s="73"/>
      <c r="J419" s="73"/>
      <c r="K419" s="73"/>
      <c r="L419" s="367"/>
      <c r="M419" s="106"/>
      <c r="N419" s="106"/>
      <c r="O419" s="106"/>
      <c r="P419" s="73"/>
      <c r="Q419" s="73"/>
      <c r="R419" s="73"/>
      <c r="S419" s="73"/>
      <c r="T419" s="73"/>
      <c r="U419" s="73"/>
      <c r="V419" s="73"/>
      <c r="W419" s="73"/>
      <c r="X419" s="73"/>
      <c r="Y419" s="73"/>
    </row>
    <row r="420" spans="1:25" ht="15.75" customHeight="1" x14ac:dyDescent="0.2">
      <c r="A420" s="73"/>
      <c r="B420" s="73"/>
      <c r="C420" s="73"/>
      <c r="D420" s="73"/>
      <c r="E420" s="73"/>
      <c r="F420" s="73"/>
      <c r="G420" s="73"/>
      <c r="H420" s="73"/>
      <c r="I420" s="73"/>
      <c r="J420" s="73"/>
      <c r="K420" s="73"/>
      <c r="L420" s="367"/>
      <c r="M420" s="106"/>
      <c r="N420" s="106"/>
      <c r="O420" s="106"/>
      <c r="P420" s="73"/>
      <c r="Q420" s="73"/>
      <c r="R420" s="73"/>
      <c r="S420" s="73"/>
      <c r="T420" s="73"/>
      <c r="U420" s="73"/>
      <c r="V420" s="73"/>
      <c r="W420" s="73"/>
      <c r="X420" s="73"/>
      <c r="Y420" s="73"/>
    </row>
    <row r="421" spans="1:25" ht="15.75" customHeight="1" x14ac:dyDescent="0.2">
      <c r="A421" s="73"/>
      <c r="B421" s="73"/>
      <c r="C421" s="73"/>
      <c r="D421" s="73"/>
      <c r="E421" s="73"/>
      <c r="F421" s="73"/>
      <c r="G421" s="73"/>
      <c r="H421" s="73"/>
      <c r="I421" s="73"/>
      <c r="J421" s="73"/>
      <c r="K421" s="73"/>
      <c r="L421" s="367"/>
      <c r="M421" s="106"/>
      <c r="N421" s="106"/>
      <c r="O421" s="106"/>
      <c r="P421" s="73"/>
      <c r="Q421" s="73"/>
      <c r="R421" s="73"/>
      <c r="S421" s="73"/>
      <c r="T421" s="73"/>
      <c r="U421" s="73"/>
      <c r="V421" s="73"/>
      <c r="W421" s="73"/>
      <c r="X421" s="73"/>
      <c r="Y421" s="73"/>
    </row>
    <row r="422" spans="1:25" ht="15.75" customHeight="1" x14ac:dyDescent="0.2">
      <c r="A422" s="73"/>
      <c r="B422" s="73"/>
      <c r="C422" s="73"/>
      <c r="D422" s="73"/>
      <c r="E422" s="73"/>
      <c r="F422" s="73"/>
      <c r="G422" s="73"/>
      <c r="H422" s="73"/>
      <c r="I422" s="73"/>
      <c r="J422" s="73"/>
      <c r="K422" s="73"/>
      <c r="L422" s="367"/>
      <c r="M422" s="106"/>
      <c r="N422" s="106"/>
      <c r="O422" s="106"/>
      <c r="P422" s="73"/>
      <c r="Q422" s="73"/>
      <c r="R422" s="73"/>
      <c r="S422" s="73"/>
      <c r="T422" s="73"/>
      <c r="U422" s="73"/>
      <c r="V422" s="73"/>
      <c r="W422" s="73"/>
      <c r="X422" s="73"/>
      <c r="Y422" s="73"/>
    </row>
    <row r="423" spans="1:25" ht="15.75" customHeight="1" x14ac:dyDescent="0.2">
      <c r="A423" s="73"/>
      <c r="B423" s="73"/>
      <c r="C423" s="73"/>
      <c r="D423" s="73"/>
      <c r="E423" s="73"/>
      <c r="F423" s="73"/>
      <c r="G423" s="73"/>
      <c r="H423" s="73"/>
      <c r="I423" s="73"/>
      <c r="J423" s="73"/>
      <c r="K423" s="73"/>
      <c r="L423" s="367"/>
      <c r="M423" s="106"/>
      <c r="N423" s="106"/>
      <c r="O423" s="106"/>
      <c r="P423" s="73"/>
      <c r="Q423" s="73"/>
      <c r="R423" s="73"/>
      <c r="S423" s="73"/>
      <c r="T423" s="73"/>
      <c r="U423" s="73"/>
      <c r="V423" s="73"/>
      <c r="W423" s="73"/>
      <c r="X423" s="73"/>
      <c r="Y423" s="73"/>
    </row>
    <row r="424" spans="1:25" ht="15.75" customHeight="1" x14ac:dyDescent="0.2">
      <c r="A424" s="73"/>
      <c r="B424" s="73"/>
      <c r="C424" s="73"/>
      <c r="D424" s="73"/>
      <c r="E424" s="73"/>
      <c r="F424" s="73"/>
      <c r="G424" s="73"/>
      <c r="H424" s="73"/>
      <c r="I424" s="73"/>
      <c r="J424" s="73"/>
      <c r="K424" s="73"/>
      <c r="L424" s="367"/>
      <c r="M424" s="106"/>
      <c r="N424" s="106"/>
      <c r="O424" s="106"/>
      <c r="P424" s="73"/>
      <c r="Q424" s="73"/>
      <c r="R424" s="73"/>
      <c r="S424" s="73"/>
      <c r="T424" s="73"/>
      <c r="U424" s="73"/>
      <c r="V424" s="73"/>
      <c r="W424" s="73"/>
      <c r="X424" s="73"/>
      <c r="Y424" s="73"/>
    </row>
    <row r="425" spans="1:25" ht="15.75" customHeight="1" x14ac:dyDescent="0.2">
      <c r="A425" s="73"/>
      <c r="B425" s="73"/>
      <c r="C425" s="73"/>
      <c r="D425" s="73"/>
      <c r="E425" s="73"/>
      <c r="F425" s="73"/>
      <c r="G425" s="73"/>
      <c r="H425" s="73"/>
      <c r="I425" s="73"/>
      <c r="J425" s="73"/>
      <c r="K425" s="73"/>
      <c r="L425" s="367"/>
      <c r="M425" s="106"/>
      <c r="N425" s="106"/>
      <c r="O425" s="106"/>
      <c r="P425" s="73"/>
      <c r="Q425" s="73"/>
      <c r="R425" s="73"/>
      <c r="S425" s="73"/>
      <c r="T425" s="73"/>
      <c r="U425" s="73"/>
      <c r="V425" s="73"/>
      <c r="W425" s="73"/>
      <c r="X425" s="73"/>
      <c r="Y425" s="73"/>
    </row>
    <row r="426" spans="1:25" ht="15.75" customHeight="1" x14ac:dyDescent="0.2">
      <c r="A426" s="73"/>
      <c r="B426" s="73"/>
      <c r="C426" s="73"/>
      <c r="D426" s="73"/>
      <c r="E426" s="73"/>
      <c r="F426" s="73"/>
      <c r="G426" s="73"/>
      <c r="H426" s="73"/>
      <c r="I426" s="73"/>
      <c r="J426" s="73"/>
      <c r="K426" s="73"/>
      <c r="L426" s="367"/>
      <c r="M426" s="106"/>
      <c r="N426" s="106"/>
      <c r="O426" s="106"/>
      <c r="P426" s="73"/>
      <c r="Q426" s="73"/>
      <c r="R426" s="73"/>
      <c r="S426" s="73"/>
      <c r="T426" s="73"/>
      <c r="U426" s="73"/>
      <c r="V426" s="73"/>
      <c r="W426" s="73"/>
      <c r="X426" s="73"/>
      <c r="Y426" s="73"/>
    </row>
    <row r="427" spans="1:25" ht="15.75" customHeight="1" x14ac:dyDescent="0.2">
      <c r="A427" s="73"/>
      <c r="B427" s="73"/>
      <c r="C427" s="73"/>
      <c r="D427" s="73"/>
      <c r="E427" s="73"/>
      <c r="F427" s="73"/>
      <c r="G427" s="73"/>
      <c r="H427" s="73"/>
      <c r="I427" s="73"/>
      <c r="J427" s="73"/>
      <c r="K427" s="73"/>
      <c r="L427" s="367"/>
      <c r="M427" s="106"/>
      <c r="N427" s="106"/>
      <c r="O427" s="106"/>
      <c r="P427" s="73"/>
      <c r="Q427" s="73"/>
      <c r="R427" s="73"/>
      <c r="S427" s="73"/>
      <c r="T427" s="73"/>
      <c r="U427" s="73"/>
      <c r="V427" s="73"/>
      <c r="W427" s="73"/>
      <c r="X427" s="73"/>
      <c r="Y427" s="73"/>
    </row>
    <row r="428" spans="1:25" ht="15.75" customHeight="1" x14ac:dyDescent="0.2">
      <c r="A428" s="73"/>
      <c r="B428" s="73"/>
      <c r="C428" s="73"/>
      <c r="D428" s="73"/>
      <c r="E428" s="73"/>
      <c r="F428" s="73"/>
      <c r="G428" s="73"/>
      <c r="H428" s="73"/>
      <c r="I428" s="73"/>
      <c r="J428" s="73"/>
      <c r="K428" s="73"/>
      <c r="L428" s="367"/>
      <c r="M428" s="106"/>
      <c r="N428" s="106"/>
      <c r="O428" s="106"/>
      <c r="P428" s="73"/>
      <c r="Q428" s="73"/>
      <c r="R428" s="73"/>
      <c r="S428" s="73"/>
      <c r="T428" s="73"/>
      <c r="U428" s="73"/>
      <c r="V428" s="73"/>
      <c r="W428" s="73"/>
      <c r="X428" s="73"/>
      <c r="Y428" s="73"/>
    </row>
    <row r="429" spans="1:25" ht="15.75" customHeight="1" x14ac:dyDescent="0.2">
      <c r="A429" s="73"/>
      <c r="B429" s="73"/>
      <c r="C429" s="73"/>
      <c r="D429" s="73"/>
      <c r="E429" s="73"/>
      <c r="F429" s="73"/>
      <c r="G429" s="73"/>
      <c r="H429" s="73"/>
      <c r="I429" s="73"/>
      <c r="J429" s="73"/>
      <c r="K429" s="73"/>
      <c r="L429" s="367"/>
      <c r="M429" s="106"/>
      <c r="N429" s="106"/>
      <c r="O429" s="106"/>
      <c r="P429" s="73"/>
      <c r="Q429" s="73"/>
      <c r="R429" s="73"/>
      <c r="S429" s="73"/>
      <c r="T429" s="73"/>
      <c r="U429" s="73"/>
      <c r="V429" s="73"/>
      <c r="W429" s="73"/>
      <c r="X429" s="73"/>
      <c r="Y429" s="73"/>
    </row>
    <row r="430" spans="1:25" ht="15.75" customHeight="1" x14ac:dyDescent="0.2">
      <c r="A430" s="73"/>
      <c r="B430" s="73"/>
      <c r="C430" s="73"/>
      <c r="D430" s="73"/>
      <c r="E430" s="73"/>
      <c r="F430" s="73"/>
      <c r="G430" s="73"/>
      <c r="H430" s="73"/>
      <c r="I430" s="73"/>
      <c r="J430" s="73"/>
      <c r="K430" s="73"/>
      <c r="L430" s="367"/>
      <c r="M430" s="106"/>
      <c r="N430" s="106"/>
      <c r="O430" s="106"/>
      <c r="P430" s="73"/>
      <c r="Q430" s="73"/>
      <c r="R430" s="73"/>
      <c r="S430" s="73"/>
      <c r="T430" s="73"/>
      <c r="U430" s="73"/>
      <c r="V430" s="73"/>
      <c r="W430" s="73"/>
      <c r="X430" s="73"/>
      <c r="Y430" s="73"/>
    </row>
    <row r="431" spans="1:25" ht="15.75" customHeight="1" x14ac:dyDescent="0.2">
      <c r="A431" s="73"/>
      <c r="B431" s="73"/>
      <c r="C431" s="73"/>
      <c r="D431" s="73"/>
      <c r="E431" s="73"/>
      <c r="F431" s="73"/>
      <c r="G431" s="73"/>
      <c r="H431" s="73"/>
      <c r="I431" s="73"/>
      <c r="J431" s="73"/>
      <c r="K431" s="73"/>
      <c r="L431" s="367"/>
      <c r="M431" s="106"/>
      <c r="N431" s="106"/>
      <c r="O431" s="106"/>
      <c r="P431" s="73"/>
      <c r="Q431" s="73"/>
      <c r="R431" s="73"/>
      <c r="S431" s="73"/>
      <c r="T431" s="73"/>
      <c r="U431" s="73"/>
      <c r="V431" s="73"/>
      <c r="W431" s="73"/>
      <c r="X431" s="73"/>
      <c r="Y431" s="73"/>
    </row>
    <row r="432" spans="1:25" ht="15.75" customHeight="1" x14ac:dyDescent="0.2">
      <c r="A432" s="73"/>
      <c r="B432" s="73"/>
      <c r="C432" s="73"/>
      <c r="D432" s="73"/>
      <c r="E432" s="73"/>
      <c r="F432" s="73"/>
      <c r="G432" s="73"/>
      <c r="H432" s="73"/>
      <c r="I432" s="73"/>
      <c r="J432" s="73"/>
      <c r="K432" s="73"/>
      <c r="L432" s="367"/>
      <c r="M432" s="106"/>
      <c r="N432" s="106"/>
      <c r="O432" s="106"/>
      <c r="P432" s="73"/>
      <c r="Q432" s="73"/>
      <c r="R432" s="73"/>
      <c r="S432" s="73"/>
      <c r="T432" s="73"/>
      <c r="U432" s="73"/>
      <c r="V432" s="73"/>
      <c r="W432" s="73"/>
      <c r="X432" s="73"/>
      <c r="Y432" s="73"/>
    </row>
    <row r="433" spans="1:25" ht="15.75" customHeight="1" x14ac:dyDescent="0.2">
      <c r="A433" s="73"/>
      <c r="B433" s="73"/>
      <c r="C433" s="73"/>
      <c r="D433" s="73"/>
      <c r="E433" s="73"/>
      <c r="F433" s="73"/>
      <c r="G433" s="73"/>
      <c r="H433" s="73"/>
      <c r="I433" s="73"/>
      <c r="J433" s="73"/>
      <c r="K433" s="73"/>
      <c r="L433" s="367"/>
      <c r="M433" s="106"/>
      <c r="N433" s="106"/>
      <c r="O433" s="106"/>
      <c r="P433" s="73"/>
      <c r="Q433" s="73"/>
      <c r="R433" s="73"/>
      <c r="S433" s="73"/>
      <c r="T433" s="73"/>
      <c r="U433" s="73"/>
      <c r="V433" s="73"/>
      <c r="W433" s="73"/>
      <c r="X433" s="73"/>
      <c r="Y433" s="73"/>
    </row>
    <row r="434" spans="1:25" ht="15.75" customHeight="1" x14ac:dyDescent="0.2">
      <c r="A434" s="73"/>
      <c r="B434" s="73"/>
      <c r="C434" s="73"/>
      <c r="D434" s="73"/>
      <c r="E434" s="73"/>
      <c r="F434" s="73"/>
      <c r="G434" s="73"/>
      <c r="H434" s="73"/>
      <c r="I434" s="73"/>
      <c r="J434" s="73"/>
      <c r="K434" s="73"/>
      <c r="L434" s="367"/>
      <c r="M434" s="106"/>
      <c r="N434" s="106"/>
      <c r="O434" s="106"/>
      <c r="P434" s="73"/>
      <c r="Q434" s="73"/>
      <c r="R434" s="73"/>
      <c r="S434" s="73"/>
      <c r="T434" s="73"/>
      <c r="U434" s="73"/>
      <c r="V434" s="73"/>
      <c r="W434" s="73"/>
      <c r="X434" s="73"/>
      <c r="Y434" s="73"/>
    </row>
    <row r="435" spans="1:25" ht="15.75" customHeight="1" x14ac:dyDescent="0.2">
      <c r="A435" s="73"/>
      <c r="B435" s="73"/>
      <c r="C435" s="73"/>
      <c r="D435" s="73"/>
      <c r="E435" s="73"/>
      <c r="F435" s="73"/>
      <c r="G435" s="73"/>
      <c r="H435" s="73"/>
      <c r="I435" s="73"/>
      <c r="J435" s="73"/>
      <c r="K435" s="73"/>
      <c r="L435" s="367"/>
      <c r="M435" s="106"/>
      <c r="N435" s="106"/>
      <c r="O435" s="106"/>
      <c r="P435" s="73"/>
      <c r="Q435" s="73"/>
      <c r="R435" s="73"/>
      <c r="S435" s="73"/>
      <c r="T435" s="73"/>
      <c r="U435" s="73"/>
      <c r="V435" s="73"/>
      <c r="W435" s="73"/>
      <c r="X435" s="73"/>
      <c r="Y435" s="73"/>
    </row>
    <row r="436" spans="1:25" ht="15.75" customHeight="1" x14ac:dyDescent="0.2">
      <c r="A436" s="73"/>
      <c r="B436" s="73"/>
      <c r="C436" s="73"/>
      <c r="D436" s="73"/>
      <c r="E436" s="73"/>
      <c r="F436" s="73"/>
      <c r="G436" s="73"/>
      <c r="H436" s="73"/>
      <c r="I436" s="73"/>
      <c r="J436" s="73"/>
      <c r="K436" s="73"/>
      <c r="L436" s="367"/>
      <c r="M436" s="106"/>
      <c r="N436" s="106"/>
      <c r="O436" s="106"/>
      <c r="P436" s="73"/>
      <c r="Q436" s="73"/>
      <c r="R436" s="73"/>
      <c r="S436" s="73"/>
      <c r="T436" s="73"/>
      <c r="U436" s="73"/>
      <c r="V436" s="73"/>
      <c r="W436" s="73"/>
      <c r="X436" s="73"/>
      <c r="Y436" s="73"/>
    </row>
    <row r="437" spans="1:25" ht="15.75" customHeight="1" x14ac:dyDescent="0.2">
      <c r="A437" s="73"/>
      <c r="B437" s="73"/>
      <c r="C437" s="73"/>
      <c r="D437" s="73"/>
      <c r="E437" s="73"/>
      <c r="F437" s="73"/>
      <c r="G437" s="73"/>
      <c r="H437" s="73"/>
      <c r="I437" s="73"/>
      <c r="J437" s="73"/>
      <c r="K437" s="73"/>
      <c r="L437" s="367"/>
      <c r="M437" s="106"/>
      <c r="N437" s="106"/>
      <c r="O437" s="106"/>
      <c r="P437" s="73"/>
      <c r="Q437" s="73"/>
      <c r="R437" s="73"/>
      <c r="S437" s="73"/>
      <c r="T437" s="73"/>
      <c r="U437" s="73"/>
      <c r="V437" s="73"/>
      <c r="W437" s="73"/>
      <c r="X437" s="73"/>
      <c r="Y437" s="73"/>
    </row>
    <row r="438" spans="1:25" ht="15.75" customHeight="1" x14ac:dyDescent="0.2">
      <c r="A438" s="73"/>
      <c r="B438" s="73"/>
      <c r="C438" s="73"/>
      <c r="D438" s="73"/>
      <c r="E438" s="73"/>
      <c r="F438" s="73"/>
      <c r="G438" s="73"/>
      <c r="H438" s="73"/>
      <c r="I438" s="73"/>
      <c r="J438" s="73"/>
      <c r="K438" s="73"/>
      <c r="L438" s="367"/>
      <c r="M438" s="106"/>
      <c r="N438" s="106"/>
      <c r="O438" s="106"/>
      <c r="P438" s="73"/>
      <c r="Q438" s="73"/>
      <c r="R438" s="73"/>
      <c r="S438" s="73"/>
      <c r="T438" s="73"/>
      <c r="U438" s="73"/>
      <c r="V438" s="73"/>
      <c r="W438" s="73"/>
      <c r="X438" s="73"/>
      <c r="Y438" s="73"/>
    </row>
    <row r="439" spans="1:25" ht="15.75" customHeight="1" x14ac:dyDescent="0.2">
      <c r="A439" s="73"/>
      <c r="B439" s="73"/>
      <c r="C439" s="73"/>
      <c r="D439" s="73"/>
      <c r="E439" s="73"/>
      <c r="F439" s="73"/>
      <c r="G439" s="73"/>
      <c r="H439" s="73"/>
      <c r="I439" s="73"/>
      <c r="J439" s="73"/>
      <c r="K439" s="73"/>
      <c r="L439" s="367"/>
      <c r="M439" s="106"/>
      <c r="N439" s="106"/>
      <c r="O439" s="106"/>
      <c r="P439" s="73"/>
      <c r="Q439" s="73"/>
      <c r="R439" s="73"/>
      <c r="S439" s="73"/>
      <c r="T439" s="73"/>
      <c r="U439" s="73"/>
      <c r="V439" s="73"/>
      <c r="W439" s="73"/>
      <c r="X439" s="73"/>
      <c r="Y439" s="73"/>
    </row>
    <row r="440" spans="1:25" ht="15.75" customHeight="1" x14ac:dyDescent="0.2">
      <c r="A440" s="73"/>
      <c r="B440" s="73"/>
      <c r="C440" s="73"/>
      <c r="D440" s="73"/>
      <c r="E440" s="73"/>
      <c r="F440" s="73"/>
      <c r="G440" s="73"/>
      <c r="H440" s="73"/>
      <c r="I440" s="73"/>
      <c r="J440" s="73"/>
      <c r="K440" s="73"/>
      <c r="L440" s="367"/>
      <c r="M440" s="106"/>
      <c r="N440" s="106"/>
      <c r="O440" s="106"/>
      <c r="P440" s="73"/>
      <c r="Q440" s="73"/>
      <c r="R440" s="73"/>
      <c r="S440" s="73"/>
      <c r="T440" s="73"/>
      <c r="U440" s="73"/>
      <c r="V440" s="73"/>
      <c r="W440" s="73"/>
      <c r="X440" s="73"/>
      <c r="Y440" s="73"/>
    </row>
    <row r="441" spans="1:25" ht="15.75" customHeight="1" x14ac:dyDescent="0.2">
      <c r="A441" s="73"/>
      <c r="B441" s="73"/>
      <c r="C441" s="73"/>
      <c r="D441" s="73"/>
      <c r="E441" s="73"/>
      <c r="F441" s="73"/>
      <c r="G441" s="73"/>
      <c r="H441" s="73"/>
      <c r="I441" s="73"/>
      <c r="J441" s="73"/>
      <c r="K441" s="73"/>
      <c r="L441" s="367"/>
      <c r="M441" s="106"/>
      <c r="N441" s="106"/>
      <c r="O441" s="106"/>
      <c r="P441" s="73"/>
      <c r="Q441" s="73"/>
      <c r="R441" s="73"/>
      <c r="S441" s="73"/>
      <c r="T441" s="73"/>
      <c r="U441" s="73"/>
      <c r="V441" s="73"/>
      <c r="W441" s="73"/>
      <c r="X441" s="73"/>
      <c r="Y441" s="73"/>
    </row>
    <row r="442" spans="1:25" ht="15.75" customHeight="1" x14ac:dyDescent="0.2">
      <c r="A442" s="73"/>
      <c r="B442" s="73"/>
      <c r="C442" s="73"/>
      <c r="D442" s="73"/>
      <c r="E442" s="73"/>
      <c r="F442" s="73"/>
      <c r="G442" s="73"/>
      <c r="H442" s="73"/>
      <c r="I442" s="73"/>
      <c r="J442" s="73"/>
      <c r="K442" s="73"/>
      <c r="L442" s="367"/>
      <c r="M442" s="106"/>
      <c r="N442" s="106"/>
      <c r="O442" s="106"/>
      <c r="P442" s="73"/>
      <c r="Q442" s="73"/>
      <c r="R442" s="73"/>
      <c r="S442" s="73"/>
      <c r="T442" s="73"/>
      <c r="U442" s="73"/>
      <c r="V442" s="73"/>
      <c r="W442" s="73"/>
      <c r="X442" s="73"/>
      <c r="Y442" s="73"/>
    </row>
    <row r="443" spans="1:25" ht="15.75" customHeight="1" x14ac:dyDescent="0.2">
      <c r="A443" s="73"/>
      <c r="B443" s="73"/>
      <c r="C443" s="73"/>
      <c r="D443" s="73"/>
      <c r="E443" s="73"/>
      <c r="F443" s="73"/>
      <c r="G443" s="73"/>
      <c r="H443" s="73"/>
      <c r="I443" s="73"/>
      <c r="J443" s="73"/>
      <c r="K443" s="73"/>
      <c r="L443" s="367"/>
      <c r="M443" s="106"/>
      <c r="N443" s="106"/>
      <c r="O443" s="106"/>
      <c r="P443" s="73"/>
      <c r="Q443" s="73"/>
      <c r="R443" s="73"/>
      <c r="S443" s="73"/>
      <c r="T443" s="73"/>
      <c r="U443" s="73"/>
      <c r="V443" s="73"/>
      <c r="W443" s="73"/>
      <c r="X443" s="73"/>
      <c r="Y443" s="73"/>
    </row>
    <row r="444" spans="1:25" ht="15.75" customHeight="1" x14ac:dyDescent="0.2">
      <c r="A444" s="73"/>
      <c r="B444" s="73"/>
      <c r="C444" s="73"/>
      <c r="D444" s="73"/>
      <c r="E444" s="73"/>
      <c r="F444" s="73"/>
      <c r="G444" s="73"/>
      <c r="H444" s="73"/>
      <c r="I444" s="73"/>
      <c r="J444" s="73"/>
      <c r="K444" s="73"/>
      <c r="L444" s="367"/>
      <c r="M444" s="106"/>
      <c r="N444" s="106"/>
      <c r="O444" s="106"/>
      <c r="P444" s="73"/>
      <c r="Q444" s="73"/>
      <c r="R444" s="73"/>
      <c r="S444" s="73"/>
      <c r="T444" s="73"/>
      <c r="U444" s="73"/>
      <c r="V444" s="73"/>
      <c r="W444" s="73"/>
      <c r="X444" s="73"/>
      <c r="Y444" s="73"/>
    </row>
    <row r="445" spans="1:25" ht="15.75" customHeight="1" x14ac:dyDescent="0.2">
      <c r="A445" s="73"/>
      <c r="B445" s="73"/>
      <c r="C445" s="73"/>
      <c r="D445" s="73"/>
      <c r="E445" s="73"/>
      <c r="F445" s="73"/>
      <c r="G445" s="73"/>
      <c r="H445" s="73"/>
      <c r="I445" s="73"/>
      <c r="J445" s="73"/>
      <c r="K445" s="73"/>
      <c r="L445" s="367"/>
      <c r="M445" s="106"/>
      <c r="N445" s="106"/>
      <c r="O445" s="106"/>
      <c r="P445" s="73"/>
      <c r="Q445" s="73"/>
      <c r="R445" s="73"/>
      <c r="S445" s="73"/>
      <c r="T445" s="73"/>
      <c r="U445" s="73"/>
      <c r="V445" s="73"/>
      <c r="W445" s="73"/>
      <c r="X445" s="73"/>
      <c r="Y445" s="73"/>
    </row>
    <row r="446" spans="1:25" ht="15.75" customHeight="1" x14ac:dyDescent="0.2">
      <c r="A446" s="73"/>
      <c r="B446" s="73"/>
      <c r="C446" s="73"/>
      <c r="D446" s="73"/>
      <c r="E446" s="73"/>
      <c r="F446" s="73"/>
      <c r="G446" s="73"/>
      <c r="H446" s="73"/>
      <c r="I446" s="73"/>
      <c r="J446" s="73"/>
      <c r="K446" s="73"/>
      <c r="L446" s="367"/>
      <c r="M446" s="106"/>
      <c r="N446" s="106"/>
      <c r="O446" s="106"/>
      <c r="P446" s="73"/>
      <c r="Q446" s="73"/>
      <c r="R446" s="73"/>
      <c r="S446" s="73"/>
      <c r="T446" s="73"/>
      <c r="U446" s="73"/>
      <c r="V446" s="73"/>
      <c r="W446" s="73"/>
      <c r="X446" s="73"/>
      <c r="Y446" s="73"/>
    </row>
    <row r="447" spans="1:25" ht="15.75" customHeight="1" x14ac:dyDescent="0.2">
      <c r="A447" s="73"/>
      <c r="B447" s="73"/>
      <c r="C447" s="73"/>
      <c r="D447" s="73"/>
      <c r="E447" s="73"/>
      <c r="F447" s="73"/>
      <c r="G447" s="73"/>
      <c r="H447" s="73"/>
      <c r="I447" s="73"/>
      <c r="J447" s="73"/>
      <c r="K447" s="73"/>
      <c r="L447" s="367"/>
      <c r="M447" s="106"/>
      <c r="N447" s="106"/>
      <c r="O447" s="106"/>
      <c r="P447" s="73"/>
      <c r="Q447" s="73"/>
      <c r="R447" s="73"/>
      <c r="S447" s="73"/>
      <c r="T447" s="73"/>
      <c r="U447" s="73"/>
      <c r="V447" s="73"/>
      <c r="W447" s="73"/>
      <c r="X447" s="73"/>
      <c r="Y447" s="73"/>
    </row>
    <row r="448" spans="1:25" ht="15.75" customHeight="1" x14ac:dyDescent="0.2">
      <c r="A448" s="73"/>
      <c r="B448" s="73"/>
      <c r="C448" s="73"/>
      <c r="D448" s="73"/>
      <c r="E448" s="73"/>
      <c r="F448" s="73"/>
      <c r="G448" s="73"/>
      <c r="H448" s="73"/>
      <c r="I448" s="73"/>
      <c r="J448" s="73"/>
      <c r="K448" s="73"/>
      <c r="L448" s="367"/>
      <c r="M448" s="106"/>
      <c r="N448" s="106"/>
      <c r="O448" s="106"/>
      <c r="P448" s="73"/>
      <c r="Q448" s="73"/>
      <c r="R448" s="73"/>
      <c r="S448" s="73"/>
      <c r="T448" s="73"/>
      <c r="U448" s="73"/>
      <c r="V448" s="73"/>
      <c r="W448" s="73"/>
      <c r="X448" s="73"/>
      <c r="Y448" s="73"/>
    </row>
    <row r="449" spans="1:25" ht="15.75" customHeight="1" x14ac:dyDescent="0.2">
      <c r="A449" s="73"/>
      <c r="B449" s="73"/>
      <c r="C449" s="73"/>
      <c r="D449" s="73"/>
      <c r="E449" s="73"/>
      <c r="F449" s="73"/>
      <c r="G449" s="73"/>
      <c r="H449" s="73"/>
      <c r="I449" s="73"/>
      <c r="J449" s="73"/>
      <c r="K449" s="73"/>
      <c r="L449" s="367"/>
      <c r="M449" s="106"/>
      <c r="N449" s="106"/>
      <c r="O449" s="106"/>
      <c r="P449" s="73"/>
      <c r="Q449" s="73"/>
      <c r="R449" s="73"/>
      <c r="S449" s="73"/>
      <c r="T449" s="73"/>
      <c r="U449" s="73"/>
      <c r="V449" s="73"/>
      <c r="W449" s="73"/>
      <c r="X449" s="73"/>
      <c r="Y449" s="73"/>
    </row>
    <row r="450" spans="1:25" ht="15.75" customHeight="1" x14ac:dyDescent="0.2">
      <c r="A450" s="73"/>
      <c r="B450" s="73"/>
      <c r="C450" s="73"/>
      <c r="D450" s="73"/>
      <c r="E450" s="73"/>
      <c r="F450" s="73"/>
      <c r="G450" s="73"/>
      <c r="H450" s="73"/>
      <c r="I450" s="73"/>
      <c r="J450" s="73"/>
      <c r="K450" s="73"/>
      <c r="L450" s="367"/>
      <c r="M450" s="106"/>
      <c r="N450" s="106"/>
      <c r="O450" s="106"/>
      <c r="P450" s="73"/>
      <c r="Q450" s="73"/>
      <c r="R450" s="73"/>
      <c r="S450" s="73"/>
      <c r="T450" s="73"/>
      <c r="U450" s="73"/>
      <c r="V450" s="73"/>
      <c r="W450" s="73"/>
      <c r="X450" s="73"/>
      <c r="Y450" s="73"/>
    </row>
    <row r="451" spans="1:25" ht="15.75" customHeight="1" x14ac:dyDescent="0.2">
      <c r="A451" s="73"/>
      <c r="B451" s="73"/>
      <c r="C451" s="73"/>
      <c r="D451" s="73"/>
      <c r="E451" s="73"/>
      <c r="F451" s="73"/>
      <c r="G451" s="73"/>
      <c r="H451" s="73"/>
      <c r="I451" s="73"/>
      <c r="J451" s="73"/>
      <c r="K451" s="73"/>
      <c r="L451" s="367"/>
      <c r="M451" s="106"/>
      <c r="N451" s="106"/>
      <c r="O451" s="106"/>
      <c r="P451" s="73"/>
      <c r="Q451" s="73"/>
      <c r="R451" s="73"/>
      <c r="S451" s="73"/>
      <c r="T451" s="73"/>
      <c r="U451" s="73"/>
      <c r="V451" s="73"/>
      <c r="W451" s="73"/>
      <c r="X451" s="73"/>
      <c r="Y451" s="73"/>
    </row>
    <row r="452" spans="1:25" ht="15.75" customHeight="1" x14ac:dyDescent="0.2">
      <c r="A452" s="73"/>
      <c r="B452" s="73"/>
      <c r="C452" s="73"/>
      <c r="D452" s="73"/>
      <c r="E452" s="73"/>
      <c r="F452" s="73"/>
      <c r="G452" s="73"/>
      <c r="H452" s="73"/>
      <c r="I452" s="73"/>
      <c r="J452" s="73"/>
      <c r="K452" s="73"/>
      <c r="L452" s="367"/>
      <c r="M452" s="106"/>
      <c r="N452" s="106"/>
      <c r="O452" s="106"/>
      <c r="P452" s="73"/>
      <c r="Q452" s="73"/>
      <c r="R452" s="73"/>
      <c r="S452" s="73"/>
      <c r="T452" s="73"/>
      <c r="U452" s="73"/>
      <c r="V452" s="73"/>
      <c r="W452" s="73"/>
      <c r="X452" s="73"/>
      <c r="Y452" s="73"/>
    </row>
    <row r="453" spans="1:25" ht="15.75" customHeight="1" x14ac:dyDescent="0.2">
      <c r="A453" s="73"/>
      <c r="B453" s="73"/>
      <c r="C453" s="73"/>
      <c r="D453" s="73"/>
      <c r="E453" s="73"/>
      <c r="F453" s="73"/>
      <c r="G453" s="73"/>
      <c r="H453" s="73"/>
      <c r="I453" s="73"/>
      <c r="J453" s="73"/>
      <c r="K453" s="73"/>
      <c r="L453" s="367"/>
      <c r="M453" s="106"/>
      <c r="N453" s="106"/>
      <c r="O453" s="106"/>
      <c r="P453" s="73"/>
      <c r="Q453" s="73"/>
      <c r="R453" s="73"/>
      <c r="S453" s="73"/>
      <c r="T453" s="73"/>
      <c r="U453" s="73"/>
      <c r="V453" s="73"/>
      <c r="W453" s="73"/>
      <c r="X453" s="73"/>
      <c r="Y453" s="73"/>
    </row>
    <row r="454" spans="1:25" ht="15.75" customHeight="1" x14ac:dyDescent="0.2">
      <c r="A454" s="73"/>
      <c r="B454" s="73"/>
      <c r="C454" s="73"/>
      <c r="D454" s="73"/>
      <c r="E454" s="73"/>
      <c r="F454" s="73"/>
      <c r="G454" s="73"/>
      <c r="H454" s="73"/>
      <c r="I454" s="73"/>
      <c r="J454" s="73"/>
      <c r="K454" s="73"/>
      <c r="L454" s="367"/>
      <c r="M454" s="106"/>
      <c r="N454" s="106"/>
      <c r="O454" s="106"/>
      <c r="P454" s="73"/>
      <c r="Q454" s="73"/>
      <c r="R454" s="73"/>
      <c r="S454" s="73"/>
      <c r="T454" s="73"/>
      <c r="U454" s="73"/>
      <c r="V454" s="73"/>
      <c r="W454" s="73"/>
      <c r="X454" s="73"/>
      <c r="Y454" s="73"/>
    </row>
    <row r="455" spans="1:25" ht="15.75" customHeight="1" x14ac:dyDescent="0.2">
      <c r="A455" s="73"/>
      <c r="B455" s="73"/>
      <c r="C455" s="73"/>
      <c r="D455" s="73"/>
      <c r="E455" s="73"/>
      <c r="F455" s="73"/>
      <c r="G455" s="73"/>
      <c r="H455" s="73"/>
      <c r="I455" s="73"/>
      <c r="J455" s="73"/>
      <c r="K455" s="73"/>
      <c r="L455" s="367"/>
      <c r="M455" s="106"/>
      <c r="N455" s="106"/>
      <c r="O455" s="106"/>
      <c r="P455" s="73"/>
      <c r="Q455" s="73"/>
      <c r="R455" s="73"/>
      <c r="S455" s="73"/>
      <c r="T455" s="73"/>
      <c r="U455" s="73"/>
      <c r="V455" s="73"/>
      <c r="W455" s="73"/>
      <c r="X455" s="73"/>
      <c r="Y455" s="73"/>
    </row>
    <row r="456" spans="1:25" ht="15.75" customHeight="1" x14ac:dyDescent="0.2">
      <c r="A456" s="73"/>
      <c r="B456" s="73"/>
      <c r="C456" s="73"/>
      <c r="D456" s="73"/>
      <c r="E456" s="73"/>
      <c r="F456" s="73"/>
      <c r="G456" s="73"/>
      <c r="H456" s="73"/>
      <c r="I456" s="73"/>
      <c r="J456" s="73"/>
      <c r="K456" s="73"/>
      <c r="L456" s="367"/>
      <c r="M456" s="106"/>
      <c r="N456" s="106"/>
      <c r="O456" s="106"/>
      <c r="P456" s="73"/>
      <c r="Q456" s="73"/>
      <c r="R456" s="73"/>
      <c r="S456" s="73"/>
      <c r="T456" s="73"/>
      <c r="U456" s="73"/>
      <c r="V456" s="73"/>
      <c r="W456" s="73"/>
      <c r="X456" s="73"/>
      <c r="Y456" s="73"/>
    </row>
    <row r="457" spans="1:25" ht="15.75" customHeight="1" x14ac:dyDescent="0.2">
      <c r="A457" s="73"/>
      <c r="B457" s="73"/>
      <c r="C457" s="73"/>
      <c r="D457" s="73"/>
      <c r="E457" s="73"/>
      <c r="F457" s="73"/>
      <c r="G457" s="73"/>
      <c r="H457" s="73"/>
      <c r="I457" s="73"/>
      <c r="J457" s="73"/>
      <c r="K457" s="73"/>
      <c r="L457" s="367"/>
      <c r="M457" s="106"/>
      <c r="N457" s="106"/>
      <c r="O457" s="106"/>
      <c r="P457" s="73"/>
      <c r="Q457" s="73"/>
      <c r="R457" s="73"/>
      <c r="S457" s="73"/>
      <c r="T457" s="73"/>
      <c r="U457" s="73"/>
      <c r="V457" s="73"/>
      <c r="W457" s="73"/>
      <c r="X457" s="73"/>
      <c r="Y457" s="73"/>
    </row>
    <row r="458" spans="1:25" ht="15.75" customHeight="1" x14ac:dyDescent="0.2">
      <c r="A458" s="73"/>
      <c r="B458" s="73"/>
      <c r="C458" s="73"/>
      <c r="D458" s="73"/>
      <c r="E458" s="73"/>
      <c r="F458" s="73"/>
      <c r="G458" s="73"/>
      <c r="H458" s="73"/>
      <c r="I458" s="73"/>
      <c r="J458" s="73"/>
      <c r="K458" s="73"/>
      <c r="L458" s="367"/>
      <c r="M458" s="106"/>
      <c r="N458" s="106"/>
      <c r="O458" s="106"/>
      <c r="P458" s="73"/>
      <c r="Q458" s="73"/>
      <c r="R458" s="73"/>
      <c r="S458" s="73"/>
      <c r="T458" s="73"/>
      <c r="U458" s="73"/>
      <c r="V458" s="73"/>
      <c r="W458" s="73"/>
      <c r="X458" s="73"/>
      <c r="Y458" s="73"/>
    </row>
    <row r="459" spans="1:25" ht="15.75" customHeight="1" x14ac:dyDescent="0.2">
      <c r="A459" s="73"/>
      <c r="B459" s="73"/>
      <c r="C459" s="73"/>
      <c r="D459" s="73"/>
      <c r="E459" s="73"/>
      <c r="F459" s="73"/>
      <c r="G459" s="73"/>
      <c r="H459" s="73"/>
      <c r="I459" s="73"/>
      <c r="J459" s="73"/>
      <c r="K459" s="73"/>
      <c r="L459" s="367"/>
      <c r="M459" s="106"/>
      <c r="N459" s="106"/>
      <c r="O459" s="106"/>
      <c r="P459" s="73"/>
      <c r="Q459" s="73"/>
      <c r="R459" s="73"/>
      <c r="S459" s="73"/>
      <c r="T459" s="73"/>
      <c r="U459" s="73"/>
      <c r="V459" s="73"/>
      <c r="W459" s="73"/>
      <c r="X459" s="73"/>
      <c r="Y459" s="73"/>
    </row>
    <row r="460" spans="1:25" ht="15.75" customHeight="1" x14ac:dyDescent="0.2">
      <c r="A460" s="73"/>
      <c r="B460" s="73"/>
      <c r="C460" s="73"/>
      <c r="D460" s="73"/>
      <c r="E460" s="73"/>
      <c r="F460" s="73"/>
      <c r="G460" s="73"/>
      <c r="H460" s="73"/>
      <c r="I460" s="73"/>
      <c r="J460" s="73"/>
      <c r="K460" s="73"/>
      <c r="L460" s="367"/>
      <c r="M460" s="106"/>
      <c r="N460" s="106"/>
      <c r="O460" s="106"/>
      <c r="P460" s="73"/>
      <c r="Q460" s="73"/>
      <c r="R460" s="73"/>
      <c r="S460" s="73"/>
      <c r="T460" s="73"/>
      <c r="U460" s="73"/>
      <c r="V460" s="73"/>
      <c r="W460" s="73"/>
      <c r="X460" s="73"/>
      <c r="Y460" s="73"/>
    </row>
    <row r="461" spans="1:25" ht="15.75" customHeight="1" x14ac:dyDescent="0.2">
      <c r="A461" s="73"/>
      <c r="B461" s="73"/>
      <c r="C461" s="73"/>
      <c r="D461" s="73"/>
      <c r="E461" s="73"/>
      <c r="F461" s="73"/>
      <c r="G461" s="73"/>
      <c r="H461" s="73"/>
      <c r="I461" s="73"/>
      <c r="J461" s="73"/>
      <c r="K461" s="73"/>
      <c r="L461" s="367"/>
      <c r="M461" s="106"/>
      <c r="N461" s="106"/>
      <c r="O461" s="106"/>
      <c r="P461" s="73"/>
      <c r="Q461" s="73"/>
      <c r="R461" s="73"/>
      <c r="S461" s="73"/>
      <c r="T461" s="73"/>
      <c r="U461" s="73"/>
      <c r="V461" s="73"/>
      <c r="W461" s="73"/>
      <c r="X461" s="73"/>
      <c r="Y461" s="73"/>
    </row>
    <row r="462" spans="1:25" ht="15.75" customHeight="1" x14ac:dyDescent="0.2">
      <c r="A462" s="73"/>
      <c r="B462" s="73"/>
      <c r="C462" s="73"/>
      <c r="D462" s="73"/>
      <c r="E462" s="73"/>
      <c r="F462" s="73"/>
      <c r="G462" s="73"/>
      <c r="H462" s="73"/>
      <c r="I462" s="73"/>
      <c r="J462" s="73"/>
      <c r="K462" s="73"/>
      <c r="L462" s="367"/>
      <c r="M462" s="106"/>
      <c r="N462" s="106"/>
      <c r="O462" s="106"/>
      <c r="P462" s="73"/>
      <c r="Q462" s="73"/>
      <c r="R462" s="73"/>
      <c r="S462" s="73"/>
      <c r="T462" s="73"/>
      <c r="U462" s="73"/>
      <c r="V462" s="73"/>
      <c r="W462" s="73"/>
      <c r="X462" s="73"/>
      <c r="Y462" s="73"/>
    </row>
    <row r="463" spans="1:25" ht="15.75" customHeight="1" x14ac:dyDescent="0.2">
      <c r="A463" s="73"/>
      <c r="B463" s="73"/>
      <c r="C463" s="73"/>
      <c r="D463" s="73"/>
      <c r="E463" s="73"/>
      <c r="F463" s="73"/>
      <c r="G463" s="73"/>
      <c r="H463" s="73"/>
      <c r="I463" s="73"/>
      <c r="J463" s="73"/>
      <c r="K463" s="73"/>
      <c r="L463" s="367"/>
      <c r="M463" s="106"/>
      <c r="N463" s="106"/>
      <c r="O463" s="106"/>
      <c r="P463" s="73"/>
      <c r="Q463" s="73"/>
      <c r="R463" s="73"/>
      <c r="S463" s="73"/>
      <c r="T463" s="73"/>
      <c r="U463" s="73"/>
      <c r="V463" s="73"/>
      <c r="W463" s="73"/>
      <c r="X463" s="73"/>
      <c r="Y463" s="73"/>
    </row>
    <row r="464" spans="1:25" ht="15.75" customHeight="1" x14ac:dyDescent="0.2">
      <c r="A464" s="73"/>
      <c r="B464" s="73"/>
      <c r="C464" s="73"/>
      <c r="D464" s="73"/>
      <c r="E464" s="73"/>
      <c r="F464" s="73"/>
      <c r="G464" s="73"/>
      <c r="H464" s="73"/>
      <c r="I464" s="73"/>
      <c r="J464" s="73"/>
      <c r="K464" s="73"/>
      <c r="L464" s="367"/>
      <c r="M464" s="106"/>
      <c r="N464" s="106"/>
      <c r="O464" s="106"/>
      <c r="P464" s="73"/>
      <c r="Q464" s="73"/>
      <c r="R464" s="73"/>
      <c r="S464" s="73"/>
      <c r="T464" s="73"/>
      <c r="U464" s="73"/>
      <c r="V464" s="73"/>
      <c r="W464" s="73"/>
      <c r="X464" s="73"/>
      <c r="Y464" s="73"/>
    </row>
    <row r="465" spans="1:25" ht="15.75" customHeight="1" x14ac:dyDescent="0.2">
      <c r="A465" s="73"/>
      <c r="B465" s="73"/>
      <c r="C465" s="73"/>
      <c r="D465" s="73"/>
      <c r="E465" s="73"/>
      <c r="F465" s="73"/>
      <c r="G465" s="73"/>
      <c r="H465" s="73"/>
      <c r="I465" s="73"/>
      <c r="J465" s="73"/>
      <c r="K465" s="73"/>
      <c r="L465" s="367"/>
      <c r="M465" s="106"/>
      <c r="N465" s="106"/>
      <c r="O465" s="106"/>
      <c r="P465" s="73"/>
      <c r="Q465" s="73"/>
      <c r="R465" s="73"/>
      <c r="S465" s="73"/>
      <c r="T465" s="73"/>
      <c r="U465" s="73"/>
      <c r="V465" s="73"/>
      <c r="W465" s="73"/>
      <c r="X465" s="73"/>
      <c r="Y465" s="73"/>
    </row>
    <row r="466" spans="1:25" ht="15.75" customHeight="1" x14ac:dyDescent="0.2">
      <c r="A466" s="73"/>
      <c r="B466" s="73"/>
      <c r="C466" s="73"/>
      <c r="D466" s="73"/>
      <c r="E466" s="73"/>
      <c r="F466" s="73"/>
      <c r="G466" s="73"/>
      <c r="H466" s="73"/>
      <c r="I466" s="73"/>
      <c r="J466" s="73"/>
      <c r="K466" s="73"/>
      <c r="L466" s="367"/>
      <c r="M466" s="106"/>
      <c r="N466" s="106"/>
      <c r="O466" s="106"/>
      <c r="P466" s="73"/>
      <c r="Q466" s="73"/>
      <c r="R466" s="73"/>
      <c r="S466" s="73"/>
      <c r="T466" s="73"/>
      <c r="U466" s="73"/>
      <c r="V466" s="73"/>
      <c r="W466" s="73"/>
      <c r="X466" s="73"/>
      <c r="Y466" s="73"/>
    </row>
    <row r="467" spans="1:25" ht="15.75" customHeight="1" x14ac:dyDescent="0.2">
      <c r="A467" s="73"/>
      <c r="B467" s="73"/>
      <c r="C467" s="73"/>
      <c r="D467" s="73"/>
      <c r="E467" s="73"/>
      <c r="F467" s="73"/>
      <c r="G467" s="73"/>
      <c r="H467" s="73"/>
      <c r="I467" s="73"/>
      <c r="J467" s="73"/>
      <c r="K467" s="73"/>
      <c r="L467" s="367"/>
      <c r="M467" s="106"/>
      <c r="N467" s="106"/>
      <c r="O467" s="106"/>
      <c r="P467" s="73"/>
      <c r="Q467" s="73"/>
      <c r="R467" s="73"/>
      <c r="S467" s="73"/>
      <c r="T467" s="73"/>
      <c r="U467" s="73"/>
      <c r="V467" s="73"/>
      <c r="W467" s="73"/>
      <c r="X467" s="73"/>
      <c r="Y467" s="73"/>
    </row>
    <row r="468" spans="1:25" ht="15.75" customHeight="1" x14ac:dyDescent="0.2">
      <c r="A468" s="73"/>
      <c r="B468" s="73"/>
      <c r="C468" s="73"/>
      <c r="D468" s="73"/>
      <c r="E468" s="73"/>
      <c r="F468" s="73"/>
      <c r="G468" s="73"/>
      <c r="H468" s="73"/>
      <c r="I468" s="73"/>
      <c r="J468" s="73"/>
      <c r="K468" s="73"/>
      <c r="L468" s="367"/>
      <c r="M468" s="106"/>
      <c r="N468" s="106"/>
      <c r="O468" s="106"/>
      <c r="P468" s="73"/>
      <c r="Q468" s="73"/>
      <c r="R468" s="73"/>
      <c r="S468" s="73"/>
      <c r="T468" s="73"/>
      <c r="U468" s="73"/>
      <c r="V468" s="73"/>
      <c r="W468" s="73"/>
      <c r="X468" s="73"/>
      <c r="Y468" s="73"/>
    </row>
    <row r="469" spans="1:25" ht="15.75" customHeight="1" x14ac:dyDescent="0.2">
      <c r="A469" s="73"/>
      <c r="B469" s="73"/>
      <c r="C469" s="73"/>
      <c r="D469" s="73"/>
      <c r="E469" s="73"/>
      <c r="F469" s="73"/>
      <c r="G469" s="73"/>
      <c r="H469" s="73"/>
      <c r="I469" s="73"/>
      <c r="J469" s="73"/>
      <c r="K469" s="73"/>
      <c r="L469" s="367"/>
      <c r="M469" s="106"/>
      <c r="N469" s="106"/>
      <c r="O469" s="106"/>
      <c r="P469" s="73"/>
      <c r="Q469" s="73"/>
      <c r="R469" s="73"/>
      <c r="S469" s="73"/>
      <c r="T469" s="73"/>
      <c r="U469" s="73"/>
      <c r="V469" s="73"/>
      <c r="W469" s="73"/>
      <c r="X469" s="73"/>
      <c r="Y469" s="73"/>
    </row>
    <row r="470" spans="1:25" ht="15.75" customHeight="1" x14ac:dyDescent="0.2">
      <c r="A470" s="73"/>
      <c r="B470" s="73"/>
      <c r="C470" s="73"/>
      <c r="D470" s="73"/>
      <c r="E470" s="73"/>
      <c r="F470" s="73"/>
      <c r="G470" s="73"/>
      <c r="H470" s="73"/>
      <c r="I470" s="73"/>
      <c r="J470" s="73"/>
      <c r="K470" s="73"/>
      <c r="L470" s="367"/>
      <c r="M470" s="106"/>
      <c r="N470" s="106"/>
      <c r="O470" s="106"/>
      <c r="P470" s="73"/>
      <c r="Q470" s="73"/>
      <c r="R470" s="73"/>
      <c r="S470" s="73"/>
      <c r="T470" s="73"/>
      <c r="U470" s="73"/>
      <c r="V470" s="73"/>
      <c r="W470" s="73"/>
      <c r="X470" s="73"/>
      <c r="Y470" s="73"/>
    </row>
    <row r="471" spans="1:25" ht="15.75" customHeight="1" x14ac:dyDescent="0.2">
      <c r="A471" s="73"/>
      <c r="B471" s="73"/>
      <c r="C471" s="73"/>
      <c r="D471" s="73"/>
      <c r="E471" s="73"/>
      <c r="F471" s="73"/>
      <c r="G471" s="73"/>
      <c r="H471" s="73"/>
      <c r="I471" s="73"/>
      <c r="J471" s="73"/>
      <c r="K471" s="73"/>
      <c r="L471" s="367"/>
      <c r="M471" s="106"/>
      <c r="N471" s="106"/>
      <c r="O471" s="106"/>
      <c r="P471" s="73"/>
      <c r="Q471" s="73"/>
      <c r="R471" s="73"/>
      <c r="S471" s="73"/>
      <c r="T471" s="73"/>
      <c r="U471" s="73"/>
      <c r="V471" s="73"/>
      <c r="W471" s="73"/>
      <c r="X471" s="73"/>
      <c r="Y471" s="73"/>
    </row>
    <row r="472" spans="1:25" ht="15.75" customHeight="1" x14ac:dyDescent="0.2">
      <c r="A472" s="73"/>
      <c r="B472" s="73"/>
      <c r="C472" s="73"/>
      <c r="D472" s="73"/>
      <c r="E472" s="73"/>
      <c r="F472" s="73"/>
      <c r="G472" s="73"/>
      <c r="H472" s="73"/>
      <c r="I472" s="73"/>
      <c r="J472" s="73"/>
      <c r="K472" s="73"/>
      <c r="L472" s="367"/>
      <c r="M472" s="106"/>
      <c r="N472" s="106"/>
      <c r="O472" s="106"/>
      <c r="P472" s="73"/>
      <c r="Q472" s="73"/>
      <c r="R472" s="73"/>
      <c r="S472" s="73"/>
      <c r="T472" s="73"/>
      <c r="U472" s="73"/>
      <c r="V472" s="73"/>
      <c r="W472" s="73"/>
      <c r="X472" s="73"/>
      <c r="Y472" s="73"/>
    </row>
    <row r="473" spans="1:25" ht="15.75" customHeight="1" x14ac:dyDescent="0.2">
      <c r="A473" s="73"/>
      <c r="B473" s="73"/>
      <c r="C473" s="73"/>
      <c r="D473" s="73"/>
      <c r="E473" s="73"/>
      <c r="F473" s="73"/>
      <c r="G473" s="73"/>
      <c r="H473" s="73"/>
      <c r="I473" s="73"/>
      <c r="J473" s="73"/>
      <c r="K473" s="73"/>
      <c r="L473" s="367"/>
      <c r="M473" s="106"/>
      <c r="N473" s="106"/>
      <c r="O473" s="106"/>
      <c r="P473" s="73"/>
      <c r="Q473" s="73"/>
      <c r="R473" s="73"/>
      <c r="S473" s="73"/>
      <c r="T473" s="73"/>
      <c r="U473" s="73"/>
      <c r="V473" s="73"/>
      <c r="W473" s="73"/>
      <c r="X473" s="73"/>
      <c r="Y473" s="73"/>
    </row>
    <row r="474" spans="1:25" ht="15.75" customHeight="1" x14ac:dyDescent="0.2">
      <c r="A474" s="73"/>
      <c r="B474" s="73"/>
      <c r="C474" s="73"/>
      <c r="D474" s="73"/>
      <c r="E474" s="73"/>
      <c r="F474" s="73"/>
      <c r="G474" s="73"/>
      <c r="H474" s="73"/>
      <c r="I474" s="73"/>
      <c r="J474" s="73"/>
      <c r="K474" s="73"/>
      <c r="L474" s="367"/>
      <c r="M474" s="106"/>
      <c r="N474" s="106"/>
      <c r="O474" s="106"/>
      <c r="P474" s="73"/>
      <c r="Q474" s="73"/>
      <c r="R474" s="73"/>
      <c r="S474" s="73"/>
      <c r="T474" s="73"/>
      <c r="U474" s="73"/>
      <c r="V474" s="73"/>
      <c r="W474" s="73"/>
      <c r="X474" s="73"/>
      <c r="Y474" s="73"/>
    </row>
    <row r="475" spans="1:25" ht="15.75" customHeight="1" x14ac:dyDescent="0.2">
      <c r="A475" s="73"/>
      <c r="B475" s="73"/>
      <c r="C475" s="73"/>
      <c r="D475" s="73"/>
      <c r="E475" s="73"/>
      <c r="F475" s="73"/>
      <c r="G475" s="73"/>
      <c r="H475" s="73"/>
      <c r="I475" s="73"/>
      <c r="J475" s="73"/>
      <c r="K475" s="73"/>
      <c r="L475" s="367"/>
      <c r="M475" s="106"/>
      <c r="N475" s="106"/>
      <c r="O475" s="106"/>
      <c r="P475" s="73"/>
      <c r="Q475" s="73"/>
      <c r="R475" s="73"/>
      <c r="S475" s="73"/>
      <c r="T475" s="73"/>
      <c r="U475" s="73"/>
      <c r="V475" s="73"/>
      <c r="W475" s="73"/>
      <c r="X475" s="73"/>
      <c r="Y475" s="73"/>
    </row>
    <row r="476" spans="1:25" ht="15.75" customHeight="1" x14ac:dyDescent="0.2">
      <c r="A476" s="73"/>
      <c r="B476" s="73"/>
      <c r="C476" s="73"/>
      <c r="D476" s="73"/>
      <c r="E476" s="73"/>
      <c r="F476" s="73"/>
      <c r="G476" s="73"/>
      <c r="H476" s="73"/>
      <c r="I476" s="73"/>
      <c r="J476" s="73"/>
      <c r="K476" s="73"/>
      <c r="L476" s="367"/>
      <c r="M476" s="106"/>
      <c r="N476" s="106"/>
      <c r="O476" s="106"/>
      <c r="P476" s="73"/>
      <c r="Q476" s="73"/>
      <c r="R476" s="73"/>
      <c r="S476" s="73"/>
      <c r="T476" s="73"/>
      <c r="U476" s="73"/>
      <c r="V476" s="73"/>
      <c r="W476" s="73"/>
      <c r="X476" s="73"/>
      <c r="Y476" s="73"/>
    </row>
    <row r="477" spans="1:25" ht="15.75" customHeight="1" x14ac:dyDescent="0.2">
      <c r="A477" s="73"/>
      <c r="B477" s="73"/>
      <c r="C477" s="73"/>
      <c r="D477" s="73"/>
      <c r="E477" s="73"/>
      <c r="F477" s="73"/>
      <c r="G477" s="73"/>
      <c r="H477" s="73"/>
      <c r="I477" s="73"/>
      <c r="J477" s="73"/>
      <c r="K477" s="73"/>
      <c r="L477" s="367"/>
      <c r="M477" s="106"/>
      <c r="N477" s="106"/>
      <c r="O477" s="106"/>
      <c r="P477" s="73"/>
      <c r="Q477" s="73"/>
      <c r="R477" s="73"/>
      <c r="S477" s="73"/>
      <c r="T477" s="73"/>
      <c r="U477" s="73"/>
      <c r="V477" s="73"/>
      <c r="W477" s="73"/>
      <c r="X477" s="73"/>
      <c r="Y477" s="73"/>
    </row>
    <row r="478" spans="1:25" ht="15.75" customHeight="1" x14ac:dyDescent="0.2">
      <c r="A478" s="73"/>
      <c r="B478" s="73"/>
      <c r="C478" s="73"/>
      <c r="D478" s="73"/>
      <c r="E478" s="73"/>
      <c r="F478" s="73"/>
      <c r="G478" s="73"/>
      <c r="H478" s="73"/>
      <c r="I478" s="73"/>
      <c r="J478" s="73"/>
      <c r="K478" s="73"/>
      <c r="L478" s="367"/>
      <c r="M478" s="106"/>
      <c r="N478" s="106"/>
      <c r="O478" s="106"/>
      <c r="P478" s="73"/>
      <c r="Q478" s="73"/>
      <c r="R478" s="73"/>
      <c r="S478" s="73"/>
      <c r="T478" s="73"/>
      <c r="U478" s="73"/>
      <c r="V478" s="73"/>
      <c r="W478" s="73"/>
      <c r="X478" s="73"/>
      <c r="Y478" s="73"/>
    </row>
    <row r="479" spans="1:25" ht="15.75" customHeight="1" x14ac:dyDescent="0.2">
      <c r="A479" s="73"/>
      <c r="B479" s="73"/>
      <c r="C479" s="73"/>
      <c r="D479" s="73"/>
      <c r="E479" s="73"/>
      <c r="F479" s="73"/>
      <c r="G479" s="73"/>
      <c r="H479" s="73"/>
      <c r="I479" s="73"/>
      <c r="J479" s="73"/>
      <c r="K479" s="73"/>
      <c r="L479" s="367"/>
      <c r="M479" s="106"/>
      <c r="N479" s="106"/>
      <c r="O479" s="106"/>
      <c r="P479" s="73"/>
      <c r="Q479" s="73"/>
      <c r="R479" s="73"/>
      <c r="S479" s="73"/>
      <c r="T479" s="73"/>
      <c r="U479" s="73"/>
      <c r="V479" s="73"/>
      <c r="W479" s="73"/>
      <c r="X479" s="73"/>
      <c r="Y479" s="73"/>
    </row>
    <row r="480" spans="1:25" ht="15.75" customHeight="1" x14ac:dyDescent="0.2">
      <c r="A480" s="73"/>
      <c r="B480" s="73"/>
      <c r="C480" s="73"/>
      <c r="D480" s="73"/>
      <c r="E480" s="73"/>
      <c r="F480" s="73"/>
      <c r="G480" s="73"/>
      <c r="H480" s="73"/>
      <c r="I480" s="73"/>
      <c r="J480" s="73"/>
      <c r="K480" s="73"/>
      <c r="L480" s="367"/>
      <c r="M480" s="106"/>
      <c r="N480" s="106"/>
      <c r="O480" s="106"/>
      <c r="P480" s="73"/>
      <c r="Q480" s="73"/>
      <c r="R480" s="73"/>
      <c r="S480" s="73"/>
      <c r="T480" s="73"/>
      <c r="U480" s="73"/>
      <c r="V480" s="73"/>
      <c r="W480" s="73"/>
      <c r="X480" s="73"/>
      <c r="Y480" s="73"/>
    </row>
    <row r="481" spans="1:25" ht="15.75" customHeight="1" x14ac:dyDescent="0.2">
      <c r="A481" s="73"/>
      <c r="B481" s="73"/>
      <c r="C481" s="73"/>
      <c r="D481" s="73"/>
      <c r="E481" s="73"/>
      <c r="F481" s="73"/>
      <c r="G481" s="73"/>
      <c r="H481" s="73"/>
      <c r="I481" s="73"/>
      <c r="J481" s="73"/>
      <c r="K481" s="73"/>
      <c r="L481" s="367"/>
      <c r="M481" s="106"/>
      <c r="N481" s="106"/>
      <c r="O481" s="106"/>
      <c r="P481" s="73"/>
      <c r="Q481" s="73"/>
      <c r="R481" s="73"/>
      <c r="S481" s="73"/>
      <c r="T481" s="73"/>
      <c r="U481" s="73"/>
      <c r="V481" s="73"/>
      <c r="W481" s="73"/>
      <c r="X481" s="73"/>
      <c r="Y481" s="73"/>
    </row>
    <row r="482" spans="1:25" ht="15.75" customHeight="1" x14ac:dyDescent="0.2">
      <c r="A482" s="73"/>
      <c r="B482" s="73"/>
      <c r="C482" s="73"/>
      <c r="D482" s="73"/>
      <c r="E482" s="73"/>
      <c r="F482" s="73"/>
      <c r="G482" s="73"/>
      <c r="H482" s="73"/>
      <c r="I482" s="73"/>
      <c r="J482" s="73"/>
      <c r="K482" s="73"/>
      <c r="L482" s="367"/>
      <c r="M482" s="106"/>
      <c r="N482" s="106"/>
      <c r="O482" s="106"/>
      <c r="P482" s="73"/>
      <c r="Q482" s="73"/>
      <c r="R482" s="73"/>
      <c r="S482" s="73"/>
      <c r="T482" s="73"/>
      <c r="U482" s="73"/>
      <c r="V482" s="73"/>
      <c r="W482" s="73"/>
      <c r="X482" s="73"/>
      <c r="Y482" s="73"/>
    </row>
    <row r="483" spans="1:25" ht="15.75" customHeight="1" x14ac:dyDescent="0.2">
      <c r="A483" s="73"/>
      <c r="B483" s="73"/>
      <c r="C483" s="73"/>
      <c r="D483" s="73"/>
      <c r="E483" s="73"/>
      <c r="F483" s="73"/>
      <c r="G483" s="73"/>
      <c r="H483" s="73"/>
      <c r="I483" s="73"/>
      <c r="J483" s="73"/>
      <c r="K483" s="73"/>
      <c r="L483" s="367"/>
      <c r="M483" s="106"/>
      <c r="N483" s="106"/>
      <c r="O483" s="106"/>
      <c r="P483" s="73"/>
      <c r="Q483" s="73"/>
      <c r="R483" s="73"/>
      <c r="S483" s="73"/>
      <c r="T483" s="73"/>
      <c r="U483" s="73"/>
      <c r="V483" s="73"/>
      <c r="W483" s="73"/>
      <c r="X483" s="73"/>
      <c r="Y483" s="73"/>
    </row>
    <row r="484" spans="1:25" ht="15.75" customHeight="1" x14ac:dyDescent="0.2">
      <c r="A484" s="73"/>
      <c r="B484" s="73"/>
      <c r="C484" s="73"/>
      <c r="D484" s="73"/>
      <c r="E484" s="73"/>
      <c r="F484" s="73"/>
      <c r="G484" s="73"/>
      <c r="H484" s="73"/>
      <c r="I484" s="73"/>
      <c r="J484" s="73"/>
      <c r="K484" s="73"/>
      <c r="L484" s="367"/>
      <c r="M484" s="106"/>
      <c r="N484" s="106"/>
      <c r="O484" s="106"/>
      <c r="P484" s="73"/>
      <c r="Q484" s="73"/>
      <c r="R484" s="73"/>
      <c r="S484" s="73"/>
      <c r="T484" s="73"/>
      <c r="U484" s="73"/>
      <c r="V484" s="73"/>
      <c r="W484" s="73"/>
      <c r="X484" s="73"/>
      <c r="Y484" s="73"/>
    </row>
    <row r="485" spans="1:25" ht="15.75" customHeight="1" x14ac:dyDescent="0.2">
      <c r="A485" s="73"/>
      <c r="B485" s="73"/>
      <c r="C485" s="73"/>
      <c r="D485" s="73"/>
      <c r="E485" s="73"/>
      <c r="F485" s="73"/>
      <c r="G485" s="73"/>
      <c r="H485" s="73"/>
      <c r="I485" s="73"/>
      <c r="J485" s="73"/>
      <c r="K485" s="73"/>
      <c r="L485" s="367"/>
      <c r="M485" s="106"/>
      <c r="N485" s="106"/>
      <c r="O485" s="106"/>
      <c r="P485" s="73"/>
      <c r="Q485" s="73"/>
      <c r="R485" s="73"/>
      <c r="S485" s="73"/>
      <c r="T485" s="73"/>
      <c r="U485" s="73"/>
      <c r="V485" s="73"/>
      <c r="W485" s="73"/>
      <c r="X485" s="73"/>
      <c r="Y485" s="73"/>
    </row>
    <row r="486" spans="1:25" ht="15.75" customHeight="1" x14ac:dyDescent="0.2">
      <c r="A486" s="73"/>
      <c r="B486" s="73"/>
      <c r="C486" s="73"/>
      <c r="D486" s="73"/>
      <c r="E486" s="73"/>
      <c r="F486" s="73"/>
      <c r="G486" s="73"/>
      <c r="H486" s="73"/>
      <c r="I486" s="73"/>
      <c r="J486" s="73"/>
      <c r="K486" s="73"/>
      <c r="L486" s="367"/>
      <c r="M486" s="106"/>
      <c r="N486" s="106"/>
      <c r="O486" s="106"/>
      <c r="P486" s="73"/>
      <c r="Q486" s="73"/>
      <c r="R486" s="73"/>
      <c r="S486" s="73"/>
      <c r="T486" s="73"/>
      <c r="U486" s="73"/>
      <c r="V486" s="73"/>
      <c r="W486" s="73"/>
      <c r="X486" s="73"/>
      <c r="Y486" s="73"/>
    </row>
    <row r="487" spans="1:25" ht="15.75" customHeight="1" x14ac:dyDescent="0.2">
      <c r="A487" s="73"/>
      <c r="B487" s="73"/>
      <c r="C487" s="73"/>
      <c r="D487" s="73"/>
      <c r="E487" s="73"/>
      <c r="F487" s="73"/>
      <c r="G487" s="73"/>
      <c r="H487" s="73"/>
      <c r="I487" s="73"/>
      <c r="J487" s="73"/>
      <c r="K487" s="73"/>
      <c r="L487" s="367"/>
      <c r="M487" s="106"/>
      <c r="N487" s="106"/>
      <c r="O487" s="106"/>
      <c r="P487" s="73"/>
      <c r="Q487" s="73"/>
      <c r="R487" s="73"/>
      <c r="S487" s="73"/>
      <c r="T487" s="73"/>
      <c r="U487" s="73"/>
      <c r="V487" s="73"/>
      <c r="W487" s="73"/>
      <c r="X487" s="73"/>
      <c r="Y487" s="73"/>
    </row>
    <row r="488" spans="1:25" ht="15.75" customHeight="1" x14ac:dyDescent="0.2">
      <c r="A488" s="73"/>
      <c r="B488" s="73"/>
      <c r="C488" s="73"/>
      <c r="D488" s="73"/>
      <c r="E488" s="73"/>
      <c r="F488" s="73"/>
      <c r="G488" s="73"/>
      <c r="H488" s="73"/>
      <c r="I488" s="73"/>
      <c r="J488" s="73"/>
      <c r="K488" s="73"/>
      <c r="L488" s="367"/>
      <c r="M488" s="106"/>
      <c r="N488" s="106"/>
      <c r="O488" s="106"/>
      <c r="P488" s="73"/>
      <c r="Q488" s="73"/>
      <c r="R488" s="73"/>
      <c r="S488" s="73"/>
      <c r="T488" s="73"/>
      <c r="U488" s="73"/>
      <c r="V488" s="73"/>
      <c r="W488" s="73"/>
      <c r="X488" s="73"/>
      <c r="Y488" s="73"/>
    </row>
    <row r="489" spans="1:25" ht="15.75" customHeight="1" x14ac:dyDescent="0.2">
      <c r="A489" s="73"/>
      <c r="B489" s="73"/>
      <c r="C489" s="73"/>
      <c r="D489" s="73"/>
      <c r="E489" s="73"/>
      <c r="F489" s="73"/>
      <c r="G489" s="73"/>
      <c r="H489" s="73"/>
      <c r="I489" s="73"/>
      <c r="J489" s="73"/>
      <c r="K489" s="73"/>
      <c r="L489" s="367"/>
      <c r="M489" s="106"/>
      <c r="N489" s="106"/>
      <c r="O489" s="106"/>
      <c r="P489" s="73"/>
      <c r="Q489" s="73"/>
      <c r="R489" s="73"/>
      <c r="S489" s="73"/>
      <c r="T489" s="73"/>
      <c r="U489" s="73"/>
      <c r="V489" s="73"/>
      <c r="W489" s="73"/>
      <c r="X489" s="73"/>
      <c r="Y489" s="73"/>
    </row>
    <row r="490" spans="1:25" ht="15.75" customHeight="1" x14ac:dyDescent="0.2">
      <c r="A490" s="73"/>
      <c r="B490" s="73"/>
      <c r="C490" s="73"/>
      <c r="D490" s="73"/>
      <c r="E490" s="73"/>
      <c r="F490" s="73"/>
      <c r="G490" s="73"/>
      <c r="H490" s="73"/>
      <c r="I490" s="73"/>
      <c r="J490" s="73"/>
      <c r="K490" s="73"/>
      <c r="L490" s="367"/>
      <c r="M490" s="106"/>
      <c r="N490" s="106"/>
      <c r="O490" s="106"/>
      <c r="P490" s="73"/>
      <c r="Q490" s="73"/>
      <c r="R490" s="73"/>
      <c r="S490" s="73"/>
      <c r="T490" s="73"/>
      <c r="U490" s="73"/>
      <c r="V490" s="73"/>
      <c r="W490" s="73"/>
      <c r="X490" s="73"/>
      <c r="Y490" s="73"/>
    </row>
    <row r="491" spans="1:25" ht="15.75" customHeight="1" x14ac:dyDescent="0.2">
      <c r="A491" s="73"/>
      <c r="B491" s="73"/>
      <c r="C491" s="73"/>
      <c r="D491" s="73"/>
      <c r="E491" s="73"/>
      <c r="F491" s="73"/>
      <c r="G491" s="73"/>
      <c r="H491" s="73"/>
      <c r="I491" s="73"/>
      <c r="J491" s="73"/>
      <c r="K491" s="73"/>
      <c r="L491" s="367"/>
      <c r="M491" s="106"/>
      <c r="N491" s="106"/>
      <c r="O491" s="106"/>
      <c r="P491" s="73"/>
      <c r="Q491" s="73"/>
      <c r="R491" s="73"/>
      <c r="S491" s="73"/>
      <c r="T491" s="73"/>
      <c r="U491" s="73"/>
      <c r="V491" s="73"/>
      <c r="W491" s="73"/>
      <c r="X491" s="73"/>
      <c r="Y491" s="73"/>
    </row>
    <row r="492" spans="1:25" ht="15.75" customHeight="1" x14ac:dyDescent="0.2">
      <c r="A492" s="73"/>
      <c r="B492" s="73"/>
      <c r="C492" s="73"/>
      <c r="D492" s="73"/>
      <c r="E492" s="73"/>
      <c r="F492" s="73"/>
      <c r="G492" s="73"/>
      <c r="H492" s="73"/>
      <c r="I492" s="73"/>
      <c r="J492" s="73"/>
      <c r="K492" s="73"/>
      <c r="L492" s="367"/>
      <c r="M492" s="106"/>
      <c r="N492" s="106"/>
      <c r="O492" s="106"/>
      <c r="P492" s="73"/>
      <c r="Q492" s="73"/>
      <c r="R492" s="73"/>
      <c r="S492" s="73"/>
      <c r="T492" s="73"/>
      <c r="U492" s="73"/>
      <c r="V492" s="73"/>
      <c r="W492" s="73"/>
      <c r="X492" s="73"/>
      <c r="Y492" s="73"/>
    </row>
    <row r="493" spans="1:25" ht="15.75" customHeight="1" x14ac:dyDescent="0.2">
      <c r="A493" s="73"/>
      <c r="B493" s="73"/>
      <c r="C493" s="73"/>
      <c r="D493" s="73"/>
      <c r="E493" s="73"/>
      <c r="F493" s="73"/>
      <c r="G493" s="73"/>
      <c r="H493" s="73"/>
      <c r="I493" s="73"/>
      <c r="J493" s="73"/>
      <c r="K493" s="73"/>
      <c r="L493" s="367"/>
      <c r="M493" s="106"/>
      <c r="N493" s="106"/>
      <c r="O493" s="106"/>
      <c r="P493" s="73"/>
      <c r="Q493" s="73"/>
      <c r="R493" s="73"/>
      <c r="S493" s="73"/>
      <c r="T493" s="73"/>
      <c r="U493" s="73"/>
      <c r="V493" s="73"/>
      <c r="W493" s="73"/>
      <c r="X493" s="73"/>
      <c r="Y493" s="73"/>
    </row>
    <row r="494" spans="1:25" ht="15.75" customHeight="1" x14ac:dyDescent="0.2">
      <c r="A494" s="73"/>
      <c r="B494" s="73"/>
      <c r="C494" s="73"/>
      <c r="D494" s="73"/>
      <c r="E494" s="73"/>
      <c r="F494" s="73"/>
      <c r="G494" s="73"/>
      <c r="H494" s="73"/>
      <c r="I494" s="73"/>
      <c r="J494" s="73"/>
      <c r="K494" s="73"/>
      <c r="L494" s="367"/>
      <c r="M494" s="106"/>
      <c r="N494" s="106"/>
      <c r="O494" s="106"/>
      <c r="P494" s="73"/>
      <c r="Q494" s="73"/>
      <c r="R494" s="73"/>
      <c r="S494" s="73"/>
      <c r="T494" s="73"/>
      <c r="U494" s="73"/>
      <c r="V494" s="73"/>
      <c r="W494" s="73"/>
      <c r="X494" s="73"/>
      <c r="Y494" s="73"/>
    </row>
    <row r="495" spans="1:25" ht="15.75" customHeight="1" x14ac:dyDescent="0.2">
      <c r="A495" s="73"/>
      <c r="B495" s="73"/>
      <c r="C495" s="73"/>
      <c r="D495" s="73"/>
      <c r="E495" s="73"/>
      <c r="F495" s="73"/>
      <c r="G495" s="73"/>
      <c r="H495" s="73"/>
      <c r="I495" s="73"/>
      <c r="J495" s="73"/>
      <c r="K495" s="73"/>
      <c r="L495" s="367"/>
      <c r="M495" s="106"/>
      <c r="N495" s="106"/>
      <c r="O495" s="106"/>
      <c r="P495" s="73"/>
      <c r="Q495" s="73"/>
      <c r="R495" s="73"/>
      <c r="S495" s="73"/>
      <c r="T495" s="73"/>
      <c r="U495" s="73"/>
      <c r="V495" s="73"/>
      <c r="W495" s="73"/>
      <c r="X495" s="73"/>
      <c r="Y495" s="73"/>
    </row>
    <row r="496" spans="1:25" ht="15.75" customHeight="1" x14ac:dyDescent="0.2">
      <c r="A496" s="73"/>
      <c r="B496" s="73"/>
      <c r="C496" s="73"/>
      <c r="D496" s="73"/>
      <c r="E496" s="73"/>
      <c r="F496" s="73"/>
      <c r="G496" s="73"/>
      <c r="H496" s="73"/>
      <c r="I496" s="73"/>
      <c r="J496" s="73"/>
      <c r="K496" s="73"/>
      <c r="L496" s="367"/>
      <c r="M496" s="106"/>
      <c r="N496" s="106"/>
      <c r="O496" s="106"/>
      <c r="P496" s="73"/>
      <c r="Q496" s="73"/>
      <c r="R496" s="73"/>
      <c r="S496" s="73"/>
      <c r="T496" s="73"/>
      <c r="U496" s="73"/>
      <c r="V496" s="73"/>
      <c r="W496" s="73"/>
      <c r="X496" s="73"/>
      <c r="Y496" s="73"/>
    </row>
    <row r="497" spans="1:25" ht="15.75" customHeight="1" x14ac:dyDescent="0.2">
      <c r="A497" s="73"/>
      <c r="B497" s="73"/>
      <c r="C497" s="73"/>
      <c r="D497" s="73"/>
      <c r="E497" s="73"/>
      <c r="F497" s="73"/>
      <c r="G497" s="73"/>
      <c r="H497" s="73"/>
      <c r="I497" s="73"/>
      <c r="J497" s="73"/>
      <c r="K497" s="73"/>
      <c r="L497" s="367"/>
      <c r="M497" s="106"/>
      <c r="N497" s="106"/>
      <c r="O497" s="106"/>
      <c r="P497" s="73"/>
      <c r="Q497" s="73"/>
      <c r="R497" s="73"/>
      <c r="S497" s="73"/>
      <c r="T497" s="73"/>
      <c r="U497" s="73"/>
      <c r="V497" s="73"/>
      <c r="W497" s="73"/>
      <c r="X497" s="73"/>
      <c r="Y497" s="73"/>
    </row>
    <row r="498" spans="1:25" ht="15.75" customHeight="1" x14ac:dyDescent="0.2">
      <c r="A498" s="73"/>
      <c r="B498" s="73"/>
      <c r="C498" s="73"/>
      <c r="D498" s="73"/>
      <c r="E498" s="73"/>
      <c r="F498" s="73"/>
      <c r="G498" s="73"/>
      <c r="H498" s="73"/>
      <c r="I498" s="73"/>
      <c r="J498" s="73"/>
      <c r="K498" s="73"/>
      <c r="L498" s="367"/>
      <c r="M498" s="106"/>
      <c r="N498" s="106"/>
      <c r="O498" s="106"/>
      <c r="P498" s="73"/>
      <c r="Q498" s="73"/>
      <c r="R498" s="73"/>
      <c r="S498" s="73"/>
      <c r="T498" s="73"/>
      <c r="U498" s="73"/>
      <c r="V498" s="73"/>
      <c r="W498" s="73"/>
      <c r="X498" s="73"/>
      <c r="Y498" s="73"/>
    </row>
    <row r="499" spans="1:25" ht="15.75" customHeight="1" x14ac:dyDescent="0.2">
      <c r="A499" s="73"/>
      <c r="B499" s="73"/>
      <c r="C499" s="73"/>
      <c r="D499" s="73"/>
      <c r="E499" s="73"/>
      <c r="F499" s="73"/>
      <c r="G499" s="73"/>
      <c r="H499" s="73"/>
      <c r="I499" s="73"/>
      <c r="J499" s="73"/>
      <c r="K499" s="73"/>
      <c r="L499" s="367"/>
      <c r="M499" s="106"/>
      <c r="N499" s="106"/>
      <c r="O499" s="106"/>
      <c r="P499" s="73"/>
      <c r="Q499" s="73"/>
      <c r="R499" s="73"/>
      <c r="S499" s="73"/>
      <c r="T499" s="73"/>
      <c r="U499" s="73"/>
      <c r="V499" s="73"/>
      <c r="W499" s="73"/>
      <c r="X499" s="73"/>
      <c r="Y499" s="73"/>
    </row>
    <row r="500" spans="1:25" ht="15.75" customHeight="1" x14ac:dyDescent="0.2">
      <c r="A500" s="73"/>
      <c r="B500" s="73"/>
      <c r="C500" s="73"/>
      <c r="D500" s="73"/>
      <c r="E500" s="73"/>
      <c r="F500" s="73"/>
      <c r="G500" s="73"/>
      <c r="H500" s="73"/>
      <c r="I500" s="73"/>
      <c r="J500" s="73"/>
      <c r="K500" s="73"/>
      <c r="L500" s="367"/>
      <c r="M500" s="106"/>
      <c r="N500" s="106"/>
      <c r="O500" s="106"/>
      <c r="P500" s="73"/>
      <c r="Q500" s="73"/>
      <c r="R500" s="73"/>
      <c r="S500" s="73"/>
      <c r="T500" s="73"/>
      <c r="U500" s="73"/>
      <c r="V500" s="73"/>
      <c r="W500" s="73"/>
      <c r="X500" s="73"/>
      <c r="Y500" s="73"/>
    </row>
    <row r="501" spans="1:25" ht="15.75" customHeight="1" x14ac:dyDescent="0.2">
      <c r="A501" s="73"/>
      <c r="B501" s="73"/>
      <c r="C501" s="73"/>
      <c r="D501" s="73"/>
      <c r="E501" s="73"/>
      <c r="F501" s="73"/>
      <c r="G501" s="73"/>
      <c r="H501" s="73"/>
      <c r="I501" s="73"/>
      <c r="J501" s="73"/>
      <c r="K501" s="73"/>
      <c r="L501" s="367"/>
      <c r="M501" s="106"/>
      <c r="N501" s="106"/>
      <c r="O501" s="106"/>
      <c r="P501" s="73"/>
      <c r="Q501" s="73"/>
      <c r="R501" s="73"/>
      <c r="S501" s="73"/>
      <c r="T501" s="73"/>
      <c r="U501" s="73"/>
      <c r="V501" s="73"/>
      <c r="W501" s="73"/>
      <c r="X501" s="73"/>
      <c r="Y501" s="73"/>
    </row>
    <row r="502" spans="1:25" ht="15.75" customHeight="1" x14ac:dyDescent="0.2">
      <c r="A502" s="73"/>
      <c r="B502" s="73"/>
      <c r="C502" s="73"/>
      <c r="D502" s="73"/>
      <c r="E502" s="73"/>
      <c r="F502" s="73"/>
      <c r="G502" s="73"/>
      <c r="H502" s="73"/>
      <c r="I502" s="73"/>
      <c r="J502" s="73"/>
      <c r="K502" s="73"/>
      <c r="L502" s="367"/>
      <c r="M502" s="106"/>
      <c r="N502" s="106"/>
      <c r="O502" s="106"/>
      <c r="P502" s="73"/>
      <c r="Q502" s="73"/>
      <c r="R502" s="73"/>
      <c r="S502" s="73"/>
      <c r="T502" s="73"/>
      <c r="U502" s="73"/>
      <c r="V502" s="73"/>
      <c r="W502" s="73"/>
      <c r="X502" s="73"/>
      <c r="Y502" s="73"/>
    </row>
    <row r="503" spans="1:25" ht="15.75" customHeight="1" x14ac:dyDescent="0.2">
      <c r="A503" s="73"/>
      <c r="B503" s="73"/>
      <c r="C503" s="73"/>
      <c r="D503" s="73"/>
      <c r="E503" s="73"/>
      <c r="F503" s="73"/>
      <c r="G503" s="73"/>
      <c r="H503" s="73"/>
      <c r="I503" s="73"/>
      <c r="J503" s="73"/>
      <c r="K503" s="73"/>
      <c r="L503" s="367"/>
      <c r="M503" s="106"/>
      <c r="N503" s="106"/>
      <c r="O503" s="106"/>
      <c r="P503" s="73"/>
      <c r="Q503" s="73"/>
      <c r="R503" s="73"/>
      <c r="S503" s="73"/>
      <c r="T503" s="73"/>
      <c r="U503" s="73"/>
      <c r="V503" s="73"/>
      <c r="W503" s="73"/>
      <c r="X503" s="73"/>
      <c r="Y503" s="73"/>
    </row>
    <row r="504" spans="1:25" ht="15.75" customHeight="1" x14ac:dyDescent="0.2">
      <c r="A504" s="73"/>
      <c r="B504" s="73"/>
      <c r="C504" s="73"/>
      <c r="D504" s="73"/>
      <c r="E504" s="73"/>
      <c r="F504" s="73"/>
      <c r="G504" s="73"/>
      <c r="H504" s="73"/>
      <c r="I504" s="73"/>
      <c r="J504" s="73"/>
      <c r="K504" s="73"/>
      <c r="L504" s="367"/>
      <c r="M504" s="106"/>
      <c r="N504" s="106"/>
      <c r="O504" s="106"/>
      <c r="P504" s="73"/>
      <c r="Q504" s="73"/>
      <c r="R504" s="73"/>
      <c r="S504" s="73"/>
      <c r="T504" s="73"/>
      <c r="U504" s="73"/>
      <c r="V504" s="73"/>
      <c r="W504" s="73"/>
      <c r="X504" s="73"/>
      <c r="Y504" s="73"/>
    </row>
    <row r="505" spans="1:25" ht="15.75" customHeight="1" x14ac:dyDescent="0.2">
      <c r="A505" s="73"/>
      <c r="B505" s="73"/>
      <c r="C505" s="73"/>
      <c r="D505" s="73"/>
      <c r="E505" s="73"/>
      <c r="F505" s="73"/>
      <c r="G505" s="73"/>
      <c r="H505" s="73"/>
      <c r="I505" s="73"/>
      <c r="J505" s="73"/>
      <c r="K505" s="73"/>
      <c r="L505" s="367"/>
      <c r="M505" s="106"/>
      <c r="N505" s="106"/>
      <c r="O505" s="106"/>
      <c r="P505" s="73"/>
      <c r="Q505" s="73"/>
      <c r="R505" s="73"/>
      <c r="S505" s="73"/>
      <c r="T505" s="73"/>
      <c r="U505" s="73"/>
      <c r="V505" s="73"/>
      <c r="W505" s="73"/>
      <c r="X505" s="73"/>
      <c r="Y505" s="73"/>
    </row>
    <row r="506" spans="1:25" ht="15.75" customHeight="1" x14ac:dyDescent="0.2">
      <c r="A506" s="73"/>
      <c r="B506" s="73"/>
      <c r="C506" s="73"/>
      <c r="D506" s="73"/>
      <c r="E506" s="73"/>
      <c r="F506" s="73"/>
      <c r="G506" s="73"/>
      <c r="H506" s="73"/>
      <c r="I506" s="73"/>
      <c r="J506" s="73"/>
      <c r="K506" s="73"/>
      <c r="L506" s="367"/>
      <c r="M506" s="106"/>
      <c r="N506" s="106"/>
      <c r="O506" s="106"/>
      <c r="P506" s="73"/>
      <c r="Q506" s="73"/>
      <c r="R506" s="73"/>
      <c r="S506" s="73"/>
      <c r="T506" s="73"/>
      <c r="U506" s="73"/>
      <c r="V506" s="73"/>
      <c r="W506" s="73"/>
      <c r="X506" s="73"/>
      <c r="Y506" s="73"/>
    </row>
    <row r="507" spans="1:25" ht="15.75" customHeight="1" x14ac:dyDescent="0.2">
      <c r="A507" s="73"/>
      <c r="B507" s="73"/>
      <c r="C507" s="73"/>
      <c r="D507" s="73"/>
      <c r="E507" s="73"/>
      <c r="F507" s="73"/>
      <c r="G507" s="73"/>
      <c r="H507" s="73"/>
      <c r="I507" s="73"/>
      <c r="J507" s="73"/>
      <c r="K507" s="73"/>
      <c r="L507" s="367"/>
      <c r="M507" s="106"/>
      <c r="N507" s="106"/>
      <c r="O507" s="106"/>
      <c r="P507" s="73"/>
      <c r="Q507" s="73"/>
      <c r="R507" s="73"/>
      <c r="S507" s="73"/>
      <c r="T507" s="73"/>
      <c r="U507" s="73"/>
      <c r="V507" s="73"/>
      <c r="W507" s="73"/>
      <c r="X507" s="73"/>
      <c r="Y507" s="73"/>
    </row>
    <row r="508" spans="1:25" ht="15.75" customHeight="1" x14ac:dyDescent="0.2">
      <c r="A508" s="73"/>
      <c r="B508" s="73"/>
      <c r="C508" s="73"/>
      <c r="D508" s="73"/>
      <c r="E508" s="73"/>
      <c r="F508" s="73"/>
      <c r="G508" s="73"/>
      <c r="H508" s="73"/>
      <c r="I508" s="73"/>
      <c r="J508" s="73"/>
      <c r="K508" s="73"/>
      <c r="L508" s="367"/>
      <c r="M508" s="106"/>
      <c r="N508" s="106"/>
      <c r="O508" s="106"/>
      <c r="P508" s="73"/>
      <c r="Q508" s="73"/>
      <c r="R508" s="73"/>
      <c r="S508" s="73"/>
      <c r="T508" s="73"/>
      <c r="U508" s="73"/>
      <c r="V508" s="73"/>
      <c r="W508" s="73"/>
      <c r="X508" s="73"/>
      <c r="Y508" s="73"/>
    </row>
    <row r="509" spans="1:25" ht="15.75" customHeight="1" x14ac:dyDescent="0.2">
      <c r="A509" s="73"/>
      <c r="B509" s="73"/>
      <c r="C509" s="73"/>
      <c r="D509" s="73"/>
      <c r="E509" s="73"/>
      <c r="F509" s="73"/>
      <c r="G509" s="73"/>
      <c r="H509" s="73"/>
      <c r="I509" s="73"/>
      <c r="J509" s="73"/>
      <c r="K509" s="73"/>
      <c r="L509" s="367"/>
      <c r="M509" s="106"/>
      <c r="N509" s="106"/>
      <c r="O509" s="106"/>
      <c r="P509" s="73"/>
      <c r="Q509" s="73"/>
      <c r="R509" s="73"/>
      <c r="S509" s="73"/>
      <c r="T509" s="73"/>
      <c r="U509" s="73"/>
      <c r="V509" s="73"/>
      <c r="W509" s="73"/>
      <c r="X509" s="73"/>
      <c r="Y509" s="73"/>
    </row>
    <row r="510" spans="1:25" ht="15.75" customHeight="1" x14ac:dyDescent="0.2">
      <c r="A510" s="73"/>
      <c r="B510" s="73"/>
      <c r="C510" s="73"/>
      <c r="D510" s="73"/>
      <c r="E510" s="73"/>
      <c r="F510" s="73"/>
      <c r="G510" s="73"/>
      <c r="H510" s="73"/>
      <c r="I510" s="73"/>
      <c r="J510" s="73"/>
      <c r="K510" s="73"/>
      <c r="L510" s="367"/>
      <c r="M510" s="106"/>
      <c r="N510" s="106"/>
      <c r="O510" s="106"/>
      <c r="P510" s="73"/>
      <c r="Q510" s="73"/>
      <c r="R510" s="73"/>
      <c r="S510" s="73"/>
      <c r="T510" s="73"/>
      <c r="U510" s="73"/>
      <c r="V510" s="73"/>
      <c r="W510" s="73"/>
      <c r="X510" s="73"/>
      <c r="Y510" s="73"/>
    </row>
    <row r="511" spans="1:25" ht="15.75" customHeight="1" x14ac:dyDescent="0.2">
      <c r="A511" s="73"/>
      <c r="B511" s="73"/>
      <c r="C511" s="73"/>
      <c r="D511" s="73"/>
      <c r="E511" s="73"/>
      <c r="F511" s="73"/>
      <c r="G511" s="73"/>
      <c r="H511" s="73"/>
      <c r="I511" s="73"/>
      <c r="J511" s="73"/>
      <c r="K511" s="73"/>
      <c r="L511" s="367"/>
      <c r="M511" s="106"/>
      <c r="N511" s="106"/>
      <c r="O511" s="106"/>
      <c r="P511" s="73"/>
      <c r="Q511" s="73"/>
      <c r="R511" s="73"/>
      <c r="S511" s="73"/>
      <c r="T511" s="73"/>
      <c r="U511" s="73"/>
      <c r="V511" s="73"/>
      <c r="W511" s="73"/>
      <c r="X511" s="73"/>
      <c r="Y511" s="73"/>
    </row>
    <row r="512" spans="1:25" ht="15.75" customHeight="1" x14ac:dyDescent="0.2">
      <c r="A512" s="73"/>
      <c r="B512" s="73"/>
      <c r="C512" s="73"/>
      <c r="D512" s="73"/>
      <c r="E512" s="73"/>
      <c r="F512" s="73"/>
      <c r="G512" s="73"/>
      <c r="H512" s="73"/>
      <c r="I512" s="73"/>
      <c r="J512" s="73"/>
      <c r="K512" s="73"/>
      <c r="L512" s="367"/>
      <c r="M512" s="106"/>
      <c r="N512" s="106"/>
      <c r="O512" s="106"/>
      <c r="P512" s="73"/>
      <c r="Q512" s="73"/>
      <c r="R512" s="73"/>
      <c r="S512" s="73"/>
      <c r="T512" s="73"/>
      <c r="U512" s="73"/>
      <c r="V512" s="73"/>
      <c r="W512" s="73"/>
      <c r="X512" s="73"/>
      <c r="Y512" s="73"/>
    </row>
    <row r="513" spans="1:25" ht="15.75" customHeight="1" x14ac:dyDescent="0.2">
      <c r="A513" s="73"/>
      <c r="B513" s="73"/>
      <c r="C513" s="73"/>
      <c r="D513" s="73"/>
      <c r="E513" s="73"/>
      <c r="F513" s="73"/>
      <c r="G513" s="73"/>
      <c r="H513" s="73"/>
      <c r="I513" s="73"/>
      <c r="J513" s="73"/>
      <c r="K513" s="73"/>
      <c r="L513" s="367"/>
      <c r="M513" s="106"/>
      <c r="N513" s="106"/>
      <c r="O513" s="106"/>
      <c r="P513" s="73"/>
      <c r="Q513" s="73"/>
      <c r="R513" s="73"/>
      <c r="S513" s="73"/>
      <c r="T513" s="73"/>
      <c r="U513" s="73"/>
      <c r="V513" s="73"/>
      <c r="W513" s="73"/>
      <c r="X513" s="73"/>
      <c r="Y513" s="73"/>
    </row>
    <row r="514" spans="1:25" ht="15.75" customHeight="1" x14ac:dyDescent="0.2">
      <c r="A514" s="73"/>
      <c r="B514" s="73"/>
      <c r="C514" s="73"/>
      <c r="D514" s="73"/>
      <c r="E514" s="73"/>
      <c r="F514" s="73"/>
      <c r="G514" s="73"/>
      <c r="H514" s="73"/>
      <c r="I514" s="73"/>
      <c r="J514" s="73"/>
      <c r="K514" s="73"/>
      <c r="L514" s="367"/>
      <c r="M514" s="106"/>
      <c r="N514" s="106"/>
      <c r="O514" s="106"/>
      <c r="P514" s="73"/>
      <c r="Q514" s="73"/>
      <c r="R514" s="73"/>
      <c r="S514" s="73"/>
      <c r="T514" s="73"/>
      <c r="U514" s="73"/>
      <c r="V514" s="73"/>
      <c r="W514" s="73"/>
      <c r="X514" s="73"/>
      <c r="Y514" s="73"/>
    </row>
    <row r="515" spans="1:25" ht="15.75" customHeight="1" x14ac:dyDescent="0.2">
      <c r="A515" s="73"/>
      <c r="B515" s="73"/>
      <c r="C515" s="73"/>
      <c r="D515" s="73"/>
      <c r="E515" s="73"/>
      <c r="F515" s="73"/>
      <c r="G515" s="73"/>
      <c r="H515" s="73"/>
      <c r="I515" s="73"/>
      <c r="J515" s="73"/>
      <c r="K515" s="73"/>
      <c r="L515" s="367"/>
      <c r="M515" s="106"/>
      <c r="N515" s="106"/>
      <c r="O515" s="106"/>
      <c r="P515" s="73"/>
      <c r="Q515" s="73"/>
      <c r="R515" s="73"/>
      <c r="S515" s="73"/>
      <c r="T515" s="73"/>
      <c r="U515" s="73"/>
      <c r="V515" s="73"/>
      <c r="W515" s="73"/>
      <c r="X515" s="73"/>
      <c r="Y515" s="73"/>
    </row>
    <row r="516" spans="1:25" ht="15.75" customHeight="1" x14ac:dyDescent="0.2">
      <c r="A516" s="73"/>
      <c r="B516" s="73"/>
      <c r="C516" s="73"/>
      <c r="D516" s="73"/>
      <c r="E516" s="73"/>
      <c r="F516" s="73"/>
      <c r="G516" s="73"/>
      <c r="H516" s="73"/>
      <c r="I516" s="73"/>
      <c r="J516" s="73"/>
      <c r="K516" s="73"/>
      <c r="L516" s="367"/>
      <c r="M516" s="106"/>
      <c r="N516" s="106"/>
      <c r="O516" s="106"/>
      <c r="P516" s="73"/>
      <c r="Q516" s="73"/>
      <c r="R516" s="73"/>
      <c r="S516" s="73"/>
      <c r="T516" s="73"/>
      <c r="U516" s="73"/>
      <c r="V516" s="73"/>
      <c r="W516" s="73"/>
      <c r="X516" s="73"/>
      <c r="Y516" s="73"/>
    </row>
    <row r="517" spans="1:25" ht="15.75" customHeight="1" x14ac:dyDescent="0.2">
      <c r="A517" s="73"/>
      <c r="B517" s="73"/>
      <c r="C517" s="73"/>
      <c r="D517" s="73"/>
      <c r="E517" s="73"/>
      <c r="F517" s="73"/>
      <c r="G517" s="73"/>
      <c r="H517" s="73"/>
      <c r="I517" s="73"/>
      <c r="J517" s="73"/>
      <c r="K517" s="73"/>
      <c r="L517" s="367"/>
      <c r="M517" s="106"/>
      <c r="N517" s="106"/>
      <c r="O517" s="106"/>
      <c r="P517" s="73"/>
      <c r="Q517" s="73"/>
      <c r="R517" s="73"/>
      <c r="S517" s="73"/>
      <c r="T517" s="73"/>
      <c r="U517" s="73"/>
      <c r="V517" s="73"/>
      <c r="W517" s="73"/>
      <c r="X517" s="73"/>
      <c r="Y517" s="73"/>
    </row>
    <row r="518" spans="1:25" ht="15.75" customHeight="1" x14ac:dyDescent="0.2">
      <c r="A518" s="73"/>
      <c r="B518" s="73"/>
      <c r="C518" s="73"/>
      <c r="D518" s="73"/>
      <c r="E518" s="73"/>
      <c r="F518" s="73"/>
      <c r="G518" s="73"/>
      <c r="H518" s="73"/>
      <c r="I518" s="73"/>
      <c r="J518" s="73"/>
      <c r="K518" s="73"/>
      <c r="L518" s="367"/>
      <c r="M518" s="106"/>
      <c r="N518" s="106"/>
      <c r="O518" s="106"/>
      <c r="P518" s="73"/>
      <c r="Q518" s="73"/>
      <c r="R518" s="73"/>
      <c r="S518" s="73"/>
      <c r="T518" s="73"/>
      <c r="U518" s="73"/>
      <c r="V518" s="73"/>
      <c r="W518" s="73"/>
      <c r="X518" s="73"/>
      <c r="Y518" s="73"/>
    </row>
    <row r="519" spans="1:25" ht="15.75" customHeight="1" x14ac:dyDescent="0.2">
      <c r="A519" s="73"/>
      <c r="B519" s="73"/>
      <c r="C519" s="73"/>
      <c r="D519" s="73"/>
      <c r="E519" s="73"/>
      <c r="F519" s="73"/>
      <c r="G519" s="73"/>
      <c r="H519" s="73"/>
      <c r="I519" s="73"/>
      <c r="J519" s="73"/>
      <c r="K519" s="73"/>
      <c r="L519" s="367"/>
      <c r="M519" s="106"/>
      <c r="N519" s="106"/>
      <c r="O519" s="106"/>
      <c r="P519" s="73"/>
      <c r="Q519" s="73"/>
      <c r="R519" s="73"/>
      <c r="S519" s="73"/>
      <c r="T519" s="73"/>
      <c r="U519" s="73"/>
      <c r="V519" s="73"/>
      <c r="W519" s="73"/>
      <c r="X519" s="73"/>
      <c r="Y519" s="73"/>
    </row>
    <row r="520" spans="1:25" ht="15.75" customHeight="1" x14ac:dyDescent="0.2">
      <c r="A520" s="73"/>
      <c r="B520" s="73"/>
      <c r="C520" s="73"/>
      <c r="D520" s="73"/>
      <c r="E520" s="73"/>
      <c r="F520" s="73"/>
      <c r="G520" s="73"/>
      <c r="H520" s="73"/>
      <c r="I520" s="73"/>
      <c r="J520" s="73"/>
      <c r="K520" s="73"/>
      <c r="L520" s="367"/>
      <c r="M520" s="106"/>
      <c r="N520" s="106"/>
      <c r="O520" s="106"/>
      <c r="P520" s="73"/>
      <c r="Q520" s="73"/>
      <c r="R520" s="73"/>
      <c r="S520" s="73"/>
      <c r="T520" s="73"/>
      <c r="U520" s="73"/>
      <c r="V520" s="73"/>
      <c r="W520" s="73"/>
      <c r="X520" s="73"/>
      <c r="Y520" s="73"/>
    </row>
    <row r="521" spans="1:25" ht="15.75" customHeight="1" x14ac:dyDescent="0.2">
      <c r="A521" s="73"/>
      <c r="B521" s="73"/>
      <c r="C521" s="73"/>
      <c r="D521" s="73"/>
      <c r="E521" s="73"/>
      <c r="F521" s="73"/>
      <c r="G521" s="73"/>
      <c r="H521" s="73"/>
      <c r="I521" s="73"/>
      <c r="J521" s="73"/>
      <c r="K521" s="73"/>
      <c r="L521" s="367"/>
      <c r="M521" s="106"/>
      <c r="N521" s="106"/>
      <c r="O521" s="106"/>
      <c r="P521" s="73"/>
      <c r="Q521" s="73"/>
      <c r="R521" s="73"/>
      <c r="S521" s="73"/>
      <c r="T521" s="73"/>
      <c r="U521" s="73"/>
      <c r="V521" s="73"/>
      <c r="W521" s="73"/>
      <c r="X521" s="73"/>
      <c r="Y521" s="73"/>
    </row>
    <row r="522" spans="1:25" ht="15.75" customHeight="1" x14ac:dyDescent="0.2">
      <c r="A522" s="73"/>
      <c r="B522" s="73"/>
      <c r="C522" s="73"/>
      <c r="D522" s="73"/>
      <c r="E522" s="73"/>
      <c r="F522" s="73"/>
      <c r="G522" s="73"/>
      <c r="H522" s="73"/>
      <c r="I522" s="73"/>
      <c r="J522" s="73"/>
      <c r="K522" s="73"/>
      <c r="L522" s="367"/>
      <c r="M522" s="106"/>
      <c r="N522" s="106"/>
      <c r="O522" s="106"/>
      <c r="P522" s="73"/>
      <c r="Q522" s="73"/>
      <c r="R522" s="73"/>
      <c r="S522" s="73"/>
      <c r="T522" s="73"/>
      <c r="U522" s="73"/>
      <c r="V522" s="73"/>
      <c r="W522" s="73"/>
      <c r="X522" s="73"/>
      <c r="Y522" s="73"/>
    </row>
    <row r="523" spans="1:25" ht="15.75" customHeight="1" x14ac:dyDescent="0.2">
      <c r="A523" s="73"/>
      <c r="B523" s="73"/>
      <c r="C523" s="73"/>
      <c r="D523" s="73"/>
      <c r="E523" s="73"/>
      <c r="F523" s="73"/>
      <c r="G523" s="73"/>
      <c r="H523" s="73"/>
      <c r="I523" s="73"/>
      <c r="J523" s="73"/>
      <c r="K523" s="73"/>
      <c r="L523" s="367"/>
      <c r="M523" s="106"/>
      <c r="N523" s="106"/>
      <c r="O523" s="106"/>
      <c r="P523" s="73"/>
      <c r="Q523" s="73"/>
      <c r="R523" s="73"/>
      <c r="S523" s="73"/>
      <c r="T523" s="73"/>
      <c r="U523" s="73"/>
      <c r="V523" s="73"/>
      <c r="W523" s="73"/>
      <c r="X523" s="73"/>
      <c r="Y523" s="73"/>
    </row>
    <row r="524" spans="1:25" ht="15.75" customHeight="1" x14ac:dyDescent="0.2">
      <c r="A524" s="73"/>
      <c r="B524" s="73"/>
      <c r="C524" s="73"/>
      <c r="D524" s="73"/>
      <c r="E524" s="73"/>
      <c r="F524" s="73"/>
      <c r="G524" s="73"/>
      <c r="H524" s="73"/>
      <c r="I524" s="73"/>
      <c r="J524" s="73"/>
      <c r="K524" s="73"/>
      <c r="L524" s="367"/>
      <c r="M524" s="106"/>
      <c r="N524" s="106"/>
      <c r="O524" s="106"/>
      <c r="P524" s="73"/>
      <c r="Q524" s="73"/>
      <c r="R524" s="73"/>
      <c r="S524" s="73"/>
      <c r="T524" s="73"/>
      <c r="U524" s="73"/>
      <c r="V524" s="73"/>
      <c r="W524" s="73"/>
      <c r="X524" s="73"/>
      <c r="Y524" s="73"/>
    </row>
    <row r="525" spans="1:25" ht="15.75" customHeight="1" x14ac:dyDescent="0.2">
      <c r="A525" s="73"/>
      <c r="B525" s="73"/>
      <c r="C525" s="73"/>
      <c r="D525" s="73"/>
      <c r="E525" s="73"/>
      <c r="F525" s="73"/>
      <c r="G525" s="73"/>
      <c r="H525" s="73"/>
      <c r="I525" s="73"/>
      <c r="J525" s="73"/>
      <c r="K525" s="73"/>
      <c r="L525" s="367"/>
      <c r="M525" s="106"/>
      <c r="N525" s="106"/>
      <c r="O525" s="106"/>
      <c r="P525" s="73"/>
      <c r="Q525" s="73"/>
      <c r="R525" s="73"/>
      <c r="S525" s="73"/>
      <c r="T525" s="73"/>
      <c r="U525" s="73"/>
      <c r="V525" s="73"/>
      <c r="W525" s="73"/>
      <c r="X525" s="73"/>
      <c r="Y525" s="73"/>
    </row>
    <row r="526" spans="1:25" ht="15.75" customHeight="1" x14ac:dyDescent="0.2">
      <c r="A526" s="73"/>
      <c r="B526" s="73"/>
      <c r="C526" s="73"/>
      <c r="D526" s="73"/>
      <c r="E526" s="73"/>
      <c r="F526" s="73"/>
      <c r="G526" s="73"/>
      <c r="H526" s="73"/>
      <c r="I526" s="73"/>
      <c r="J526" s="73"/>
      <c r="K526" s="73"/>
      <c r="L526" s="367"/>
      <c r="M526" s="106"/>
      <c r="N526" s="106"/>
      <c r="O526" s="106"/>
      <c r="P526" s="73"/>
      <c r="Q526" s="73"/>
      <c r="R526" s="73"/>
      <c r="S526" s="73"/>
      <c r="T526" s="73"/>
      <c r="U526" s="73"/>
      <c r="V526" s="73"/>
      <c r="W526" s="73"/>
      <c r="X526" s="73"/>
      <c r="Y526" s="73"/>
    </row>
    <row r="527" spans="1:25" ht="15.75" customHeight="1" x14ac:dyDescent="0.2">
      <c r="A527" s="73"/>
      <c r="B527" s="73"/>
      <c r="C527" s="73"/>
      <c r="D527" s="73"/>
      <c r="E527" s="73"/>
      <c r="F527" s="73"/>
      <c r="G527" s="73"/>
      <c r="H527" s="73"/>
      <c r="I527" s="73"/>
      <c r="J527" s="73"/>
      <c r="K527" s="73"/>
      <c r="L527" s="367"/>
      <c r="M527" s="106"/>
      <c r="N527" s="106"/>
      <c r="O527" s="106"/>
      <c r="P527" s="73"/>
      <c r="Q527" s="73"/>
      <c r="R527" s="73"/>
      <c r="S527" s="73"/>
      <c r="T527" s="73"/>
      <c r="U527" s="73"/>
      <c r="V527" s="73"/>
      <c r="W527" s="73"/>
      <c r="X527" s="73"/>
      <c r="Y527" s="73"/>
    </row>
    <row r="528" spans="1:25" ht="15.75" customHeight="1" x14ac:dyDescent="0.2">
      <c r="A528" s="73"/>
      <c r="B528" s="73"/>
      <c r="C528" s="73"/>
      <c r="D528" s="73"/>
      <c r="E528" s="73"/>
      <c r="F528" s="73"/>
      <c r="G528" s="73"/>
      <c r="H528" s="73"/>
      <c r="I528" s="73"/>
      <c r="J528" s="73"/>
      <c r="K528" s="73"/>
      <c r="L528" s="367"/>
      <c r="M528" s="106"/>
      <c r="N528" s="106"/>
      <c r="O528" s="106"/>
      <c r="P528" s="73"/>
      <c r="Q528" s="73"/>
      <c r="R528" s="73"/>
      <c r="S528" s="73"/>
      <c r="T528" s="73"/>
      <c r="U528" s="73"/>
      <c r="V528" s="73"/>
      <c r="W528" s="73"/>
      <c r="X528" s="73"/>
      <c r="Y528" s="73"/>
    </row>
    <row r="529" spans="1:25" ht="15.75" customHeight="1" x14ac:dyDescent="0.2">
      <c r="A529" s="73"/>
      <c r="B529" s="73"/>
      <c r="C529" s="73"/>
      <c r="D529" s="73"/>
      <c r="E529" s="73"/>
      <c r="F529" s="73"/>
      <c r="G529" s="73"/>
      <c r="H529" s="73"/>
      <c r="I529" s="73"/>
      <c r="J529" s="73"/>
      <c r="K529" s="73"/>
      <c r="L529" s="367"/>
      <c r="M529" s="106"/>
      <c r="N529" s="106"/>
      <c r="O529" s="106"/>
      <c r="P529" s="73"/>
      <c r="Q529" s="73"/>
      <c r="R529" s="73"/>
      <c r="S529" s="73"/>
      <c r="T529" s="73"/>
      <c r="U529" s="73"/>
      <c r="V529" s="73"/>
      <c r="W529" s="73"/>
      <c r="X529" s="73"/>
      <c r="Y529" s="73"/>
    </row>
    <row r="530" spans="1:25" ht="15.75" customHeight="1" x14ac:dyDescent="0.2">
      <c r="A530" s="73"/>
      <c r="B530" s="73"/>
      <c r="C530" s="73"/>
      <c r="D530" s="73"/>
      <c r="E530" s="73"/>
      <c r="F530" s="73"/>
      <c r="G530" s="73"/>
      <c r="H530" s="73"/>
      <c r="I530" s="73"/>
      <c r="J530" s="73"/>
      <c r="K530" s="73"/>
      <c r="L530" s="367"/>
      <c r="M530" s="106"/>
      <c r="N530" s="106"/>
      <c r="O530" s="106"/>
      <c r="P530" s="73"/>
      <c r="Q530" s="73"/>
      <c r="R530" s="73"/>
      <c r="S530" s="73"/>
      <c r="T530" s="73"/>
      <c r="U530" s="73"/>
      <c r="V530" s="73"/>
      <c r="W530" s="73"/>
      <c r="X530" s="73"/>
      <c r="Y530" s="73"/>
    </row>
    <row r="531" spans="1:25" ht="15.75" customHeight="1" x14ac:dyDescent="0.2">
      <c r="A531" s="73"/>
      <c r="B531" s="73"/>
      <c r="C531" s="73"/>
      <c r="D531" s="73"/>
      <c r="E531" s="73"/>
      <c r="F531" s="73"/>
      <c r="G531" s="73"/>
      <c r="H531" s="73"/>
      <c r="I531" s="73"/>
      <c r="J531" s="73"/>
      <c r="K531" s="73"/>
      <c r="L531" s="367"/>
      <c r="M531" s="106"/>
      <c r="N531" s="106"/>
      <c r="O531" s="106"/>
      <c r="P531" s="73"/>
      <c r="Q531" s="73"/>
      <c r="R531" s="73"/>
      <c r="S531" s="73"/>
      <c r="T531" s="73"/>
      <c r="U531" s="73"/>
      <c r="V531" s="73"/>
      <c r="W531" s="73"/>
      <c r="X531" s="73"/>
      <c r="Y531" s="73"/>
    </row>
    <row r="532" spans="1:25" ht="15.75" customHeight="1" x14ac:dyDescent="0.2">
      <c r="A532" s="73"/>
      <c r="B532" s="73"/>
      <c r="C532" s="73"/>
      <c r="D532" s="73"/>
      <c r="E532" s="73"/>
      <c r="F532" s="73"/>
      <c r="G532" s="73"/>
      <c r="H532" s="73"/>
      <c r="I532" s="73"/>
      <c r="J532" s="73"/>
      <c r="K532" s="73"/>
      <c r="L532" s="367"/>
      <c r="M532" s="106"/>
      <c r="N532" s="106"/>
      <c r="O532" s="106"/>
      <c r="P532" s="73"/>
      <c r="Q532" s="73"/>
      <c r="R532" s="73"/>
      <c r="S532" s="73"/>
      <c r="T532" s="73"/>
      <c r="U532" s="73"/>
      <c r="V532" s="73"/>
      <c r="W532" s="73"/>
      <c r="X532" s="73"/>
      <c r="Y532" s="73"/>
    </row>
    <row r="533" spans="1:25" ht="15.75" customHeight="1" x14ac:dyDescent="0.2">
      <c r="A533" s="73"/>
      <c r="B533" s="73"/>
      <c r="C533" s="73"/>
      <c r="D533" s="73"/>
      <c r="E533" s="73"/>
      <c r="F533" s="73"/>
      <c r="G533" s="73"/>
      <c r="H533" s="73"/>
      <c r="I533" s="73"/>
      <c r="J533" s="73"/>
      <c r="K533" s="73"/>
      <c r="L533" s="367"/>
      <c r="M533" s="106"/>
      <c r="N533" s="106"/>
      <c r="O533" s="106"/>
      <c r="P533" s="73"/>
      <c r="Q533" s="73"/>
      <c r="R533" s="73"/>
      <c r="S533" s="73"/>
      <c r="T533" s="73"/>
      <c r="U533" s="73"/>
      <c r="V533" s="73"/>
      <c r="W533" s="73"/>
      <c r="X533" s="73"/>
      <c r="Y533" s="73"/>
    </row>
    <row r="534" spans="1:25" ht="15.75" customHeight="1" x14ac:dyDescent="0.2">
      <c r="A534" s="73"/>
      <c r="B534" s="73"/>
      <c r="C534" s="73"/>
      <c r="D534" s="73"/>
      <c r="E534" s="73"/>
      <c r="F534" s="73"/>
      <c r="G534" s="73"/>
      <c r="H534" s="73"/>
      <c r="I534" s="73"/>
      <c r="J534" s="73"/>
      <c r="K534" s="73"/>
      <c r="L534" s="367"/>
      <c r="M534" s="106"/>
      <c r="N534" s="106"/>
      <c r="O534" s="106"/>
      <c r="P534" s="73"/>
      <c r="Q534" s="73"/>
      <c r="R534" s="73"/>
      <c r="S534" s="73"/>
      <c r="T534" s="73"/>
      <c r="U534" s="73"/>
      <c r="V534" s="73"/>
      <c r="W534" s="73"/>
      <c r="X534" s="73"/>
      <c r="Y534" s="73"/>
    </row>
    <row r="535" spans="1:25" ht="15.75" customHeight="1" x14ac:dyDescent="0.2">
      <c r="A535" s="73"/>
      <c r="B535" s="73"/>
      <c r="C535" s="73"/>
      <c r="D535" s="73"/>
      <c r="E535" s="73"/>
      <c r="F535" s="73"/>
      <c r="G535" s="73"/>
      <c r="H535" s="73"/>
      <c r="I535" s="73"/>
      <c r="J535" s="73"/>
      <c r="K535" s="73"/>
      <c r="L535" s="367"/>
      <c r="M535" s="106"/>
      <c r="N535" s="106"/>
      <c r="O535" s="106"/>
      <c r="P535" s="73"/>
      <c r="Q535" s="73"/>
      <c r="R535" s="73"/>
      <c r="S535" s="73"/>
      <c r="T535" s="73"/>
      <c r="U535" s="73"/>
      <c r="V535" s="73"/>
      <c r="W535" s="73"/>
      <c r="X535" s="73"/>
      <c r="Y535" s="73"/>
    </row>
    <row r="536" spans="1:25" ht="15.75" customHeight="1" x14ac:dyDescent="0.2">
      <c r="A536" s="73"/>
      <c r="B536" s="73"/>
      <c r="C536" s="73"/>
      <c r="D536" s="73"/>
      <c r="E536" s="73"/>
      <c r="F536" s="73"/>
      <c r="G536" s="73"/>
      <c r="H536" s="73"/>
      <c r="I536" s="73"/>
      <c r="J536" s="73"/>
      <c r="K536" s="73"/>
      <c r="L536" s="367"/>
      <c r="M536" s="106"/>
      <c r="N536" s="106"/>
      <c r="O536" s="106"/>
      <c r="P536" s="73"/>
      <c r="Q536" s="73"/>
      <c r="R536" s="73"/>
      <c r="S536" s="73"/>
      <c r="T536" s="73"/>
      <c r="U536" s="73"/>
      <c r="V536" s="73"/>
      <c r="W536" s="73"/>
      <c r="X536" s="73"/>
      <c r="Y536" s="73"/>
    </row>
    <row r="537" spans="1:25" ht="15.75" customHeight="1" x14ac:dyDescent="0.2">
      <c r="A537" s="73"/>
      <c r="B537" s="73"/>
      <c r="C537" s="73"/>
      <c r="D537" s="73"/>
      <c r="E537" s="73"/>
      <c r="F537" s="73"/>
      <c r="G537" s="73"/>
      <c r="H537" s="73"/>
      <c r="I537" s="73"/>
      <c r="J537" s="73"/>
      <c r="K537" s="73"/>
      <c r="L537" s="367"/>
      <c r="M537" s="106"/>
      <c r="N537" s="106"/>
      <c r="O537" s="106"/>
      <c r="P537" s="73"/>
      <c r="Q537" s="73"/>
      <c r="R537" s="73"/>
      <c r="S537" s="73"/>
      <c r="T537" s="73"/>
      <c r="U537" s="73"/>
      <c r="V537" s="73"/>
      <c r="W537" s="73"/>
      <c r="X537" s="73"/>
      <c r="Y537" s="73"/>
    </row>
    <row r="538" spans="1:25" ht="15.75" customHeight="1" x14ac:dyDescent="0.2">
      <c r="A538" s="73"/>
      <c r="B538" s="73"/>
      <c r="C538" s="73"/>
      <c r="D538" s="73"/>
      <c r="E538" s="73"/>
      <c r="F538" s="73"/>
      <c r="G538" s="73"/>
      <c r="H538" s="73"/>
      <c r="I538" s="73"/>
      <c r="J538" s="73"/>
      <c r="K538" s="73"/>
      <c r="L538" s="367"/>
      <c r="M538" s="106"/>
      <c r="N538" s="106"/>
      <c r="O538" s="106"/>
      <c r="P538" s="73"/>
      <c r="Q538" s="73"/>
      <c r="R538" s="73"/>
      <c r="S538" s="73"/>
      <c r="T538" s="73"/>
      <c r="U538" s="73"/>
      <c r="V538" s="73"/>
      <c r="W538" s="73"/>
      <c r="X538" s="73"/>
      <c r="Y538" s="73"/>
    </row>
    <row r="539" spans="1:25" ht="15.75" customHeight="1" x14ac:dyDescent="0.2">
      <c r="A539" s="73"/>
      <c r="B539" s="73"/>
      <c r="C539" s="73"/>
      <c r="D539" s="73"/>
      <c r="E539" s="73"/>
      <c r="F539" s="73"/>
      <c r="G539" s="73"/>
      <c r="H539" s="73"/>
      <c r="I539" s="73"/>
      <c r="J539" s="73"/>
      <c r="K539" s="73"/>
      <c r="L539" s="367"/>
      <c r="M539" s="106"/>
      <c r="N539" s="106"/>
      <c r="O539" s="106"/>
      <c r="P539" s="73"/>
      <c r="Q539" s="73"/>
      <c r="R539" s="73"/>
      <c r="S539" s="73"/>
      <c r="T539" s="73"/>
      <c r="U539" s="73"/>
      <c r="V539" s="73"/>
      <c r="W539" s="73"/>
      <c r="X539" s="73"/>
      <c r="Y539" s="73"/>
    </row>
    <row r="540" spans="1:25" ht="15.75" customHeight="1" x14ac:dyDescent="0.2">
      <c r="A540" s="73"/>
      <c r="B540" s="73"/>
      <c r="C540" s="73"/>
      <c r="D540" s="73"/>
      <c r="E540" s="73"/>
      <c r="F540" s="73"/>
      <c r="G540" s="73"/>
      <c r="H540" s="73"/>
      <c r="I540" s="73"/>
      <c r="J540" s="73"/>
      <c r="K540" s="73"/>
      <c r="L540" s="367"/>
      <c r="M540" s="106"/>
      <c r="N540" s="106"/>
      <c r="O540" s="106"/>
      <c r="P540" s="73"/>
      <c r="Q540" s="73"/>
      <c r="R540" s="73"/>
      <c r="S540" s="73"/>
      <c r="T540" s="73"/>
      <c r="U540" s="73"/>
      <c r="V540" s="73"/>
      <c r="W540" s="73"/>
      <c r="X540" s="73"/>
      <c r="Y540" s="73"/>
    </row>
    <row r="541" spans="1:25" ht="15.75" customHeight="1" x14ac:dyDescent="0.2">
      <c r="A541" s="73"/>
      <c r="B541" s="73"/>
      <c r="C541" s="73"/>
      <c r="D541" s="73"/>
      <c r="E541" s="73"/>
      <c r="F541" s="73"/>
      <c r="G541" s="73"/>
      <c r="H541" s="73"/>
      <c r="I541" s="73"/>
      <c r="J541" s="73"/>
      <c r="K541" s="73"/>
      <c r="L541" s="367"/>
      <c r="M541" s="106"/>
      <c r="N541" s="106"/>
      <c r="O541" s="106"/>
      <c r="P541" s="73"/>
      <c r="Q541" s="73"/>
      <c r="R541" s="73"/>
      <c r="S541" s="73"/>
      <c r="T541" s="73"/>
      <c r="U541" s="73"/>
      <c r="V541" s="73"/>
      <c r="W541" s="73"/>
      <c r="X541" s="73"/>
      <c r="Y541" s="73"/>
    </row>
    <row r="542" spans="1:25" ht="15.75" customHeight="1" x14ac:dyDescent="0.2">
      <c r="A542" s="73"/>
      <c r="B542" s="73"/>
      <c r="C542" s="73"/>
      <c r="D542" s="73"/>
      <c r="E542" s="73"/>
      <c r="F542" s="73"/>
      <c r="G542" s="73"/>
      <c r="H542" s="73"/>
      <c r="I542" s="73"/>
      <c r="J542" s="73"/>
      <c r="K542" s="73"/>
      <c r="L542" s="367"/>
      <c r="M542" s="106"/>
      <c r="N542" s="106"/>
      <c r="O542" s="106"/>
      <c r="P542" s="73"/>
      <c r="Q542" s="73"/>
      <c r="R542" s="73"/>
      <c r="S542" s="73"/>
      <c r="T542" s="73"/>
      <c r="U542" s="73"/>
      <c r="V542" s="73"/>
      <c r="W542" s="73"/>
      <c r="X542" s="73"/>
      <c r="Y542" s="73"/>
    </row>
    <row r="543" spans="1:25" ht="15.75" customHeight="1" x14ac:dyDescent="0.2">
      <c r="A543" s="73"/>
      <c r="B543" s="73"/>
      <c r="C543" s="73"/>
      <c r="D543" s="73"/>
      <c r="E543" s="73"/>
      <c r="F543" s="73"/>
      <c r="G543" s="73"/>
      <c r="H543" s="73"/>
      <c r="I543" s="73"/>
      <c r="J543" s="73"/>
      <c r="K543" s="73"/>
      <c r="L543" s="367"/>
      <c r="M543" s="106"/>
      <c r="N543" s="106"/>
      <c r="O543" s="106"/>
      <c r="P543" s="73"/>
      <c r="Q543" s="73"/>
      <c r="R543" s="73"/>
      <c r="S543" s="73"/>
      <c r="T543" s="73"/>
      <c r="U543" s="73"/>
      <c r="V543" s="73"/>
      <c r="W543" s="73"/>
      <c r="X543" s="73"/>
      <c r="Y543" s="73"/>
    </row>
    <row r="544" spans="1:25" ht="15.75" customHeight="1" x14ac:dyDescent="0.2">
      <c r="A544" s="73"/>
      <c r="B544" s="73"/>
      <c r="C544" s="73"/>
      <c r="D544" s="73"/>
      <c r="E544" s="73"/>
      <c r="F544" s="73"/>
      <c r="G544" s="73"/>
      <c r="H544" s="73"/>
      <c r="I544" s="73"/>
      <c r="J544" s="73"/>
      <c r="K544" s="73"/>
      <c r="L544" s="367"/>
      <c r="M544" s="106"/>
      <c r="N544" s="106"/>
      <c r="O544" s="106"/>
      <c r="P544" s="73"/>
      <c r="Q544" s="73"/>
      <c r="R544" s="73"/>
      <c r="S544" s="73"/>
      <c r="T544" s="73"/>
      <c r="U544" s="73"/>
      <c r="V544" s="73"/>
      <c r="W544" s="73"/>
      <c r="X544" s="73"/>
      <c r="Y544" s="73"/>
    </row>
    <row r="545" spans="1:25" ht="15.75" customHeight="1" x14ac:dyDescent="0.2">
      <c r="A545" s="73"/>
      <c r="B545" s="73"/>
      <c r="C545" s="73"/>
      <c r="D545" s="73"/>
      <c r="E545" s="73"/>
      <c r="F545" s="73"/>
      <c r="G545" s="73"/>
      <c r="H545" s="73"/>
      <c r="I545" s="73"/>
      <c r="J545" s="73"/>
      <c r="K545" s="73"/>
      <c r="L545" s="367"/>
      <c r="M545" s="106"/>
      <c r="N545" s="106"/>
      <c r="O545" s="106"/>
      <c r="P545" s="73"/>
      <c r="Q545" s="73"/>
      <c r="R545" s="73"/>
      <c r="S545" s="73"/>
      <c r="T545" s="73"/>
      <c r="U545" s="73"/>
      <c r="V545" s="73"/>
      <c r="W545" s="73"/>
      <c r="X545" s="73"/>
      <c r="Y545" s="73"/>
    </row>
    <row r="546" spans="1:25" ht="15.75" customHeight="1" x14ac:dyDescent="0.2">
      <c r="A546" s="73"/>
      <c r="B546" s="73"/>
      <c r="C546" s="73"/>
      <c r="D546" s="73"/>
      <c r="E546" s="73"/>
      <c r="F546" s="73"/>
      <c r="G546" s="73"/>
      <c r="H546" s="73"/>
      <c r="I546" s="73"/>
      <c r="J546" s="73"/>
      <c r="K546" s="73"/>
      <c r="L546" s="367"/>
      <c r="M546" s="106"/>
      <c r="N546" s="106"/>
      <c r="O546" s="106"/>
      <c r="P546" s="73"/>
      <c r="Q546" s="73"/>
      <c r="R546" s="73"/>
      <c r="S546" s="73"/>
      <c r="T546" s="73"/>
      <c r="U546" s="73"/>
      <c r="V546" s="73"/>
      <c r="W546" s="73"/>
      <c r="X546" s="73"/>
      <c r="Y546" s="73"/>
    </row>
    <row r="547" spans="1:25" ht="15.75" customHeight="1" x14ac:dyDescent="0.2">
      <c r="A547" s="73"/>
      <c r="B547" s="73"/>
      <c r="C547" s="73"/>
      <c r="D547" s="73"/>
      <c r="E547" s="73"/>
      <c r="F547" s="73"/>
      <c r="G547" s="73"/>
      <c r="H547" s="73"/>
      <c r="I547" s="73"/>
      <c r="J547" s="73"/>
      <c r="K547" s="73"/>
      <c r="L547" s="367"/>
      <c r="M547" s="106"/>
      <c r="N547" s="106"/>
      <c r="O547" s="106"/>
      <c r="P547" s="73"/>
      <c r="Q547" s="73"/>
      <c r="R547" s="73"/>
      <c r="S547" s="73"/>
      <c r="T547" s="73"/>
      <c r="U547" s="73"/>
      <c r="V547" s="73"/>
      <c r="W547" s="73"/>
      <c r="X547" s="73"/>
      <c r="Y547" s="73"/>
    </row>
    <row r="548" spans="1:25" ht="15.75" customHeight="1" x14ac:dyDescent="0.2">
      <c r="A548" s="73"/>
      <c r="B548" s="73"/>
      <c r="C548" s="73"/>
      <c r="D548" s="73"/>
      <c r="E548" s="73"/>
      <c r="F548" s="73"/>
      <c r="G548" s="73"/>
      <c r="H548" s="73"/>
      <c r="I548" s="73"/>
      <c r="J548" s="73"/>
      <c r="K548" s="73"/>
      <c r="L548" s="367"/>
      <c r="M548" s="106"/>
      <c r="N548" s="106"/>
      <c r="O548" s="106"/>
      <c r="P548" s="73"/>
      <c r="Q548" s="73"/>
      <c r="R548" s="73"/>
      <c r="S548" s="73"/>
      <c r="T548" s="73"/>
      <c r="U548" s="73"/>
      <c r="V548" s="73"/>
      <c r="W548" s="73"/>
      <c r="X548" s="73"/>
      <c r="Y548" s="73"/>
    </row>
    <row r="549" spans="1:25" ht="15.75" customHeight="1" x14ac:dyDescent="0.2">
      <c r="A549" s="73"/>
      <c r="B549" s="73"/>
      <c r="C549" s="73"/>
      <c r="D549" s="73"/>
      <c r="E549" s="73"/>
      <c r="F549" s="73"/>
      <c r="G549" s="73"/>
      <c r="H549" s="73"/>
      <c r="I549" s="73"/>
      <c r="J549" s="73"/>
      <c r="K549" s="73"/>
      <c r="L549" s="367"/>
      <c r="M549" s="106"/>
      <c r="N549" s="106"/>
      <c r="O549" s="106"/>
      <c r="P549" s="73"/>
      <c r="Q549" s="73"/>
      <c r="R549" s="73"/>
      <c r="S549" s="73"/>
      <c r="T549" s="73"/>
      <c r="U549" s="73"/>
      <c r="V549" s="73"/>
      <c r="W549" s="73"/>
      <c r="X549" s="73"/>
      <c r="Y549" s="73"/>
    </row>
    <row r="550" spans="1:25" ht="15.75" customHeight="1" x14ac:dyDescent="0.2">
      <c r="A550" s="73"/>
      <c r="B550" s="73"/>
      <c r="C550" s="73"/>
      <c r="D550" s="73"/>
      <c r="E550" s="73"/>
      <c r="F550" s="73"/>
      <c r="G550" s="73"/>
      <c r="H550" s="73"/>
      <c r="I550" s="73"/>
      <c r="J550" s="73"/>
      <c r="K550" s="73"/>
      <c r="L550" s="367"/>
      <c r="M550" s="106"/>
      <c r="N550" s="106"/>
      <c r="O550" s="106"/>
      <c r="P550" s="73"/>
      <c r="Q550" s="73"/>
      <c r="R550" s="73"/>
      <c r="S550" s="73"/>
      <c r="T550" s="73"/>
      <c r="U550" s="73"/>
      <c r="V550" s="73"/>
      <c r="W550" s="73"/>
      <c r="X550" s="73"/>
      <c r="Y550" s="73"/>
    </row>
    <row r="551" spans="1:25" ht="15.75" customHeight="1" x14ac:dyDescent="0.2">
      <c r="A551" s="73"/>
      <c r="B551" s="73"/>
      <c r="C551" s="73"/>
      <c r="D551" s="73"/>
      <c r="E551" s="73"/>
      <c r="F551" s="73"/>
      <c r="G551" s="73"/>
      <c r="H551" s="73"/>
      <c r="I551" s="73"/>
      <c r="J551" s="73"/>
      <c r="K551" s="73"/>
      <c r="L551" s="367"/>
      <c r="M551" s="106"/>
      <c r="N551" s="106"/>
      <c r="O551" s="106"/>
      <c r="P551" s="73"/>
      <c r="Q551" s="73"/>
      <c r="R551" s="73"/>
      <c r="S551" s="73"/>
      <c r="T551" s="73"/>
      <c r="U551" s="73"/>
      <c r="V551" s="73"/>
      <c r="W551" s="73"/>
      <c r="X551" s="73"/>
      <c r="Y551" s="73"/>
    </row>
    <row r="552" spans="1:25" ht="15.75" customHeight="1" x14ac:dyDescent="0.2">
      <c r="A552" s="73"/>
      <c r="B552" s="73"/>
      <c r="C552" s="73"/>
      <c r="D552" s="73"/>
      <c r="E552" s="73"/>
      <c r="F552" s="73"/>
      <c r="G552" s="73"/>
      <c r="H552" s="73"/>
      <c r="I552" s="73"/>
      <c r="J552" s="73"/>
      <c r="K552" s="73"/>
      <c r="L552" s="367"/>
      <c r="M552" s="106"/>
      <c r="N552" s="106"/>
      <c r="O552" s="106"/>
      <c r="P552" s="73"/>
      <c r="Q552" s="73"/>
      <c r="R552" s="73"/>
      <c r="S552" s="73"/>
      <c r="T552" s="73"/>
      <c r="U552" s="73"/>
      <c r="V552" s="73"/>
      <c r="W552" s="73"/>
      <c r="X552" s="73"/>
      <c r="Y552" s="73"/>
    </row>
    <row r="553" spans="1:25" ht="15.75" customHeight="1" x14ac:dyDescent="0.2">
      <c r="A553" s="73"/>
      <c r="B553" s="73"/>
      <c r="C553" s="73"/>
      <c r="D553" s="73"/>
      <c r="E553" s="73"/>
      <c r="F553" s="73"/>
      <c r="G553" s="73"/>
      <c r="H553" s="73"/>
      <c r="I553" s="73"/>
      <c r="J553" s="73"/>
      <c r="K553" s="73"/>
      <c r="L553" s="367"/>
      <c r="M553" s="106"/>
      <c r="N553" s="106"/>
      <c r="O553" s="106"/>
      <c r="P553" s="73"/>
      <c r="Q553" s="73"/>
      <c r="R553" s="73"/>
      <c r="S553" s="73"/>
      <c r="T553" s="73"/>
      <c r="U553" s="73"/>
      <c r="V553" s="73"/>
      <c r="W553" s="73"/>
      <c r="X553" s="73"/>
      <c r="Y553" s="73"/>
    </row>
    <row r="554" spans="1:25" ht="15.75" customHeight="1" x14ac:dyDescent="0.2">
      <c r="A554" s="73"/>
      <c r="B554" s="73"/>
      <c r="C554" s="73"/>
      <c r="D554" s="73"/>
      <c r="E554" s="73"/>
      <c r="F554" s="73"/>
      <c r="G554" s="73"/>
      <c r="H554" s="73"/>
      <c r="I554" s="73"/>
      <c r="J554" s="73"/>
      <c r="K554" s="73"/>
      <c r="L554" s="367"/>
      <c r="M554" s="106"/>
      <c r="N554" s="106"/>
      <c r="O554" s="106"/>
      <c r="P554" s="73"/>
      <c r="Q554" s="73"/>
      <c r="R554" s="73"/>
      <c r="S554" s="73"/>
      <c r="T554" s="73"/>
      <c r="U554" s="73"/>
      <c r="V554" s="73"/>
      <c r="W554" s="73"/>
      <c r="X554" s="73"/>
      <c r="Y554" s="73"/>
    </row>
    <row r="555" spans="1:25" ht="15.75" customHeight="1" x14ac:dyDescent="0.2">
      <c r="A555" s="73"/>
      <c r="B555" s="73"/>
      <c r="C555" s="73"/>
      <c r="D555" s="73"/>
      <c r="E555" s="73"/>
      <c r="F555" s="73"/>
      <c r="G555" s="73"/>
      <c r="H555" s="73"/>
      <c r="I555" s="73"/>
      <c r="J555" s="73"/>
      <c r="K555" s="73"/>
      <c r="L555" s="367"/>
      <c r="M555" s="106"/>
      <c r="N555" s="106"/>
      <c r="O555" s="106"/>
      <c r="P555" s="73"/>
      <c r="Q555" s="73"/>
      <c r="R555" s="73"/>
      <c r="S555" s="73"/>
      <c r="T555" s="73"/>
      <c r="U555" s="73"/>
      <c r="V555" s="73"/>
      <c r="W555" s="73"/>
      <c r="X555" s="73"/>
      <c r="Y555" s="73"/>
    </row>
    <row r="556" spans="1:25" ht="15.75" customHeight="1" x14ac:dyDescent="0.2">
      <c r="A556" s="73"/>
      <c r="B556" s="73"/>
      <c r="C556" s="73"/>
      <c r="D556" s="73"/>
      <c r="E556" s="73"/>
      <c r="F556" s="73"/>
      <c r="G556" s="73"/>
      <c r="H556" s="73"/>
      <c r="I556" s="73"/>
      <c r="J556" s="73"/>
      <c r="K556" s="73"/>
      <c r="L556" s="367"/>
      <c r="M556" s="106"/>
      <c r="N556" s="106"/>
      <c r="O556" s="106"/>
      <c r="P556" s="73"/>
      <c r="Q556" s="73"/>
      <c r="R556" s="73"/>
      <c r="S556" s="73"/>
      <c r="T556" s="73"/>
      <c r="U556" s="73"/>
      <c r="V556" s="73"/>
      <c r="W556" s="73"/>
      <c r="X556" s="73"/>
      <c r="Y556" s="73"/>
    </row>
    <row r="557" spans="1:25" ht="15.75" customHeight="1" x14ac:dyDescent="0.2">
      <c r="A557" s="73"/>
      <c r="B557" s="73"/>
      <c r="C557" s="73"/>
      <c r="D557" s="73"/>
      <c r="E557" s="73"/>
      <c r="F557" s="73"/>
      <c r="G557" s="73"/>
      <c r="H557" s="73"/>
      <c r="I557" s="73"/>
      <c r="J557" s="73"/>
      <c r="K557" s="73"/>
      <c r="L557" s="367"/>
      <c r="M557" s="106"/>
      <c r="N557" s="106"/>
      <c r="O557" s="106"/>
      <c r="P557" s="73"/>
      <c r="Q557" s="73"/>
      <c r="R557" s="73"/>
      <c r="S557" s="73"/>
      <c r="T557" s="73"/>
      <c r="U557" s="73"/>
      <c r="V557" s="73"/>
      <c r="W557" s="73"/>
      <c r="X557" s="73"/>
      <c r="Y557" s="73"/>
    </row>
    <row r="558" spans="1:25" ht="15.75" customHeight="1" x14ac:dyDescent="0.2">
      <c r="A558" s="73"/>
      <c r="B558" s="73"/>
      <c r="C558" s="73"/>
      <c r="D558" s="73"/>
      <c r="E558" s="73"/>
      <c r="F558" s="73"/>
      <c r="G558" s="73"/>
      <c r="H558" s="73"/>
      <c r="I558" s="73"/>
      <c r="J558" s="73"/>
      <c r="K558" s="73"/>
      <c r="L558" s="367"/>
      <c r="M558" s="106"/>
      <c r="N558" s="106"/>
      <c r="O558" s="106"/>
      <c r="P558" s="73"/>
      <c r="Q558" s="73"/>
      <c r="R558" s="73"/>
      <c r="S558" s="73"/>
      <c r="T558" s="73"/>
      <c r="U558" s="73"/>
      <c r="V558" s="73"/>
      <c r="W558" s="73"/>
      <c r="X558" s="73"/>
      <c r="Y558" s="73"/>
    </row>
    <row r="559" spans="1:25" ht="15.75" customHeight="1" x14ac:dyDescent="0.2">
      <c r="A559" s="73"/>
      <c r="B559" s="73"/>
      <c r="C559" s="73"/>
      <c r="D559" s="73"/>
      <c r="E559" s="73"/>
      <c r="F559" s="73"/>
      <c r="G559" s="73"/>
      <c r="H559" s="73"/>
      <c r="I559" s="73"/>
      <c r="J559" s="73"/>
      <c r="K559" s="73"/>
      <c r="L559" s="367"/>
      <c r="M559" s="106"/>
      <c r="N559" s="106"/>
      <c r="O559" s="106"/>
      <c r="P559" s="73"/>
      <c r="Q559" s="73"/>
      <c r="R559" s="73"/>
      <c r="S559" s="73"/>
      <c r="T559" s="73"/>
      <c r="U559" s="73"/>
      <c r="V559" s="73"/>
      <c r="W559" s="73"/>
      <c r="X559" s="73"/>
      <c r="Y559" s="73"/>
    </row>
    <row r="560" spans="1:25" ht="15.75" customHeight="1" x14ac:dyDescent="0.2">
      <c r="A560" s="73"/>
      <c r="B560" s="73"/>
      <c r="C560" s="73"/>
      <c r="D560" s="73"/>
      <c r="E560" s="73"/>
      <c r="F560" s="73"/>
      <c r="G560" s="73"/>
      <c r="H560" s="73"/>
      <c r="I560" s="73"/>
      <c r="J560" s="73"/>
      <c r="K560" s="73"/>
      <c r="L560" s="367"/>
      <c r="M560" s="106"/>
      <c r="N560" s="106"/>
      <c r="O560" s="106"/>
      <c r="P560" s="73"/>
      <c r="Q560" s="73"/>
      <c r="R560" s="73"/>
      <c r="S560" s="73"/>
      <c r="T560" s="73"/>
      <c r="U560" s="73"/>
      <c r="V560" s="73"/>
      <c r="W560" s="73"/>
      <c r="X560" s="73"/>
      <c r="Y560" s="73"/>
    </row>
    <row r="561" spans="1:25" ht="15.75" customHeight="1" x14ac:dyDescent="0.2">
      <c r="A561" s="73"/>
      <c r="B561" s="73"/>
      <c r="C561" s="73"/>
      <c r="D561" s="73"/>
      <c r="E561" s="73"/>
      <c r="F561" s="73"/>
      <c r="G561" s="73"/>
      <c r="H561" s="73"/>
      <c r="I561" s="73"/>
      <c r="J561" s="73"/>
      <c r="K561" s="73"/>
      <c r="L561" s="367"/>
      <c r="M561" s="106"/>
      <c r="N561" s="106"/>
      <c r="O561" s="106"/>
      <c r="P561" s="73"/>
      <c r="Q561" s="73"/>
      <c r="R561" s="73"/>
      <c r="S561" s="73"/>
      <c r="T561" s="73"/>
      <c r="U561" s="73"/>
      <c r="V561" s="73"/>
      <c r="W561" s="73"/>
      <c r="X561" s="73"/>
      <c r="Y561" s="73"/>
    </row>
    <row r="562" spans="1:25" ht="15.75" customHeight="1" x14ac:dyDescent="0.2">
      <c r="A562" s="73"/>
      <c r="B562" s="73"/>
      <c r="C562" s="73"/>
      <c r="D562" s="73"/>
      <c r="E562" s="73"/>
      <c r="F562" s="73"/>
      <c r="G562" s="73"/>
      <c r="H562" s="73"/>
      <c r="I562" s="73"/>
      <c r="J562" s="73"/>
      <c r="K562" s="73"/>
      <c r="L562" s="367"/>
      <c r="M562" s="106"/>
      <c r="N562" s="106"/>
      <c r="O562" s="106"/>
      <c r="P562" s="73"/>
      <c r="Q562" s="73"/>
      <c r="R562" s="73"/>
      <c r="S562" s="73"/>
      <c r="T562" s="73"/>
      <c r="U562" s="73"/>
      <c r="V562" s="73"/>
      <c r="W562" s="73"/>
      <c r="X562" s="73"/>
      <c r="Y562" s="73"/>
    </row>
    <row r="563" spans="1:25" ht="15.75" customHeight="1" x14ac:dyDescent="0.2">
      <c r="A563" s="73"/>
      <c r="B563" s="73"/>
      <c r="C563" s="73"/>
      <c r="D563" s="73"/>
      <c r="E563" s="73"/>
      <c r="F563" s="73"/>
      <c r="G563" s="73"/>
      <c r="H563" s="73"/>
      <c r="I563" s="73"/>
      <c r="J563" s="73"/>
      <c r="K563" s="73"/>
      <c r="L563" s="367"/>
      <c r="M563" s="106"/>
      <c r="N563" s="106"/>
      <c r="O563" s="106"/>
      <c r="P563" s="73"/>
      <c r="Q563" s="73"/>
      <c r="R563" s="73"/>
      <c r="S563" s="73"/>
      <c r="T563" s="73"/>
      <c r="U563" s="73"/>
      <c r="V563" s="73"/>
      <c r="W563" s="73"/>
      <c r="X563" s="73"/>
      <c r="Y563" s="73"/>
    </row>
    <row r="564" spans="1:25" ht="15.75" customHeight="1" x14ac:dyDescent="0.2">
      <c r="A564" s="73"/>
      <c r="B564" s="73"/>
      <c r="C564" s="73"/>
      <c r="D564" s="73"/>
      <c r="E564" s="73"/>
      <c r="F564" s="73"/>
      <c r="G564" s="73"/>
      <c r="H564" s="73"/>
      <c r="I564" s="73"/>
      <c r="J564" s="73"/>
      <c r="K564" s="73"/>
      <c r="L564" s="367"/>
      <c r="M564" s="106"/>
      <c r="N564" s="106"/>
      <c r="O564" s="106"/>
      <c r="P564" s="73"/>
      <c r="Q564" s="73"/>
      <c r="R564" s="73"/>
      <c r="S564" s="73"/>
      <c r="T564" s="73"/>
      <c r="U564" s="73"/>
      <c r="V564" s="73"/>
      <c r="W564" s="73"/>
      <c r="X564" s="73"/>
      <c r="Y564" s="73"/>
    </row>
    <row r="565" spans="1:25" ht="15.75" customHeight="1" x14ac:dyDescent="0.2">
      <c r="A565" s="73"/>
      <c r="B565" s="73"/>
      <c r="C565" s="73"/>
      <c r="D565" s="73"/>
      <c r="E565" s="73"/>
      <c r="F565" s="73"/>
      <c r="G565" s="73"/>
      <c r="H565" s="73"/>
      <c r="I565" s="73"/>
      <c r="J565" s="73"/>
      <c r="K565" s="73"/>
      <c r="L565" s="367"/>
      <c r="M565" s="106"/>
      <c r="N565" s="106"/>
      <c r="O565" s="106"/>
      <c r="P565" s="73"/>
      <c r="Q565" s="73"/>
      <c r="R565" s="73"/>
      <c r="S565" s="73"/>
      <c r="T565" s="73"/>
      <c r="U565" s="73"/>
      <c r="V565" s="73"/>
      <c r="W565" s="73"/>
      <c r="X565" s="73"/>
      <c r="Y565" s="73"/>
    </row>
    <row r="566" spans="1:25" ht="15.75" customHeight="1" x14ac:dyDescent="0.2">
      <c r="A566" s="73"/>
      <c r="B566" s="73"/>
      <c r="C566" s="73"/>
      <c r="D566" s="73"/>
      <c r="E566" s="73"/>
      <c r="F566" s="73"/>
      <c r="G566" s="73"/>
      <c r="H566" s="73"/>
      <c r="I566" s="73"/>
      <c r="J566" s="73"/>
      <c r="K566" s="73"/>
      <c r="L566" s="367"/>
      <c r="M566" s="106"/>
      <c r="N566" s="106"/>
      <c r="O566" s="106"/>
      <c r="P566" s="73"/>
      <c r="Q566" s="73"/>
      <c r="R566" s="73"/>
      <c r="S566" s="73"/>
      <c r="T566" s="73"/>
      <c r="U566" s="73"/>
      <c r="V566" s="73"/>
      <c r="W566" s="73"/>
      <c r="X566" s="73"/>
      <c r="Y566" s="73"/>
    </row>
    <row r="567" spans="1:25" ht="15.75" customHeight="1" x14ac:dyDescent="0.2">
      <c r="A567" s="73"/>
      <c r="B567" s="73"/>
      <c r="C567" s="73"/>
      <c r="D567" s="73"/>
      <c r="E567" s="73"/>
      <c r="F567" s="73"/>
      <c r="G567" s="73"/>
      <c r="H567" s="73"/>
      <c r="I567" s="73"/>
      <c r="J567" s="73"/>
      <c r="K567" s="73"/>
      <c r="L567" s="367"/>
      <c r="M567" s="106"/>
      <c r="N567" s="106"/>
      <c r="O567" s="106"/>
      <c r="P567" s="73"/>
      <c r="Q567" s="73"/>
      <c r="R567" s="73"/>
      <c r="S567" s="73"/>
      <c r="T567" s="73"/>
      <c r="U567" s="73"/>
      <c r="V567" s="73"/>
      <c r="W567" s="73"/>
      <c r="X567" s="73"/>
      <c r="Y567" s="73"/>
    </row>
    <row r="568" spans="1:25" ht="15.75" customHeight="1" x14ac:dyDescent="0.2">
      <c r="A568" s="73"/>
      <c r="B568" s="73"/>
      <c r="C568" s="73"/>
      <c r="D568" s="73"/>
      <c r="E568" s="73"/>
      <c r="F568" s="73"/>
      <c r="G568" s="73"/>
      <c r="H568" s="73"/>
      <c r="I568" s="73"/>
      <c r="J568" s="73"/>
      <c r="K568" s="73"/>
      <c r="L568" s="367"/>
      <c r="M568" s="106"/>
      <c r="N568" s="106"/>
      <c r="O568" s="106"/>
      <c r="P568" s="73"/>
      <c r="Q568" s="73"/>
      <c r="R568" s="73"/>
      <c r="S568" s="73"/>
      <c r="T568" s="73"/>
      <c r="U568" s="73"/>
      <c r="V568" s="73"/>
      <c r="W568" s="73"/>
      <c r="X568" s="73"/>
      <c r="Y568" s="73"/>
    </row>
    <row r="569" spans="1:25" ht="15.75" customHeight="1" x14ac:dyDescent="0.2">
      <c r="A569" s="73"/>
      <c r="B569" s="73"/>
      <c r="C569" s="73"/>
      <c r="D569" s="73"/>
      <c r="E569" s="73"/>
      <c r="F569" s="73"/>
      <c r="G569" s="73"/>
      <c r="H569" s="73"/>
      <c r="I569" s="73"/>
      <c r="J569" s="73"/>
      <c r="K569" s="73"/>
      <c r="L569" s="367"/>
      <c r="M569" s="106"/>
      <c r="N569" s="106"/>
      <c r="O569" s="106"/>
      <c r="P569" s="73"/>
      <c r="Q569" s="73"/>
      <c r="R569" s="73"/>
      <c r="S569" s="73"/>
      <c r="T569" s="73"/>
      <c r="U569" s="73"/>
      <c r="V569" s="73"/>
      <c r="W569" s="73"/>
      <c r="X569" s="73"/>
      <c r="Y569" s="73"/>
    </row>
    <row r="570" spans="1:25" ht="15.75" customHeight="1" x14ac:dyDescent="0.2">
      <c r="A570" s="73"/>
      <c r="B570" s="73"/>
      <c r="C570" s="73"/>
      <c r="D570" s="73"/>
      <c r="E570" s="73"/>
      <c r="F570" s="73"/>
      <c r="G570" s="73"/>
      <c r="H570" s="73"/>
      <c r="I570" s="73"/>
      <c r="J570" s="73"/>
      <c r="K570" s="73"/>
      <c r="L570" s="367"/>
      <c r="M570" s="106"/>
      <c r="N570" s="106"/>
      <c r="O570" s="106"/>
      <c r="P570" s="73"/>
      <c r="Q570" s="73"/>
      <c r="R570" s="73"/>
      <c r="S570" s="73"/>
      <c r="T570" s="73"/>
      <c r="U570" s="73"/>
      <c r="V570" s="73"/>
      <c r="W570" s="73"/>
      <c r="X570" s="73"/>
      <c r="Y570" s="73"/>
    </row>
    <row r="571" spans="1:25" ht="15.75" customHeight="1" x14ac:dyDescent="0.2">
      <c r="A571" s="73"/>
      <c r="B571" s="73"/>
      <c r="C571" s="73"/>
      <c r="D571" s="73"/>
      <c r="E571" s="73"/>
      <c r="F571" s="73"/>
      <c r="G571" s="73"/>
      <c r="H571" s="73"/>
      <c r="I571" s="73"/>
      <c r="J571" s="73"/>
      <c r="K571" s="73"/>
      <c r="L571" s="367"/>
      <c r="M571" s="106"/>
      <c r="N571" s="106"/>
      <c r="O571" s="106"/>
      <c r="P571" s="73"/>
      <c r="Q571" s="73"/>
      <c r="R571" s="73"/>
      <c r="S571" s="73"/>
      <c r="T571" s="73"/>
      <c r="U571" s="73"/>
      <c r="V571" s="73"/>
      <c r="W571" s="73"/>
      <c r="X571" s="73"/>
      <c r="Y571" s="73"/>
    </row>
    <row r="572" spans="1:25" ht="15.75" customHeight="1" x14ac:dyDescent="0.2">
      <c r="A572" s="73"/>
      <c r="B572" s="73"/>
      <c r="C572" s="73"/>
      <c r="D572" s="73"/>
      <c r="E572" s="73"/>
      <c r="F572" s="73"/>
      <c r="G572" s="73"/>
      <c r="H572" s="73"/>
      <c r="I572" s="73"/>
      <c r="J572" s="73"/>
      <c r="K572" s="73"/>
      <c r="L572" s="367"/>
      <c r="M572" s="106"/>
      <c r="N572" s="106"/>
      <c r="O572" s="106"/>
      <c r="P572" s="73"/>
      <c r="Q572" s="73"/>
      <c r="R572" s="73"/>
      <c r="S572" s="73"/>
      <c r="T572" s="73"/>
      <c r="U572" s="73"/>
      <c r="V572" s="73"/>
      <c r="W572" s="73"/>
      <c r="X572" s="73"/>
      <c r="Y572" s="73"/>
    </row>
    <row r="573" spans="1:25" ht="15.75" customHeight="1" x14ac:dyDescent="0.2">
      <c r="A573" s="73"/>
      <c r="B573" s="73"/>
      <c r="C573" s="73"/>
      <c r="D573" s="73"/>
      <c r="E573" s="73"/>
      <c r="F573" s="73"/>
      <c r="G573" s="73"/>
      <c r="H573" s="73"/>
      <c r="I573" s="73"/>
      <c r="J573" s="73"/>
      <c r="K573" s="73"/>
      <c r="L573" s="367"/>
      <c r="M573" s="106"/>
      <c r="N573" s="106"/>
      <c r="O573" s="106"/>
      <c r="P573" s="73"/>
      <c r="Q573" s="73"/>
      <c r="R573" s="73"/>
      <c r="S573" s="73"/>
      <c r="T573" s="73"/>
      <c r="U573" s="73"/>
      <c r="V573" s="73"/>
      <c r="W573" s="73"/>
      <c r="X573" s="73"/>
      <c r="Y573" s="73"/>
    </row>
    <row r="574" spans="1:25" ht="15.75" customHeight="1" x14ac:dyDescent="0.2">
      <c r="A574" s="73"/>
      <c r="B574" s="73"/>
      <c r="C574" s="73"/>
      <c r="D574" s="73"/>
      <c r="E574" s="73"/>
      <c r="F574" s="73"/>
      <c r="G574" s="73"/>
      <c r="H574" s="73"/>
      <c r="I574" s="73"/>
      <c r="J574" s="73"/>
      <c r="K574" s="73"/>
      <c r="L574" s="367"/>
      <c r="M574" s="106"/>
      <c r="N574" s="106"/>
      <c r="O574" s="106"/>
      <c r="P574" s="73"/>
      <c r="Q574" s="73"/>
      <c r="R574" s="73"/>
      <c r="S574" s="73"/>
      <c r="T574" s="73"/>
      <c r="U574" s="73"/>
      <c r="V574" s="73"/>
      <c r="W574" s="73"/>
      <c r="X574" s="73"/>
      <c r="Y574" s="73"/>
    </row>
    <row r="575" spans="1:25" ht="15.75" customHeight="1" x14ac:dyDescent="0.2">
      <c r="A575" s="73"/>
      <c r="B575" s="73"/>
      <c r="C575" s="73"/>
      <c r="D575" s="73"/>
      <c r="E575" s="73"/>
      <c r="F575" s="73"/>
      <c r="G575" s="73"/>
      <c r="H575" s="73"/>
      <c r="I575" s="73"/>
      <c r="J575" s="73"/>
      <c r="K575" s="73"/>
      <c r="L575" s="367"/>
      <c r="M575" s="106"/>
      <c r="N575" s="106"/>
      <c r="O575" s="106"/>
      <c r="P575" s="73"/>
      <c r="Q575" s="73"/>
      <c r="R575" s="73"/>
      <c r="S575" s="73"/>
      <c r="T575" s="73"/>
      <c r="U575" s="73"/>
      <c r="V575" s="73"/>
      <c r="W575" s="73"/>
      <c r="X575" s="73"/>
      <c r="Y575" s="73"/>
    </row>
    <row r="576" spans="1:25" ht="15.75" customHeight="1" x14ac:dyDescent="0.2">
      <c r="A576" s="73"/>
      <c r="B576" s="73"/>
      <c r="C576" s="73"/>
      <c r="D576" s="73"/>
      <c r="E576" s="73"/>
      <c r="F576" s="73"/>
      <c r="G576" s="73"/>
      <c r="H576" s="73"/>
      <c r="I576" s="73"/>
      <c r="J576" s="73"/>
      <c r="K576" s="73"/>
      <c r="L576" s="367"/>
      <c r="M576" s="106"/>
      <c r="N576" s="106"/>
      <c r="O576" s="106"/>
      <c r="P576" s="73"/>
      <c r="Q576" s="73"/>
      <c r="R576" s="73"/>
      <c r="S576" s="73"/>
      <c r="T576" s="73"/>
      <c r="U576" s="73"/>
      <c r="V576" s="73"/>
      <c r="W576" s="73"/>
      <c r="X576" s="73"/>
      <c r="Y576" s="73"/>
    </row>
    <row r="577" spans="1:25" ht="15.75" customHeight="1" x14ac:dyDescent="0.2">
      <c r="A577" s="73"/>
      <c r="B577" s="73"/>
      <c r="C577" s="73"/>
      <c r="D577" s="73"/>
      <c r="E577" s="73"/>
      <c r="F577" s="73"/>
      <c r="G577" s="73"/>
      <c r="H577" s="73"/>
      <c r="I577" s="73"/>
      <c r="J577" s="73"/>
      <c r="K577" s="73"/>
      <c r="L577" s="367"/>
      <c r="M577" s="106"/>
      <c r="N577" s="106"/>
      <c r="O577" s="106"/>
      <c r="P577" s="73"/>
      <c r="Q577" s="73"/>
      <c r="R577" s="73"/>
      <c r="S577" s="73"/>
      <c r="T577" s="73"/>
      <c r="U577" s="73"/>
      <c r="V577" s="73"/>
      <c r="W577" s="73"/>
      <c r="X577" s="73"/>
      <c r="Y577" s="73"/>
    </row>
    <row r="578" spans="1:25" ht="15.75" customHeight="1" x14ac:dyDescent="0.2">
      <c r="A578" s="73"/>
      <c r="B578" s="73"/>
      <c r="C578" s="73"/>
      <c r="D578" s="73"/>
      <c r="E578" s="73"/>
      <c r="F578" s="73"/>
      <c r="G578" s="73"/>
      <c r="H578" s="73"/>
      <c r="I578" s="73"/>
      <c r="J578" s="73"/>
      <c r="K578" s="73"/>
      <c r="L578" s="367"/>
      <c r="M578" s="106"/>
      <c r="N578" s="106"/>
      <c r="O578" s="106"/>
      <c r="P578" s="73"/>
      <c r="Q578" s="73"/>
      <c r="R578" s="73"/>
      <c r="S578" s="73"/>
      <c r="T578" s="73"/>
      <c r="U578" s="73"/>
      <c r="V578" s="73"/>
      <c r="W578" s="73"/>
      <c r="X578" s="73"/>
      <c r="Y578" s="73"/>
    </row>
    <row r="579" spans="1:25" ht="15.75" customHeight="1" x14ac:dyDescent="0.2">
      <c r="A579" s="73"/>
      <c r="B579" s="73"/>
      <c r="C579" s="73"/>
      <c r="D579" s="73"/>
      <c r="E579" s="73"/>
      <c r="F579" s="73"/>
      <c r="G579" s="73"/>
      <c r="H579" s="73"/>
      <c r="I579" s="73"/>
      <c r="J579" s="73"/>
      <c r="K579" s="73"/>
      <c r="L579" s="367"/>
      <c r="M579" s="106"/>
      <c r="N579" s="106"/>
      <c r="O579" s="106"/>
      <c r="P579" s="73"/>
      <c r="Q579" s="73"/>
      <c r="R579" s="73"/>
      <c r="S579" s="73"/>
      <c r="T579" s="73"/>
      <c r="U579" s="73"/>
      <c r="V579" s="73"/>
      <c r="W579" s="73"/>
      <c r="X579" s="73"/>
      <c r="Y579" s="73"/>
    </row>
    <row r="580" spans="1:25" ht="15.75" customHeight="1" x14ac:dyDescent="0.2">
      <c r="A580" s="73"/>
      <c r="B580" s="73"/>
      <c r="C580" s="73"/>
      <c r="D580" s="73"/>
      <c r="E580" s="73"/>
      <c r="F580" s="73"/>
      <c r="G580" s="73"/>
      <c r="H580" s="73"/>
      <c r="I580" s="73"/>
      <c r="J580" s="73"/>
      <c r="K580" s="73"/>
      <c r="L580" s="367"/>
      <c r="M580" s="106"/>
      <c r="N580" s="106"/>
      <c r="O580" s="106"/>
      <c r="P580" s="73"/>
      <c r="Q580" s="73"/>
      <c r="R580" s="73"/>
      <c r="S580" s="73"/>
      <c r="T580" s="73"/>
      <c r="U580" s="73"/>
      <c r="V580" s="73"/>
      <c r="W580" s="73"/>
      <c r="X580" s="73"/>
      <c r="Y580" s="73"/>
    </row>
    <row r="581" spans="1:25" ht="15.75" customHeight="1" x14ac:dyDescent="0.2">
      <c r="A581" s="73"/>
      <c r="B581" s="73"/>
      <c r="C581" s="73"/>
      <c r="D581" s="73"/>
      <c r="E581" s="73"/>
      <c r="F581" s="73"/>
      <c r="G581" s="73"/>
      <c r="H581" s="73"/>
      <c r="I581" s="73"/>
      <c r="J581" s="73"/>
      <c r="K581" s="73"/>
      <c r="L581" s="367"/>
      <c r="M581" s="106"/>
      <c r="N581" s="106"/>
      <c r="O581" s="106"/>
      <c r="P581" s="73"/>
      <c r="Q581" s="73"/>
      <c r="R581" s="73"/>
      <c r="S581" s="73"/>
      <c r="T581" s="73"/>
      <c r="U581" s="73"/>
      <c r="V581" s="73"/>
      <c r="W581" s="73"/>
      <c r="X581" s="73"/>
      <c r="Y581" s="73"/>
    </row>
    <row r="582" spans="1:25" ht="15.75" customHeight="1" x14ac:dyDescent="0.2">
      <c r="A582" s="73"/>
      <c r="B582" s="73"/>
      <c r="C582" s="73"/>
      <c r="D582" s="73"/>
      <c r="E582" s="73"/>
      <c r="F582" s="73"/>
      <c r="G582" s="73"/>
      <c r="H582" s="73"/>
      <c r="I582" s="73"/>
      <c r="J582" s="73"/>
      <c r="K582" s="73"/>
      <c r="L582" s="367"/>
      <c r="M582" s="106"/>
      <c r="N582" s="106"/>
      <c r="O582" s="106"/>
      <c r="P582" s="73"/>
      <c r="Q582" s="73"/>
      <c r="R582" s="73"/>
      <c r="S582" s="73"/>
      <c r="T582" s="73"/>
      <c r="U582" s="73"/>
      <c r="V582" s="73"/>
      <c r="W582" s="73"/>
      <c r="X582" s="73"/>
      <c r="Y582" s="73"/>
    </row>
    <row r="583" spans="1:25" ht="15.75" customHeight="1" x14ac:dyDescent="0.2">
      <c r="A583" s="73"/>
      <c r="B583" s="73"/>
      <c r="C583" s="73"/>
      <c r="D583" s="73"/>
      <c r="E583" s="73"/>
      <c r="F583" s="73"/>
      <c r="G583" s="73"/>
      <c r="H583" s="73"/>
      <c r="I583" s="73"/>
      <c r="J583" s="73"/>
      <c r="K583" s="73"/>
      <c r="L583" s="367"/>
      <c r="M583" s="106"/>
      <c r="N583" s="106"/>
      <c r="O583" s="106"/>
      <c r="P583" s="73"/>
      <c r="Q583" s="73"/>
      <c r="R583" s="73"/>
      <c r="S583" s="73"/>
      <c r="T583" s="73"/>
      <c r="U583" s="73"/>
      <c r="V583" s="73"/>
      <c r="W583" s="73"/>
      <c r="X583" s="73"/>
      <c r="Y583" s="73"/>
    </row>
    <row r="584" spans="1:25" ht="15.75" customHeight="1" x14ac:dyDescent="0.2">
      <c r="A584" s="73"/>
      <c r="B584" s="73"/>
      <c r="C584" s="73"/>
      <c r="D584" s="73"/>
      <c r="E584" s="73"/>
      <c r="F584" s="73"/>
      <c r="G584" s="73"/>
      <c r="H584" s="73"/>
      <c r="I584" s="73"/>
      <c r="J584" s="73"/>
      <c r="K584" s="73"/>
      <c r="L584" s="367"/>
      <c r="M584" s="106"/>
      <c r="N584" s="106"/>
      <c r="O584" s="106"/>
      <c r="P584" s="73"/>
      <c r="Q584" s="73"/>
      <c r="R584" s="73"/>
      <c r="S584" s="73"/>
      <c r="T584" s="73"/>
      <c r="U584" s="73"/>
      <c r="V584" s="73"/>
      <c r="W584" s="73"/>
      <c r="X584" s="73"/>
      <c r="Y584" s="73"/>
    </row>
    <row r="585" spans="1:25" ht="15.75" customHeight="1" x14ac:dyDescent="0.2">
      <c r="A585" s="73"/>
      <c r="B585" s="73"/>
      <c r="C585" s="73"/>
      <c r="D585" s="73"/>
      <c r="E585" s="73"/>
      <c r="F585" s="73"/>
      <c r="G585" s="73"/>
      <c r="H585" s="73"/>
      <c r="I585" s="73"/>
      <c r="J585" s="73"/>
      <c r="K585" s="73"/>
      <c r="L585" s="367"/>
      <c r="M585" s="106"/>
      <c r="N585" s="106"/>
      <c r="O585" s="106"/>
      <c r="P585" s="73"/>
      <c r="Q585" s="73"/>
      <c r="R585" s="73"/>
      <c r="S585" s="73"/>
      <c r="T585" s="73"/>
      <c r="U585" s="73"/>
      <c r="V585" s="73"/>
      <c r="W585" s="73"/>
      <c r="X585" s="73"/>
      <c r="Y585" s="73"/>
    </row>
    <row r="586" spans="1:25" ht="15.75" customHeight="1" x14ac:dyDescent="0.2">
      <c r="A586" s="73"/>
      <c r="B586" s="73"/>
      <c r="C586" s="73"/>
      <c r="D586" s="73"/>
      <c r="E586" s="73"/>
      <c r="F586" s="73"/>
      <c r="G586" s="73"/>
      <c r="H586" s="73"/>
      <c r="I586" s="73"/>
      <c r="J586" s="73"/>
      <c r="K586" s="73"/>
      <c r="L586" s="367"/>
      <c r="M586" s="106"/>
      <c r="N586" s="106"/>
      <c r="O586" s="106"/>
      <c r="P586" s="73"/>
      <c r="Q586" s="73"/>
      <c r="R586" s="73"/>
      <c r="S586" s="73"/>
      <c r="T586" s="73"/>
      <c r="U586" s="73"/>
      <c r="V586" s="73"/>
      <c r="W586" s="73"/>
      <c r="X586" s="73"/>
      <c r="Y586" s="73"/>
    </row>
    <row r="587" spans="1:25" ht="15.75" customHeight="1" x14ac:dyDescent="0.2">
      <c r="A587" s="73"/>
      <c r="B587" s="73"/>
      <c r="C587" s="73"/>
      <c r="D587" s="73"/>
      <c r="E587" s="73"/>
      <c r="F587" s="73"/>
      <c r="G587" s="73"/>
      <c r="H587" s="73"/>
      <c r="I587" s="73"/>
      <c r="J587" s="73"/>
      <c r="K587" s="73"/>
      <c r="L587" s="367"/>
      <c r="M587" s="106"/>
      <c r="N587" s="106"/>
      <c r="O587" s="106"/>
      <c r="P587" s="73"/>
      <c r="Q587" s="73"/>
      <c r="R587" s="73"/>
      <c r="S587" s="73"/>
      <c r="T587" s="73"/>
      <c r="U587" s="73"/>
      <c r="V587" s="73"/>
      <c r="W587" s="73"/>
      <c r="X587" s="73"/>
      <c r="Y587" s="73"/>
    </row>
    <row r="588" spans="1:25" ht="15.75" customHeight="1" x14ac:dyDescent="0.2">
      <c r="A588" s="73"/>
      <c r="B588" s="73"/>
      <c r="C588" s="73"/>
      <c r="D588" s="73"/>
      <c r="E588" s="73"/>
      <c r="F588" s="73"/>
      <c r="G588" s="73"/>
      <c r="H588" s="73"/>
      <c r="I588" s="73"/>
      <c r="J588" s="73"/>
      <c r="K588" s="73"/>
      <c r="L588" s="367"/>
      <c r="M588" s="106"/>
      <c r="N588" s="106"/>
      <c r="O588" s="106"/>
      <c r="P588" s="73"/>
      <c r="Q588" s="73"/>
      <c r="R588" s="73"/>
      <c r="S588" s="73"/>
      <c r="T588" s="73"/>
      <c r="U588" s="73"/>
      <c r="V588" s="73"/>
      <c r="W588" s="73"/>
      <c r="X588" s="73"/>
      <c r="Y588" s="73"/>
    </row>
    <row r="589" spans="1:25" ht="15.75" customHeight="1" x14ac:dyDescent="0.2">
      <c r="A589" s="73"/>
      <c r="B589" s="73"/>
      <c r="C589" s="73"/>
      <c r="D589" s="73"/>
      <c r="E589" s="73"/>
      <c r="F589" s="73"/>
      <c r="G589" s="73"/>
      <c r="H589" s="73"/>
      <c r="I589" s="73"/>
      <c r="J589" s="73"/>
      <c r="K589" s="73"/>
      <c r="L589" s="367"/>
      <c r="M589" s="106"/>
      <c r="N589" s="106"/>
      <c r="O589" s="106"/>
      <c r="P589" s="73"/>
      <c r="Q589" s="73"/>
      <c r="R589" s="73"/>
      <c r="S589" s="73"/>
      <c r="T589" s="73"/>
      <c r="U589" s="73"/>
      <c r="V589" s="73"/>
      <c r="W589" s="73"/>
      <c r="X589" s="73"/>
      <c r="Y589" s="73"/>
    </row>
    <row r="590" spans="1:25" ht="15.75" customHeight="1" x14ac:dyDescent="0.2">
      <c r="A590" s="73"/>
      <c r="B590" s="73"/>
      <c r="C590" s="73"/>
      <c r="D590" s="73"/>
      <c r="E590" s="73"/>
      <c r="F590" s="73"/>
      <c r="G590" s="73"/>
      <c r="H590" s="73"/>
      <c r="I590" s="73"/>
      <c r="J590" s="73"/>
      <c r="K590" s="73"/>
      <c r="L590" s="367"/>
      <c r="M590" s="106"/>
      <c r="N590" s="106"/>
      <c r="O590" s="106"/>
      <c r="P590" s="73"/>
      <c r="Q590" s="73"/>
      <c r="R590" s="73"/>
      <c r="S590" s="73"/>
      <c r="T590" s="73"/>
      <c r="U590" s="73"/>
      <c r="V590" s="73"/>
      <c r="W590" s="73"/>
      <c r="X590" s="73"/>
      <c r="Y590" s="73"/>
    </row>
    <row r="591" spans="1:25" ht="15.75" customHeight="1" x14ac:dyDescent="0.2">
      <c r="A591" s="73"/>
      <c r="B591" s="73"/>
      <c r="C591" s="73"/>
      <c r="D591" s="73"/>
      <c r="E591" s="73"/>
      <c r="F591" s="73"/>
      <c r="G591" s="73"/>
      <c r="H591" s="73"/>
      <c r="I591" s="73"/>
      <c r="J591" s="73"/>
      <c r="K591" s="73"/>
      <c r="L591" s="367"/>
      <c r="M591" s="106"/>
      <c r="N591" s="106"/>
      <c r="O591" s="106"/>
      <c r="P591" s="73"/>
      <c r="Q591" s="73"/>
      <c r="R591" s="73"/>
      <c r="S591" s="73"/>
      <c r="T591" s="73"/>
      <c r="U591" s="73"/>
      <c r="V591" s="73"/>
      <c r="W591" s="73"/>
      <c r="X591" s="73"/>
      <c r="Y591" s="73"/>
    </row>
    <row r="592" spans="1:25" ht="15.75" customHeight="1" x14ac:dyDescent="0.2">
      <c r="A592" s="73"/>
      <c r="B592" s="73"/>
      <c r="C592" s="73"/>
      <c r="D592" s="73"/>
      <c r="E592" s="73"/>
      <c r="F592" s="73"/>
      <c r="G592" s="73"/>
      <c r="H592" s="73"/>
      <c r="I592" s="73"/>
      <c r="J592" s="73"/>
      <c r="K592" s="73"/>
      <c r="L592" s="367"/>
      <c r="M592" s="106"/>
      <c r="N592" s="106"/>
      <c r="O592" s="106"/>
      <c r="P592" s="73"/>
      <c r="Q592" s="73"/>
      <c r="R592" s="73"/>
      <c r="S592" s="73"/>
      <c r="T592" s="73"/>
      <c r="U592" s="73"/>
      <c r="V592" s="73"/>
      <c r="W592" s="73"/>
      <c r="X592" s="73"/>
      <c r="Y592" s="73"/>
    </row>
    <row r="593" spans="1:25" ht="15.75" customHeight="1" x14ac:dyDescent="0.2">
      <c r="A593" s="73"/>
      <c r="B593" s="73"/>
      <c r="C593" s="73"/>
      <c r="D593" s="73"/>
      <c r="E593" s="73"/>
      <c r="F593" s="73"/>
      <c r="G593" s="73"/>
      <c r="H593" s="73"/>
      <c r="I593" s="73"/>
      <c r="J593" s="73"/>
      <c r="K593" s="73"/>
      <c r="L593" s="367"/>
      <c r="M593" s="106"/>
      <c r="N593" s="106"/>
      <c r="O593" s="106"/>
      <c r="P593" s="73"/>
      <c r="Q593" s="73"/>
      <c r="R593" s="73"/>
      <c r="S593" s="73"/>
      <c r="T593" s="73"/>
      <c r="U593" s="73"/>
      <c r="V593" s="73"/>
      <c r="W593" s="73"/>
      <c r="X593" s="73"/>
      <c r="Y593" s="73"/>
    </row>
    <row r="594" spans="1:25" ht="15.75" customHeight="1" x14ac:dyDescent="0.2">
      <c r="A594" s="73"/>
      <c r="B594" s="73"/>
      <c r="C594" s="73"/>
      <c r="D594" s="73"/>
      <c r="E594" s="73"/>
      <c r="F594" s="73"/>
      <c r="G594" s="73"/>
      <c r="H594" s="73"/>
      <c r="I594" s="73"/>
      <c r="J594" s="73"/>
      <c r="K594" s="73"/>
      <c r="L594" s="367"/>
      <c r="M594" s="106"/>
      <c r="N594" s="106"/>
      <c r="O594" s="106"/>
      <c r="P594" s="73"/>
      <c r="Q594" s="73"/>
      <c r="R594" s="73"/>
      <c r="S594" s="73"/>
      <c r="T594" s="73"/>
      <c r="U594" s="73"/>
      <c r="V594" s="73"/>
      <c r="W594" s="73"/>
      <c r="X594" s="73"/>
      <c r="Y594" s="73"/>
    </row>
    <row r="595" spans="1:25" ht="15.75" customHeight="1" x14ac:dyDescent="0.2">
      <c r="A595" s="73"/>
      <c r="B595" s="73"/>
      <c r="C595" s="73"/>
      <c r="D595" s="73"/>
      <c r="E595" s="73"/>
      <c r="F595" s="73"/>
      <c r="G595" s="73"/>
      <c r="H595" s="73"/>
      <c r="I595" s="73"/>
      <c r="J595" s="73"/>
      <c r="K595" s="73"/>
      <c r="L595" s="367"/>
      <c r="M595" s="106"/>
      <c r="N595" s="106"/>
      <c r="O595" s="106"/>
      <c r="P595" s="73"/>
      <c r="Q595" s="73"/>
      <c r="R595" s="73"/>
      <c r="S595" s="73"/>
      <c r="T595" s="73"/>
      <c r="U595" s="73"/>
      <c r="V595" s="73"/>
      <c r="W595" s="73"/>
      <c r="X595" s="73"/>
      <c r="Y595" s="73"/>
    </row>
    <row r="596" spans="1:25" ht="15.75" customHeight="1" x14ac:dyDescent="0.2">
      <c r="A596" s="73"/>
      <c r="B596" s="73"/>
      <c r="C596" s="73"/>
      <c r="D596" s="73"/>
      <c r="E596" s="73"/>
      <c r="F596" s="73"/>
      <c r="G596" s="73"/>
      <c r="H596" s="73"/>
      <c r="I596" s="73"/>
      <c r="J596" s="73"/>
      <c r="K596" s="73"/>
      <c r="L596" s="367"/>
      <c r="M596" s="106"/>
      <c r="N596" s="106"/>
      <c r="O596" s="106"/>
      <c r="P596" s="73"/>
      <c r="Q596" s="73"/>
      <c r="R596" s="73"/>
      <c r="S596" s="73"/>
      <c r="T596" s="73"/>
      <c r="U596" s="73"/>
      <c r="V596" s="73"/>
      <c r="W596" s="73"/>
      <c r="X596" s="73"/>
      <c r="Y596" s="73"/>
    </row>
    <row r="597" spans="1:25" ht="15.75" customHeight="1" x14ac:dyDescent="0.2">
      <c r="A597" s="73"/>
      <c r="B597" s="73"/>
      <c r="C597" s="73"/>
      <c r="D597" s="73"/>
      <c r="E597" s="73"/>
      <c r="F597" s="73"/>
      <c r="G597" s="73"/>
      <c r="H597" s="73"/>
      <c r="I597" s="73"/>
      <c r="J597" s="73"/>
      <c r="K597" s="73"/>
      <c r="L597" s="367"/>
      <c r="M597" s="106"/>
      <c r="N597" s="106"/>
      <c r="O597" s="106"/>
      <c r="P597" s="73"/>
      <c r="Q597" s="73"/>
      <c r="R597" s="73"/>
      <c r="S597" s="73"/>
      <c r="T597" s="73"/>
      <c r="U597" s="73"/>
      <c r="V597" s="73"/>
      <c r="W597" s="73"/>
      <c r="X597" s="73"/>
      <c r="Y597" s="73"/>
    </row>
    <row r="598" spans="1:25" ht="15.75" customHeight="1" x14ac:dyDescent="0.2">
      <c r="A598" s="73"/>
      <c r="B598" s="73"/>
      <c r="C598" s="73"/>
      <c r="D598" s="73"/>
      <c r="E598" s="73"/>
      <c r="F598" s="73"/>
      <c r="G598" s="73"/>
      <c r="H598" s="73"/>
      <c r="I598" s="73"/>
      <c r="J598" s="73"/>
      <c r="K598" s="73"/>
      <c r="L598" s="367"/>
      <c r="M598" s="106"/>
      <c r="N598" s="106"/>
      <c r="O598" s="106"/>
      <c r="P598" s="73"/>
      <c r="Q598" s="73"/>
      <c r="R598" s="73"/>
      <c r="S598" s="73"/>
      <c r="T598" s="73"/>
      <c r="U598" s="73"/>
      <c r="V598" s="73"/>
      <c r="W598" s="73"/>
      <c r="X598" s="73"/>
      <c r="Y598" s="73"/>
    </row>
    <row r="599" spans="1:25" ht="15.75" customHeight="1" x14ac:dyDescent="0.2">
      <c r="A599" s="73"/>
      <c r="B599" s="73"/>
      <c r="C599" s="73"/>
      <c r="D599" s="73"/>
      <c r="E599" s="73"/>
      <c r="F599" s="73"/>
      <c r="G599" s="73"/>
      <c r="H599" s="73"/>
      <c r="I599" s="73"/>
      <c r="J599" s="73"/>
      <c r="K599" s="73"/>
      <c r="L599" s="367"/>
      <c r="M599" s="106"/>
      <c r="N599" s="106"/>
      <c r="O599" s="106"/>
      <c r="P599" s="73"/>
      <c r="Q599" s="73"/>
      <c r="R599" s="73"/>
      <c r="S599" s="73"/>
      <c r="T599" s="73"/>
      <c r="U599" s="73"/>
      <c r="V599" s="73"/>
      <c r="W599" s="73"/>
      <c r="X599" s="73"/>
      <c r="Y599" s="73"/>
    </row>
    <row r="600" spans="1:25" ht="15.75" customHeight="1" x14ac:dyDescent="0.2">
      <c r="A600" s="73"/>
      <c r="B600" s="73"/>
      <c r="C600" s="73"/>
      <c r="D600" s="73"/>
      <c r="E600" s="73"/>
      <c r="F600" s="73"/>
      <c r="G600" s="73"/>
      <c r="H600" s="73"/>
      <c r="I600" s="73"/>
      <c r="J600" s="73"/>
      <c r="K600" s="73"/>
      <c r="L600" s="367"/>
      <c r="M600" s="106"/>
      <c r="N600" s="106"/>
      <c r="O600" s="106"/>
      <c r="P600" s="73"/>
      <c r="Q600" s="73"/>
      <c r="R600" s="73"/>
      <c r="S600" s="73"/>
      <c r="T600" s="73"/>
      <c r="U600" s="73"/>
      <c r="V600" s="73"/>
      <c r="W600" s="73"/>
      <c r="X600" s="73"/>
      <c r="Y600" s="73"/>
    </row>
    <row r="601" spans="1:25" ht="15.75" customHeight="1" x14ac:dyDescent="0.2">
      <c r="A601" s="73"/>
      <c r="B601" s="73"/>
      <c r="C601" s="73"/>
      <c r="D601" s="73"/>
      <c r="E601" s="73"/>
      <c r="F601" s="73"/>
      <c r="G601" s="73"/>
      <c r="H601" s="73"/>
      <c r="I601" s="73"/>
      <c r="J601" s="73"/>
      <c r="K601" s="73"/>
      <c r="L601" s="367"/>
      <c r="M601" s="106"/>
      <c r="N601" s="106"/>
      <c r="O601" s="106"/>
      <c r="P601" s="73"/>
      <c r="Q601" s="73"/>
      <c r="R601" s="73"/>
      <c r="S601" s="73"/>
      <c r="T601" s="73"/>
      <c r="U601" s="73"/>
      <c r="V601" s="73"/>
      <c r="W601" s="73"/>
      <c r="X601" s="73"/>
      <c r="Y601" s="73"/>
    </row>
    <row r="602" spans="1:25" ht="15.75" customHeight="1" x14ac:dyDescent="0.2">
      <c r="A602" s="73"/>
      <c r="B602" s="73"/>
      <c r="C602" s="73"/>
      <c r="D602" s="73"/>
      <c r="E602" s="73"/>
      <c r="F602" s="73"/>
      <c r="G602" s="73"/>
      <c r="H602" s="73"/>
      <c r="I602" s="73"/>
      <c r="J602" s="73"/>
      <c r="K602" s="73"/>
      <c r="L602" s="367"/>
      <c r="M602" s="106"/>
      <c r="N602" s="106"/>
      <c r="O602" s="106"/>
      <c r="P602" s="73"/>
      <c r="Q602" s="73"/>
      <c r="R602" s="73"/>
      <c r="S602" s="73"/>
      <c r="T602" s="73"/>
      <c r="U602" s="73"/>
      <c r="V602" s="73"/>
      <c r="W602" s="73"/>
      <c r="X602" s="73"/>
      <c r="Y602" s="73"/>
    </row>
    <row r="603" spans="1:25" ht="15.75" customHeight="1" x14ac:dyDescent="0.2">
      <c r="A603" s="73"/>
      <c r="B603" s="73"/>
      <c r="C603" s="73"/>
      <c r="D603" s="73"/>
      <c r="E603" s="73"/>
      <c r="F603" s="73"/>
      <c r="G603" s="73"/>
      <c r="H603" s="73"/>
      <c r="I603" s="73"/>
      <c r="J603" s="73"/>
      <c r="K603" s="73"/>
      <c r="L603" s="367"/>
      <c r="M603" s="106"/>
      <c r="N603" s="106"/>
      <c r="O603" s="106"/>
      <c r="P603" s="73"/>
      <c r="Q603" s="73"/>
      <c r="R603" s="73"/>
      <c r="S603" s="73"/>
      <c r="T603" s="73"/>
      <c r="U603" s="73"/>
      <c r="V603" s="73"/>
      <c r="W603" s="73"/>
      <c r="X603" s="73"/>
      <c r="Y603" s="73"/>
    </row>
    <row r="604" spans="1:25" ht="15.75" customHeight="1" x14ac:dyDescent="0.2">
      <c r="A604" s="73"/>
      <c r="B604" s="73"/>
      <c r="C604" s="73"/>
      <c r="D604" s="73"/>
      <c r="E604" s="73"/>
      <c r="F604" s="73"/>
      <c r="G604" s="73"/>
      <c r="H604" s="73"/>
      <c r="I604" s="73"/>
      <c r="J604" s="73"/>
      <c r="K604" s="73"/>
      <c r="L604" s="367"/>
      <c r="M604" s="106"/>
      <c r="N604" s="106"/>
      <c r="O604" s="106"/>
      <c r="P604" s="73"/>
      <c r="Q604" s="73"/>
      <c r="R604" s="73"/>
      <c r="S604" s="73"/>
      <c r="T604" s="73"/>
      <c r="U604" s="73"/>
      <c r="V604" s="73"/>
      <c r="W604" s="73"/>
      <c r="X604" s="73"/>
      <c r="Y604" s="73"/>
    </row>
    <row r="605" spans="1:25" ht="15.75" customHeight="1" x14ac:dyDescent="0.2">
      <c r="A605" s="73"/>
      <c r="B605" s="73"/>
      <c r="C605" s="73"/>
      <c r="D605" s="73"/>
      <c r="E605" s="73"/>
      <c r="F605" s="73"/>
      <c r="G605" s="73"/>
      <c r="H605" s="73"/>
      <c r="I605" s="73"/>
      <c r="J605" s="73"/>
      <c r="K605" s="73"/>
      <c r="L605" s="367"/>
      <c r="M605" s="106"/>
      <c r="N605" s="106"/>
      <c r="O605" s="106"/>
      <c r="P605" s="73"/>
      <c r="Q605" s="73"/>
      <c r="R605" s="73"/>
      <c r="S605" s="73"/>
      <c r="T605" s="73"/>
      <c r="U605" s="73"/>
      <c r="V605" s="73"/>
      <c r="W605" s="73"/>
      <c r="X605" s="73"/>
      <c r="Y605" s="73"/>
    </row>
    <row r="606" spans="1:25" ht="15.75" customHeight="1" x14ac:dyDescent="0.2">
      <c r="A606" s="73"/>
      <c r="B606" s="73"/>
      <c r="C606" s="73"/>
      <c r="D606" s="73"/>
      <c r="E606" s="73"/>
      <c r="F606" s="73"/>
      <c r="G606" s="73"/>
      <c r="H606" s="73"/>
      <c r="I606" s="73"/>
      <c r="J606" s="73"/>
      <c r="K606" s="73"/>
      <c r="L606" s="367"/>
      <c r="M606" s="106"/>
      <c r="N606" s="106"/>
      <c r="O606" s="106"/>
      <c r="P606" s="73"/>
      <c r="Q606" s="73"/>
      <c r="R606" s="73"/>
      <c r="S606" s="73"/>
      <c r="T606" s="73"/>
      <c r="U606" s="73"/>
      <c r="V606" s="73"/>
      <c r="W606" s="73"/>
      <c r="X606" s="73"/>
      <c r="Y606" s="73"/>
    </row>
    <row r="607" spans="1:25" ht="15.75" customHeight="1" x14ac:dyDescent="0.2">
      <c r="A607" s="73"/>
      <c r="B607" s="73"/>
      <c r="C607" s="73"/>
      <c r="D607" s="73"/>
      <c r="E607" s="73"/>
      <c r="F607" s="73"/>
      <c r="G607" s="73"/>
      <c r="H607" s="73"/>
      <c r="I607" s="73"/>
      <c r="J607" s="73"/>
      <c r="K607" s="73"/>
      <c r="L607" s="367"/>
      <c r="M607" s="106"/>
      <c r="N607" s="106"/>
      <c r="O607" s="106"/>
      <c r="P607" s="73"/>
      <c r="Q607" s="73"/>
      <c r="R607" s="73"/>
      <c r="S607" s="73"/>
      <c r="T607" s="73"/>
      <c r="U607" s="73"/>
      <c r="V607" s="73"/>
      <c r="W607" s="73"/>
      <c r="X607" s="73"/>
      <c r="Y607" s="73"/>
    </row>
    <row r="608" spans="1:25" ht="15.75" customHeight="1" x14ac:dyDescent="0.2">
      <c r="A608" s="73"/>
      <c r="B608" s="73"/>
      <c r="C608" s="73"/>
      <c r="D608" s="73"/>
      <c r="E608" s="73"/>
      <c r="F608" s="73"/>
      <c r="G608" s="73"/>
      <c r="H608" s="73"/>
      <c r="I608" s="73"/>
      <c r="J608" s="73"/>
      <c r="K608" s="73"/>
      <c r="L608" s="367"/>
      <c r="M608" s="106"/>
      <c r="N608" s="106"/>
      <c r="O608" s="106"/>
      <c r="P608" s="73"/>
      <c r="Q608" s="73"/>
      <c r="R608" s="73"/>
      <c r="S608" s="73"/>
      <c r="T608" s="73"/>
      <c r="U608" s="73"/>
      <c r="V608" s="73"/>
      <c r="W608" s="73"/>
      <c r="X608" s="73"/>
      <c r="Y608" s="73"/>
    </row>
    <row r="609" spans="1:25" ht="15.75" customHeight="1" x14ac:dyDescent="0.2">
      <c r="A609" s="73"/>
      <c r="B609" s="73"/>
      <c r="C609" s="73"/>
      <c r="D609" s="73"/>
      <c r="E609" s="73"/>
      <c r="F609" s="73"/>
      <c r="G609" s="73"/>
      <c r="H609" s="73"/>
      <c r="I609" s="73"/>
      <c r="J609" s="73"/>
      <c r="K609" s="73"/>
      <c r="L609" s="367"/>
      <c r="M609" s="106"/>
      <c r="N609" s="106"/>
      <c r="O609" s="106"/>
      <c r="P609" s="73"/>
      <c r="Q609" s="73"/>
      <c r="R609" s="73"/>
      <c r="S609" s="73"/>
      <c r="T609" s="73"/>
      <c r="U609" s="73"/>
      <c r="V609" s="73"/>
      <c r="W609" s="73"/>
      <c r="X609" s="73"/>
      <c r="Y609" s="73"/>
    </row>
    <row r="610" spans="1:25" ht="15.75" customHeight="1" x14ac:dyDescent="0.2">
      <c r="A610" s="73"/>
      <c r="B610" s="73"/>
      <c r="C610" s="73"/>
      <c r="D610" s="73"/>
      <c r="E610" s="73"/>
      <c r="F610" s="73"/>
      <c r="G610" s="73"/>
      <c r="H610" s="73"/>
      <c r="I610" s="73"/>
      <c r="J610" s="73"/>
      <c r="K610" s="73"/>
      <c r="L610" s="367"/>
      <c r="M610" s="106"/>
      <c r="N610" s="106"/>
      <c r="O610" s="106"/>
      <c r="P610" s="73"/>
      <c r="Q610" s="73"/>
      <c r="R610" s="73"/>
      <c r="S610" s="73"/>
      <c r="T610" s="73"/>
      <c r="U610" s="73"/>
      <c r="V610" s="73"/>
      <c r="W610" s="73"/>
      <c r="X610" s="73"/>
      <c r="Y610" s="73"/>
    </row>
    <row r="611" spans="1:25" ht="15.75" customHeight="1" x14ac:dyDescent="0.2">
      <c r="A611" s="73"/>
      <c r="B611" s="73"/>
      <c r="C611" s="73"/>
      <c r="D611" s="73"/>
      <c r="E611" s="73"/>
      <c r="F611" s="73"/>
      <c r="G611" s="73"/>
      <c r="H611" s="73"/>
      <c r="I611" s="73"/>
      <c r="J611" s="73"/>
      <c r="K611" s="73"/>
      <c r="L611" s="367"/>
      <c r="M611" s="106"/>
      <c r="N611" s="106"/>
      <c r="O611" s="106"/>
      <c r="P611" s="73"/>
      <c r="Q611" s="73"/>
      <c r="R611" s="73"/>
      <c r="S611" s="73"/>
      <c r="T611" s="73"/>
      <c r="U611" s="73"/>
      <c r="V611" s="73"/>
      <c r="W611" s="73"/>
      <c r="X611" s="73"/>
      <c r="Y611" s="73"/>
    </row>
    <row r="612" spans="1:25" ht="15.75" customHeight="1" x14ac:dyDescent="0.2">
      <c r="A612" s="73"/>
      <c r="B612" s="73"/>
      <c r="C612" s="73"/>
      <c r="D612" s="73"/>
      <c r="E612" s="73"/>
      <c r="F612" s="73"/>
      <c r="G612" s="73"/>
      <c r="H612" s="73"/>
      <c r="I612" s="73"/>
      <c r="J612" s="73"/>
      <c r="K612" s="73"/>
      <c r="L612" s="367"/>
      <c r="M612" s="106"/>
      <c r="N612" s="106"/>
      <c r="O612" s="106"/>
      <c r="P612" s="73"/>
      <c r="Q612" s="73"/>
      <c r="R612" s="73"/>
      <c r="S612" s="73"/>
      <c r="T612" s="73"/>
      <c r="U612" s="73"/>
      <c r="V612" s="73"/>
      <c r="W612" s="73"/>
      <c r="X612" s="73"/>
      <c r="Y612" s="73"/>
    </row>
    <row r="613" spans="1:25" ht="15.75" customHeight="1" x14ac:dyDescent="0.2">
      <c r="A613" s="73"/>
      <c r="B613" s="73"/>
      <c r="C613" s="73"/>
      <c r="D613" s="73"/>
      <c r="E613" s="73"/>
      <c r="F613" s="73"/>
      <c r="G613" s="73"/>
      <c r="H613" s="73"/>
      <c r="I613" s="73"/>
      <c r="J613" s="73"/>
      <c r="K613" s="73"/>
      <c r="L613" s="367"/>
      <c r="M613" s="106"/>
      <c r="N613" s="106"/>
      <c r="O613" s="106"/>
      <c r="P613" s="73"/>
      <c r="Q613" s="73"/>
      <c r="R613" s="73"/>
      <c r="S613" s="73"/>
      <c r="T613" s="73"/>
      <c r="U613" s="73"/>
      <c r="V613" s="73"/>
      <c r="W613" s="73"/>
      <c r="X613" s="73"/>
      <c r="Y613" s="73"/>
    </row>
    <row r="614" spans="1:25" ht="15.75" customHeight="1" x14ac:dyDescent="0.2">
      <c r="A614" s="73"/>
      <c r="B614" s="73"/>
      <c r="C614" s="73"/>
      <c r="D614" s="73"/>
      <c r="E614" s="73"/>
      <c r="F614" s="73"/>
      <c r="G614" s="73"/>
      <c r="H614" s="73"/>
      <c r="I614" s="73"/>
      <c r="J614" s="73"/>
      <c r="K614" s="73"/>
      <c r="L614" s="367"/>
      <c r="M614" s="106"/>
      <c r="N614" s="106"/>
      <c r="O614" s="106"/>
      <c r="P614" s="73"/>
      <c r="Q614" s="73"/>
      <c r="R614" s="73"/>
      <c r="S614" s="73"/>
      <c r="T614" s="73"/>
      <c r="U614" s="73"/>
      <c r="V614" s="73"/>
      <c r="W614" s="73"/>
      <c r="X614" s="73"/>
      <c r="Y614" s="73"/>
    </row>
    <row r="615" spans="1:25" ht="15.75" customHeight="1" x14ac:dyDescent="0.2">
      <c r="A615" s="73"/>
      <c r="B615" s="73"/>
      <c r="C615" s="73"/>
      <c r="D615" s="73"/>
      <c r="E615" s="73"/>
      <c r="F615" s="73"/>
      <c r="G615" s="73"/>
      <c r="H615" s="73"/>
      <c r="I615" s="73"/>
      <c r="J615" s="73"/>
      <c r="K615" s="73"/>
      <c r="L615" s="367"/>
      <c r="M615" s="106"/>
      <c r="N615" s="106"/>
      <c r="O615" s="106"/>
      <c r="P615" s="73"/>
      <c r="Q615" s="73"/>
      <c r="R615" s="73"/>
      <c r="S615" s="73"/>
      <c r="T615" s="73"/>
      <c r="U615" s="73"/>
      <c r="V615" s="73"/>
      <c r="W615" s="73"/>
      <c r="X615" s="73"/>
      <c r="Y615" s="73"/>
    </row>
    <row r="616" spans="1:25" ht="15.75" customHeight="1" x14ac:dyDescent="0.2">
      <c r="A616" s="73"/>
      <c r="B616" s="73"/>
      <c r="C616" s="73"/>
      <c r="D616" s="73"/>
      <c r="E616" s="73"/>
      <c r="F616" s="73"/>
      <c r="G616" s="73"/>
      <c r="H616" s="73"/>
      <c r="I616" s="73"/>
      <c r="J616" s="73"/>
      <c r="K616" s="73"/>
      <c r="L616" s="367"/>
      <c r="M616" s="106"/>
      <c r="N616" s="106"/>
      <c r="O616" s="106"/>
      <c r="P616" s="73"/>
      <c r="Q616" s="73"/>
      <c r="R616" s="73"/>
      <c r="S616" s="73"/>
      <c r="T616" s="73"/>
      <c r="U616" s="73"/>
      <c r="V616" s="73"/>
      <c r="W616" s="73"/>
      <c r="X616" s="73"/>
      <c r="Y616" s="73"/>
    </row>
    <row r="617" spans="1:25" ht="15.75" customHeight="1" x14ac:dyDescent="0.2">
      <c r="A617" s="73"/>
      <c r="B617" s="73"/>
      <c r="C617" s="73"/>
      <c r="D617" s="73"/>
      <c r="E617" s="73"/>
      <c r="F617" s="73"/>
      <c r="G617" s="73"/>
      <c r="H617" s="73"/>
      <c r="I617" s="73"/>
      <c r="J617" s="73"/>
      <c r="K617" s="73"/>
      <c r="L617" s="367"/>
      <c r="M617" s="106"/>
      <c r="N617" s="106"/>
      <c r="O617" s="106"/>
      <c r="P617" s="73"/>
      <c r="Q617" s="73"/>
      <c r="R617" s="73"/>
      <c r="S617" s="73"/>
      <c r="T617" s="73"/>
      <c r="U617" s="73"/>
      <c r="V617" s="73"/>
      <c r="W617" s="73"/>
      <c r="X617" s="73"/>
      <c r="Y617" s="73"/>
    </row>
    <row r="618" spans="1:25" ht="15.75" customHeight="1" x14ac:dyDescent="0.2">
      <c r="A618" s="73"/>
      <c r="B618" s="73"/>
      <c r="C618" s="73"/>
      <c r="D618" s="73"/>
      <c r="E618" s="73"/>
      <c r="F618" s="73"/>
      <c r="G618" s="73"/>
      <c r="H618" s="73"/>
      <c r="I618" s="73"/>
      <c r="J618" s="73"/>
      <c r="K618" s="73"/>
      <c r="L618" s="367"/>
      <c r="M618" s="106"/>
      <c r="N618" s="106"/>
      <c r="O618" s="106"/>
      <c r="P618" s="73"/>
      <c r="Q618" s="73"/>
      <c r="R618" s="73"/>
      <c r="S618" s="73"/>
      <c r="T618" s="73"/>
      <c r="U618" s="73"/>
      <c r="V618" s="73"/>
      <c r="W618" s="73"/>
      <c r="X618" s="73"/>
      <c r="Y618" s="73"/>
    </row>
    <row r="619" spans="1:25" ht="15.75" customHeight="1" x14ac:dyDescent="0.2">
      <c r="A619" s="73"/>
      <c r="B619" s="73"/>
      <c r="C619" s="73"/>
      <c r="D619" s="73"/>
      <c r="E619" s="73"/>
      <c r="F619" s="73"/>
      <c r="G619" s="73"/>
      <c r="H619" s="73"/>
      <c r="I619" s="73"/>
      <c r="J619" s="73"/>
      <c r="K619" s="73"/>
      <c r="L619" s="367"/>
      <c r="M619" s="106"/>
      <c r="N619" s="106"/>
      <c r="O619" s="106"/>
      <c r="P619" s="73"/>
      <c r="Q619" s="73"/>
      <c r="R619" s="73"/>
      <c r="S619" s="73"/>
      <c r="T619" s="73"/>
      <c r="U619" s="73"/>
      <c r="V619" s="73"/>
      <c r="W619" s="73"/>
      <c r="X619" s="73"/>
      <c r="Y619" s="73"/>
    </row>
    <row r="620" spans="1:25" ht="15.75" customHeight="1" x14ac:dyDescent="0.2">
      <c r="A620" s="73"/>
      <c r="B620" s="73"/>
      <c r="C620" s="73"/>
      <c r="D620" s="73"/>
      <c r="E620" s="73"/>
      <c r="F620" s="73"/>
      <c r="G620" s="73"/>
      <c r="H620" s="73"/>
      <c r="I620" s="73"/>
      <c r="J620" s="73"/>
      <c r="K620" s="73"/>
      <c r="L620" s="367"/>
      <c r="M620" s="106"/>
      <c r="N620" s="106"/>
      <c r="O620" s="106"/>
      <c r="P620" s="73"/>
      <c r="Q620" s="73"/>
      <c r="R620" s="73"/>
      <c r="S620" s="73"/>
      <c r="T620" s="73"/>
      <c r="U620" s="73"/>
      <c r="V620" s="73"/>
      <c r="W620" s="73"/>
      <c r="X620" s="73"/>
      <c r="Y620" s="73"/>
    </row>
    <row r="621" spans="1:25" ht="15.75" customHeight="1" x14ac:dyDescent="0.2">
      <c r="A621" s="73"/>
      <c r="B621" s="73"/>
      <c r="C621" s="73"/>
      <c r="D621" s="73"/>
      <c r="E621" s="73"/>
      <c r="F621" s="73"/>
      <c r="G621" s="73"/>
      <c r="H621" s="73"/>
      <c r="I621" s="73"/>
      <c r="J621" s="73"/>
      <c r="K621" s="73"/>
      <c r="L621" s="367"/>
      <c r="M621" s="106"/>
      <c r="N621" s="106"/>
      <c r="O621" s="106"/>
      <c r="P621" s="73"/>
      <c r="Q621" s="73"/>
      <c r="R621" s="73"/>
      <c r="S621" s="73"/>
      <c r="T621" s="73"/>
      <c r="U621" s="73"/>
      <c r="V621" s="73"/>
      <c r="W621" s="73"/>
      <c r="X621" s="73"/>
      <c r="Y621" s="73"/>
    </row>
    <row r="622" spans="1:25" ht="15.75" customHeight="1" x14ac:dyDescent="0.2">
      <c r="A622" s="73"/>
      <c r="B622" s="73"/>
      <c r="C622" s="73"/>
      <c r="D622" s="73"/>
      <c r="E622" s="73"/>
      <c r="F622" s="73"/>
      <c r="G622" s="73"/>
      <c r="H622" s="73"/>
      <c r="I622" s="73"/>
      <c r="J622" s="73"/>
      <c r="K622" s="73"/>
      <c r="L622" s="367"/>
      <c r="M622" s="106"/>
      <c r="N622" s="106"/>
      <c r="O622" s="106"/>
      <c r="P622" s="73"/>
      <c r="Q622" s="73"/>
      <c r="R622" s="73"/>
      <c r="S622" s="73"/>
      <c r="T622" s="73"/>
      <c r="U622" s="73"/>
      <c r="V622" s="73"/>
      <c r="W622" s="73"/>
      <c r="X622" s="73"/>
      <c r="Y622" s="73"/>
    </row>
    <row r="623" spans="1:25" ht="15.75" customHeight="1" x14ac:dyDescent="0.2">
      <c r="A623" s="73"/>
      <c r="B623" s="73"/>
      <c r="C623" s="73"/>
      <c r="D623" s="73"/>
      <c r="E623" s="73"/>
      <c r="F623" s="73"/>
      <c r="G623" s="73"/>
      <c r="H623" s="73"/>
      <c r="I623" s="73"/>
      <c r="J623" s="73"/>
      <c r="K623" s="73"/>
      <c r="L623" s="367"/>
      <c r="M623" s="106"/>
      <c r="N623" s="106"/>
      <c r="O623" s="106"/>
      <c r="P623" s="73"/>
      <c r="Q623" s="73"/>
      <c r="R623" s="73"/>
      <c r="S623" s="73"/>
      <c r="T623" s="73"/>
      <c r="U623" s="73"/>
      <c r="V623" s="73"/>
      <c r="W623" s="73"/>
      <c r="X623" s="73"/>
      <c r="Y623" s="73"/>
    </row>
    <row r="624" spans="1:25" ht="15.75" customHeight="1" x14ac:dyDescent="0.2">
      <c r="A624" s="73"/>
      <c r="B624" s="73"/>
      <c r="C624" s="73"/>
      <c r="D624" s="73"/>
      <c r="E624" s="73"/>
      <c r="F624" s="73"/>
      <c r="G624" s="73"/>
      <c r="H624" s="73"/>
      <c r="I624" s="73"/>
      <c r="J624" s="73"/>
      <c r="K624" s="73"/>
      <c r="L624" s="367"/>
      <c r="M624" s="106"/>
      <c r="N624" s="106"/>
      <c r="O624" s="106"/>
      <c r="P624" s="73"/>
      <c r="Q624" s="73"/>
      <c r="R624" s="73"/>
      <c r="S624" s="73"/>
      <c r="T624" s="73"/>
      <c r="U624" s="73"/>
      <c r="V624" s="73"/>
      <c r="W624" s="73"/>
      <c r="X624" s="73"/>
      <c r="Y624" s="73"/>
    </row>
    <row r="625" spans="1:25" ht="15.75" customHeight="1" x14ac:dyDescent="0.2">
      <c r="A625" s="73"/>
      <c r="B625" s="73"/>
      <c r="C625" s="73"/>
      <c r="D625" s="73"/>
      <c r="E625" s="73"/>
      <c r="F625" s="73"/>
      <c r="G625" s="73"/>
      <c r="H625" s="73"/>
      <c r="I625" s="73"/>
      <c r="J625" s="73"/>
      <c r="K625" s="73"/>
      <c r="L625" s="367"/>
      <c r="M625" s="106"/>
      <c r="N625" s="106"/>
      <c r="O625" s="106"/>
      <c r="P625" s="73"/>
      <c r="Q625" s="73"/>
      <c r="R625" s="73"/>
      <c r="S625" s="73"/>
      <c r="T625" s="73"/>
      <c r="U625" s="73"/>
      <c r="V625" s="73"/>
      <c r="W625" s="73"/>
      <c r="X625" s="73"/>
      <c r="Y625" s="73"/>
    </row>
    <row r="626" spans="1:25" ht="15.75" customHeight="1" x14ac:dyDescent="0.2">
      <c r="A626" s="73"/>
      <c r="B626" s="73"/>
      <c r="C626" s="73"/>
      <c r="D626" s="73"/>
      <c r="E626" s="73"/>
      <c r="F626" s="73"/>
      <c r="G626" s="73"/>
      <c r="H626" s="73"/>
      <c r="I626" s="73"/>
      <c r="J626" s="73"/>
      <c r="K626" s="73"/>
      <c r="L626" s="367"/>
      <c r="M626" s="106"/>
      <c r="N626" s="106"/>
      <c r="O626" s="106"/>
      <c r="P626" s="73"/>
      <c r="Q626" s="73"/>
      <c r="R626" s="73"/>
      <c r="S626" s="73"/>
      <c r="T626" s="73"/>
      <c r="U626" s="73"/>
      <c r="V626" s="73"/>
      <c r="W626" s="73"/>
      <c r="X626" s="73"/>
      <c r="Y626" s="73"/>
    </row>
    <row r="627" spans="1:25" ht="15.75" customHeight="1" x14ac:dyDescent="0.2">
      <c r="A627" s="73"/>
      <c r="B627" s="73"/>
      <c r="C627" s="73"/>
      <c r="D627" s="73"/>
      <c r="E627" s="73"/>
      <c r="F627" s="73"/>
      <c r="G627" s="73"/>
      <c r="H627" s="73"/>
      <c r="I627" s="73"/>
      <c r="J627" s="73"/>
      <c r="K627" s="73"/>
      <c r="L627" s="367"/>
      <c r="M627" s="106"/>
      <c r="N627" s="106"/>
      <c r="O627" s="106"/>
      <c r="P627" s="73"/>
      <c r="Q627" s="73"/>
      <c r="R627" s="73"/>
      <c r="S627" s="73"/>
      <c r="T627" s="73"/>
      <c r="U627" s="73"/>
      <c r="V627" s="73"/>
      <c r="W627" s="73"/>
      <c r="X627" s="73"/>
      <c r="Y627" s="73"/>
    </row>
    <row r="628" spans="1:25" ht="15.75" customHeight="1" x14ac:dyDescent="0.2">
      <c r="A628" s="73"/>
      <c r="B628" s="73"/>
      <c r="C628" s="73"/>
      <c r="D628" s="73"/>
      <c r="E628" s="73"/>
      <c r="F628" s="73"/>
      <c r="G628" s="73"/>
      <c r="H628" s="73"/>
      <c r="I628" s="73"/>
      <c r="J628" s="73"/>
      <c r="K628" s="73"/>
      <c r="L628" s="367"/>
      <c r="M628" s="106"/>
      <c r="N628" s="106"/>
      <c r="O628" s="106"/>
      <c r="P628" s="73"/>
      <c r="Q628" s="73"/>
      <c r="R628" s="73"/>
      <c r="S628" s="73"/>
      <c r="T628" s="73"/>
      <c r="U628" s="73"/>
      <c r="V628" s="73"/>
      <c r="W628" s="73"/>
      <c r="X628" s="73"/>
      <c r="Y628" s="73"/>
    </row>
    <row r="629" spans="1:25" ht="15.75" customHeight="1" x14ac:dyDescent="0.2">
      <c r="A629" s="73"/>
      <c r="B629" s="73"/>
      <c r="C629" s="73"/>
      <c r="D629" s="73"/>
      <c r="E629" s="73"/>
      <c r="F629" s="73"/>
      <c r="G629" s="73"/>
      <c r="H629" s="73"/>
      <c r="I629" s="73"/>
      <c r="J629" s="73"/>
      <c r="K629" s="73"/>
      <c r="L629" s="367"/>
      <c r="M629" s="106"/>
      <c r="N629" s="106"/>
      <c r="O629" s="106"/>
      <c r="P629" s="73"/>
      <c r="Q629" s="73"/>
      <c r="R629" s="73"/>
      <c r="S629" s="73"/>
      <c r="T629" s="73"/>
      <c r="U629" s="73"/>
      <c r="V629" s="73"/>
      <c r="W629" s="73"/>
      <c r="X629" s="73"/>
      <c r="Y629" s="73"/>
    </row>
    <row r="630" spans="1:25" ht="15.75" customHeight="1" x14ac:dyDescent="0.2">
      <c r="A630" s="73"/>
      <c r="B630" s="73"/>
      <c r="C630" s="73"/>
      <c r="D630" s="73"/>
      <c r="E630" s="73"/>
      <c r="F630" s="73"/>
      <c r="G630" s="73"/>
      <c r="H630" s="73"/>
      <c r="I630" s="73"/>
      <c r="J630" s="73"/>
      <c r="K630" s="73"/>
      <c r="L630" s="367"/>
      <c r="M630" s="106"/>
      <c r="N630" s="106"/>
      <c r="O630" s="106"/>
      <c r="P630" s="73"/>
      <c r="Q630" s="73"/>
      <c r="R630" s="73"/>
      <c r="S630" s="73"/>
      <c r="T630" s="73"/>
      <c r="U630" s="73"/>
      <c r="V630" s="73"/>
      <c r="W630" s="73"/>
      <c r="X630" s="73"/>
      <c r="Y630" s="73"/>
    </row>
    <row r="631" spans="1:25" ht="15.75" customHeight="1" x14ac:dyDescent="0.2">
      <c r="A631" s="73"/>
      <c r="B631" s="73"/>
      <c r="C631" s="73"/>
      <c r="D631" s="73"/>
      <c r="E631" s="73"/>
      <c r="F631" s="73"/>
      <c r="G631" s="73"/>
      <c r="H631" s="73"/>
      <c r="I631" s="73"/>
      <c r="J631" s="73"/>
      <c r="K631" s="73"/>
      <c r="L631" s="367"/>
      <c r="M631" s="106"/>
      <c r="N631" s="106"/>
      <c r="O631" s="106"/>
      <c r="P631" s="73"/>
      <c r="Q631" s="73"/>
      <c r="R631" s="73"/>
      <c r="S631" s="73"/>
      <c r="T631" s="73"/>
      <c r="U631" s="73"/>
      <c r="V631" s="73"/>
      <c r="W631" s="73"/>
      <c r="X631" s="73"/>
      <c r="Y631" s="73"/>
    </row>
    <row r="632" spans="1:25" ht="15.75" customHeight="1" x14ac:dyDescent="0.2">
      <c r="A632" s="73"/>
      <c r="B632" s="73"/>
      <c r="C632" s="73"/>
      <c r="D632" s="73"/>
      <c r="E632" s="73"/>
      <c r="F632" s="73"/>
      <c r="G632" s="73"/>
      <c r="H632" s="73"/>
      <c r="I632" s="73"/>
      <c r="J632" s="73"/>
      <c r="K632" s="73"/>
      <c r="L632" s="367"/>
      <c r="M632" s="106"/>
      <c r="N632" s="106"/>
      <c r="O632" s="106"/>
      <c r="P632" s="73"/>
      <c r="Q632" s="73"/>
      <c r="R632" s="73"/>
      <c r="S632" s="73"/>
      <c r="T632" s="73"/>
      <c r="U632" s="73"/>
      <c r="V632" s="73"/>
      <c r="W632" s="73"/>
      <c r="X632" s="73"/>
      <c r="Y632" s="73"/>
    </row>
    <row r="633" spans="1:25" ht="15.75" customHeight="1" x14ac:dyDescent="0.2">
      <c r="A633" s="73"/>
      <c r="B633" s="73"/>
      <c r="C633" s="73"/>
      <c r="D633" s="73"/>
      <c r="E633" s="73"/>
      <c r="F633" s="73"/>
      <c r="G633" s="73"/>
      <c r="H633" s="73"/>
      <c r="I633" s="73"/>
      <c r="J633" s="73"/>
      <c r="K633" s="73"/>
      <c r="L633" s="367"/>
      <c r="M633" s="106"/>
      <c r="N633" s="106"/>
      <c r="O633" s="106"/>
      <c r="P633" s="73"/>
      <c r="Q633" s="73"/>
      <c r="R633" s="73"/>
      <c r="S633" s="73"/>
      <c r="T633" s="73"/>
      <c r="U633" s="73"/>
      <c r="V633" s="73"/>
      <c r="W633" s="73"/>
      <c r="X633" s="73"/>
      <c r="Y633" s="73"/>
    </row>
    <row r="634" spans="1:25" ht="15.75" customHeight="1" x14ac:dyDescent="0.2">
      <c r="A634" s="73"/>
      <c r="B634" s="73"/>
      <c r="C634" s="73"/>
      <c r="D634" s="73"/>
      <c r="E634" s="73"/>
      <c r="F634" s="73"/>
      <c r="G634" s="73"/>
      <c r="H634" s="73"/>
      <c r="I634" s="73"/>
      <c r="J634" s="73"/>
      <c r="K634" s="73"/>
      <c r="L634" s="367"/>
      <c r="M634" s="106"/>
      <c r="N634" s="106"/>
      <c r="O634" s="106"/>
      <c r="P634" s="73"/>
      <c r="Q634" s="73"/>
      <c r="R634" s="73"/>
      <c r="S634" s="73"/>
      <c r="T634" s="73"/>
      <c r="U634" s="73"/>
      <c r="V634" s="73"/>
      <c r="W634" s="73"/>
      <c r="X634" s="73"/>
      <c r="Y634" s="73"/>
    </row>
    <row r="635" spans="1:25" ht="15.75" customHeight="1" x14ac:dyDescent="0.2">
      <c r="A635" s="73"/>
      <c r="B635" s="73"/>
      <c r="C635" s="73"/>
      <c r="D635" s="73"/>
      <c r="E635" s="73"/>
      <c r="F635" s="73"/>
      <c r="G635" s="73"/>
      <c r="H635" s="73"/>
      <c r="I635" s="73"/>
      <c r="J635" s="73"/>
      <c r="K635" s="73"/>
      <c r="L635" s="367"/>
      <c r="M635" s="106"/>
      <c r="N635" s="106"/>
      <c r="O635" s="106"/>
      <c r="P635" s="73"/>
      <c r="Q635" s="73"/>
      <c r="R635" s="73"/>
      <c r="S635" s="73"/>
      <c r="T635" s="73"/>
      <c r="U635" s="73"/>
      <c r="V635" s="73"/>
      <c r="W635" s="73"/>
      <c r="X635" s="73"/>
      <c r="Y635" s="73"/>
    </row>
    <row r="636" spans="1:25" ht="15.75" customHeight="1" x14ac:dyDescent="0.2">
      <c r="A636" s="73"/>
      <c r="B636" s="73"/>
      <c r="C636" s="73"/>
      <c r="D636" s="73"/>
      <c r="E636" s="73"/>
      <c r="F636" s="73"/>
      <c r="G636" s="73"/>
      <c r="H636" s="73"/>
      <c r="I636" s="73"/>
      <c r="J636" s="73"/>
      <c r="K636" s="73"/>
      <c r="L636" s="367"/>
      <c r="M636" s="106"/>
      <c r="N636" s="106"/>
      <c r="O636" s="106"/>
      <c r="P636" s="73"/>
      <c r="Q636" s="73"/>
      <c r="R636" s="73"/>
      <c r="S636" s="73"/>
      <c r="T636" s="73"/>
      <c r="U636" s="73"/>
      <c r="V636" s="73"/>
      <c r="W636" s="73"/>
      <c r="X636" s="73"/>
      <c r="Y636" s="73"/>
    </row>
    <row r="637" spans="1:25" ht="15.75" customHeight="1" x14ac:dyDescent="0.2">
      <c r="A637" s="73"/>
      <c r="B637" s="73"/>
      <c r="C637" s="73"/>
      <c r="D637" s="73"/>
      <c r="E637" s="73"/>
      <c r="F637" s="73"/>
      <c r="G637" s="73"/>
      <c r="H637" s="73"/>
      <c r="I637" s="73"/>
      <c r="J637" s="73"/>
      <c r="K637" s="73"/>
      <c r="L637" s="367"/>
      <c r="M637" s="106"/>
      <c r="N637" s="106"/>
      <c r="O637" s="106"/>
      <c r="P637" s="73"/>
      <c r="Q637" s="73"/>
      <c r="R637" s="73"/>
      <c r="S637" s="73"/>
      <c r="T637" s="73"/>
      <c r="U637" s="73"/>
      <c r="V637" s="73"/>
      <c r="W637" s="73"/>
      <c r="X637" s="73"/>
      <c r="Y637" s="73"/>
    </row>
    <row r="638" spans="1:25" ht="15.75" customHeight="1" x14ac:dyDescent="0.2">
      <c r="A638" s="73"/>
      <c r="B638" s="73"/>
      <c r="C638" s="73"/>
      <c r="D638" s="73"/>
      <c r="E638" s="73"/>
      <c r="F638" s="73"/>
      <c r="G638" s="73"/>
      <c r="H638" s="73"/>
      <c r="I638" s="73"/>
      <c r="J638" s="73"/>
      <c r="K638" s="73"/>
      <c r="L638" s="367"/>
      <c r="M638" s="106"/>
      <c r="N638" s="106"/>
      <c r="O638" s="106"/>
      <c r="P638" s="73"/>
      <c r="Q638" s="73"/>
      <c r="R638" s="73"/>
      <c r="S638" s="73"/>
      <c r="T638" s="73"/>
      <c r="U638" s="73"/>
      <c r="V638" s="73"/>
      <c r="W638" s="73"/>
      <c r="X638" s="73"/>
      <c r="Y638" s="73"/>
    </row>
    <row r="639" spans="1:25" ht="15.75" customHeight="1" x14ac:dyDescent="0.2">
      <c r="A639" s="73"/>
      <c r="B639" s="73"/>
      <c r="C639" s="73"/>
      <c r="D639" s="73"/>
      <c r="E639" s="73"/>
      <c r="F639" s="73"/>
      <c r="G639" s="73"/>
      <c r="H639" s="73"/>
      <c r="I639" s="73"/>
      <c r="J639" s="73"/>
      <c r="K639" s="73"/>
      <c r="L639" s="367"/>
      <c r="M639" s="106"/>
      <c r="N639" s="106"/>
      <c r="O639" s="106"/>
      <c r="P639" s="73"/>
      <c r="Q639" s="73"/>
      <c r="R639" s="73"/>
      <c r="S639" s="73"/>
      <c r="T639" s="73"/>
      <c r="U639" s="73"/>
      <c r="V639" s="73"/>
      <c r="W639" s="73"/>
      <c r="X639" s="73"/>
      <c r="Y639" s="73"/>
    </row>
    <row r="640" spans="1:25" ht="15.75" customHeight="1" x14ac:dyDescent="0.2">
      <c r="A640" s="73"/>
      <c r="B640" s="73"/>
      <c r="C640" s="73"/>
      <c r="D640" s="73"/>
      <c r="E640" s="73"/>
      <c r="F640" s="73"/>
      <c r="G640" s="73"/>
      <c r="H640" s="73"/>
      <c r="I640" s="73"/>
      <c r="J640" s="73"/>
      <c r="K640" s="73"/>
      <c r="L640" s="367"/>
      <c r="M640" s="106"/>
      <c r="N640" s="106"/>
      <c r="O640" s="106"/>
      <c r="P640" s="73"/>
      <c r="Q640" s="73"/>
      <c r="R640" s="73"/>
      <c r="S640" s="73"/>
      <c r="T640" s="73"/>
      <c r="U640" s="73"/>
      <c r="V640" s="73"/>
      <c r="W640" s="73"/>
      <c r="X640" s="73"/>
      <c r="Y640" s="73"/>
    </row>
    <row r="641" spans="1:25" ht="15.75" customHeight="1" x14ac:dyDescent="0.2">
      <c r="A641" s="73"/>
      <c r="B641" s="73"/>
      <c r="C641" s="73"/>
      <c r="D641" s="73"/>
      <c r="E641" s="73"/>
      <c r="F641" s="73"/>
      <c r="G641" s="73"/>
      <c r="H641" s="73"/>
      <c r="I641" s="73"/>
      <c r="J641" s="73"/>
      <c r="K641" s="73"/>
      <c r="L641" s="367"/>
      <c r="M641" s="106"/>
      <c r="N641" s="106"/>
      <c r="O641" s="106"/>
      <c r="P641" s="73"/>
      <c r="Q641" s="73"/>
      <c r="R641" s="73"/>
      <c r="S641" s="73"/>
      <c r="T641" s="73"/>
      <c r="U641" s="73"/>
      <c r="V641" s="73"/>
      <c r="W641" s="73"/>
      <c r="X641" s="73"/>
      <c r="Y641" s="73"/>
    </row>
    <row r="642" spans="1:25" ht="15.75" customHeight="1" x14ac:dyDescent="0.2">
      <c r="A642" s="73"/>
      <c r="B642" s="73"/>
      <c r="C642" s="73"/>
      <c r="D642" s="73"/>
      <c r="E642" s="73"/>
      <c r="F642" s="73"/>
      <c r="G642" s="73"/>
      <c r="H642" s="73"/>
      <c r="I642" s="73"/>
      <c r="J642" s="73"/>
      <c r="K642" s="73"/>
      <c r="L642" s="367"/>
      <c r="M642" s="106"/>
      <c r="N642" s="106"/>
      <c r="O642" s="106"/>
      <c r="P642" s="73"/>
      <c r="Q642" s="73"/>
      <c r="R642" s="73"/>
      <c r="S642" s="73"/>
      <c r="T642" s="73"/>
      <c r="U642" s="73"/>
      <c r="V642" s="73"/>
      <c r="W642" s="73"/>
      <c r="X642" s="73"/>
      <c r="Y642" s="73"/>
    </row>
    <row r="643" spans="1:25" ht="15.75" customHeight="1" x14ac:dyDescent="0.2">
      <c r="A643" s="73"/>
      <c r="B643" s="73"/>
      <c r="C643" s="73"/>
      <c r="D643" s="73"/>
      <c r="E643" s="73"/>
      <c r="F643" s="73"/>
      <c r="G643" s="73"/>
      <c r="H643" s="73"/>
      <c r="I643" s="73"/>
      <c r="J643" s="73"/>
      <c r="K643" s="73"/>
      <c r="L643" s="367"/>
      <c r="M643" s="106"/>
      <c r="N643" s="106"/>
      <c r="O643" s="106"/>
      <c r="P643" s="73"/>
      <c r="Q643" s="73"/>
      <c r="R643" s="73"/>
      <c r="S643" s="73"/>
      <c r="T643" s="73"/>
      <c r="U643" s="73"/>
      <c r="V643" s="73"/>
      <c r="W643" s="73"/>
      <c r="X643" s="73"/>
      <c r="Y643" s="73"/>
    </row>
    <row r="644" spans="1:25" ht="15.75" customHeight="1" x14ac:dyDescent="0.2">
      <c r="A644" s="73"/>
      <c r="B644" s="73"/>
      <c r="C644" s="73"/>
      <c r="D644" s="73"/>
      <c r="E644" s="73"/>
      <c r="F644" s="73"/>
      <c r="G644" s="73"/>
      <c r="H644" s="73"/>
      <c r="I644" s="73"/>
      <c r="J644" s="73"/>
      <c r="K644" s="73"/>
      <c r="L644" s="367"/>
      <c r="M644" s="106"/>
      <c r="N644" s="106"/>
      <c r="O644" s="106"/>
      <c r="P644" s="73"/>
      <c r="Q644" s="73"/>
      <c r="R644" s="73"/>
      <c r="S644" s="73"/>
      <c r="T644" s="73"/>
      <c r="U644" s="73"/>
      <c r="V644" s="73"/>
      <c r="W644" s="73"/>
      <c r="X644" s="73"/>
      <c r="Y644" s="73"/>
    </row>
    <row r="645" spans="1:25" ht="15.75" customHeight="1" x14ac:dyDescent="0.2">
      <c r="A645" s="73"/>
      <c r="B645" s="73"/>
      <c r="C645" s="73"/>
      <c r="D645" s="73"/>
      <c r="E645" s="73"/>
      <c r="F645" s="73"/>
      <c r="G645" s="73"/>
      <c r="H645" s="73"/>
      <c r="I645" s="73"/>
      <c r="J645" s="73"/>
      <c r="K645" s="73"/>
      <c r="L645" s="367"/>
      <c r="M645" s="106"/>
      <c r="N645" s="106"/>
      <c r="O645" s="106"/>
      <c r="P645" s="73"/>
      <c r="Q645" s="73"/>
      <c r="R645" s="73"/>
      <c r="S645" s="73"/>
      <c r="T645" s="73"/>
      <c r="U645" s="73"/>
      <c r="V645" s="73"/>
      <c r="W645" s="73"/>
      <c r="X645" s="73"/>
      <c r="Y645" s="73"/>
    </row>
    <row r="646" spans="1:25" ht="15.75" customHeight="1" x14ac:dyDescent="0.2">
      <c r="A646" s="73"/>
      <c r="B646" s="73"/>
      <c r="C646" s="73"/>
      <c r="D646" s="73"/>
      <c r="E646" s="73"/>
      <c r="F646" s="73"/>
      <c r="G646" s="73"/>
      <c r="H646" s="73"/>
      <c r="I646" s="73"/>
      <c r="J646" s="73"/>
      <c r="K646" s="73"/>
      <c r="L646" s="367"/>
      <c r="M646" s="106"/>
      <c r="N646" s="106"/>
      <c r="O646" s="106"/>
      <c r="P646" s="73"/>
      <c r="Q646" s="73"/>
      <c r="R646" s="73"/>
      <c r="S646" s="73"/>
      <c r="T646" s="73"/>
      <c r="U646" s="73"/>
      <c r="V646" s="73"/>
      <c r="W646" s="73"/>
      <c r="X646" s="73"/>
      <c r="Y646" s="73"/>
    </row>
    <row r="647" spans="1:25" ht="15.75" customHeight="1" x14ac:dyDescent="0.2">
      <c r="A647" s="73"/>
      <c r="B647" s="73"/>
      <c r="C647" s="73"/>
      <c r="D647" s="73"/>
      <c r="E647" s="73"/>
      <c r="F647" s="73"/>
      <c r="G647" s="73"/>
      <c r="H647" s="73"/>
      <c r="I647" s="73"/>
      <c r="J647" s="73"/>
      <c r="K647" s="73"/>
      <c r="L647" s="367"/>
      <c r="M647" s="106"/>
      <c r="N647" s="106"/>
      <c r="O647" s="106"/>
      <c r="P647" s="73"/>
      <c r="Q647" s="73"/>
      <c r="R647" s="73"/>
      <c r="S647" s="73"/>
      <c r="T647" s="73"/>
      <c r="U647" s="73"/>
      <c r="V647" s="73"/>
      <c r="W647" s="73"/>
      <c r="X647" s="73"/>
      <c r="Y647" s="73"/>
    </row>
    <row r="648" spans="1:25" ht="15.75" customHeight="1" x14ac:dyDescent="0.2">
      <c r="A648" s="73"/>
      <c r="B648" s="73"/>
      <c r="C648" s="73"/>
      <c r="D648" s="73"/>
      <c r="E648" s="73"/>
      <c r="F648" s="73"/>
      <c r="G648" s="73"/>
      <c r="H648" s="73"/>
      <c r="I648" s="73"/>
      <c r="J648" s="73"/>
      <c r="K648" s="73"/>
      <c r="L648" s="367"/>
      <c r="M648" s="106"/>
      <c r="N648" s="106"/>
      <c r="O648" s="106"/>
      <c r="P648" s="73"/>
      <c r="Q648" s="73"/>
      <c r="R648" s="73"/>
      <c r="S648" s="73"/>
      <c r="T648" s="73"/>
      <c r="U648" s="73"/>
      <c r="V648" s="73"/>
      <c r="W648" s="73"/>
      <c r="X648" s="73"/>
      <c r="Y648" s="73"/>
    </row>
    <row r="649" spans="1:25" ht="15.75" customHeight="1" x14ac:dyDescent="0.2">
      <c r="A649" s="73"/>
      <c r="B649" s="73"/>
      <c r="C649" s="73"/>
      <c r="D649" s="73"/>
      <c r="E649" s="73"/>
      <c r="F649" s="73"/>
      <c r="G649" s="73"/>
      <c r="H649" s="73"/>
      <c r="I649" s="73"/>
      <c r="J649" s="73"/>
      <c r="K649" s="73"/>
      <c r="L649" s="367"/>
      <c r="M649" s="106"/>
      <c r="N649" s="106"/>
      <c r="O649" s="106"/>
      <c r="P649" s="73"/>
      <c r="Q649" s="73"/>
      <c r="R649" s="73"/>
      <c r="S649" s="73"/>
      <c r="T649" s="73"/>
      <c r="U649" s="73"/>
      <c r="V649" s="73"/>
      <c r="W649" s="73"/>
      <c r="X649" s="73"/>
      <c r="Y649" s="73"/>
    </row>
    <row r="650" spans="1:25" ht="15.75" customHeight="1" x14ac:dyDescent="0.2">
      <c r="A650" s="73"/>
      <c r="B650" s="73"/>
      <c r="C650" s="73"/>
      <c r="D650" s="73"/>
      <c r="E650" s="73"/>
      <c r="F650" s="73"/>
      <c r="G650" s="73"/>
      <c r="H650" s="73"/>
      <c r="I650" s="73"/>
      <c r="J650" s="73"/>
      <c r="K650" s="73"/>
      <c r="L650" s="367"/>
      <c r="M650" s="106"/>
      <c r="N650" s="106"/>
      <c r="O650" s="106"/>
      <c r="P650" s="73"/>
      <c r="Q650" s="73"/>
      <c r="R650" s="73"/>
      <c r="S650" s="73"/>
      <c r="T650" s="73"/>
      <c r="U650" s="73"/>
      <c r="V650" s="73"/>
      <c r="W650" s="73"/>
      <c r="X650" s="73"/>
      <c r="Y650" s="73"/>
    </row>
    <row r="651" spans="1:25" ht="15.75" customHeight="1" x14ac:dyDescent="0.2">
      <c r="A651" s="73"/>
      <c r="B651" s="73"/>
      <c r="C651" s="73"/>
      <c r="D651" s="73"/>
      <c r="E651" s="73"/>
      <c r="F651" s="73"/>
      <c r="G651" s="73"/>
      <c r="H651" s="73"/>
      <c r="I651" s="73"/>
      <c r="J651" s="73"/>
      <c r="K651" s="73"/>
      <c r="L651" s="367"/>
      <c r="M651" s="106"/>
      <c r="N651" s="106"/>
      <c r="O651" s="106"/>
      <c r="P651" s="73"/>
      <c r="Q651" s="73"/>
      <c r="R651" s="73"/>
      <c r="S651" s="73"/>
      <c r="T651" s="73"/>
      <c r="U651" s="73"/>
      <c r="V651" s="73"/>
      <c r="W651" s="73"/>
      <c r="X651" s="73"/>
      <c r="Y651" s="73"/>
    </row>
    <row r="652" spans="1:25" ht="15.75" customHeight="1" x14ac:dyDescent="0.2">
      <c r="A652" s="73"/>
      <c r="B652" s="73"/>
      <c r="C652" s="73"/>
      <c r="D652" s="73"/>
      <c r="E652" s="73"/>
      <c r="F652" s="73"/>
      <c r="G652" s="73"/>
      <c r="H652" s="73"/>
      <c r="I652" s="73"/>
      <c r="J652" s="73"/>
      <c r="K652" s="73"/>
      <c r="L652" s="367"/>
      <c r="M652" s="106"/>
      <c r="N652" s="106"/>
      <c r="O652" s="106"/>
      <c r="P652" s="73"/>
      <c r="Q652" s="73"/>
      <c r="R652" s="73"/>
      <c r="S652" s="73"/>
      <c r="T652" s="73"/>
      <c r="U652" s="73"/>
      <c r="V652" s="73"/>
      <c r="W652" s="73"/>
      <c r="X652" s="73"/>
      <c r="Y652" s="73"/>
    </row>
    <row r="653" spans="1:25" ht="15.75" customHeight="1" x14ac:dyDescent="0.2">
      <c r="A653" s="73"/>
      <c r="B653" s="73"/>
      <c r="C653" s="73"/>
      <c r="D653" s="73"/>
      <c r="E653" s="73"/>
      <c r="F653" s="73"/>
      <c r="G653" s="73"/>
      <c r="H653" s="73"/>
      <c r="I653" s="73"/>
      <c r="J653" s="73"/>
      <c r="K653" s="73"/>
      <c r="L653" s="367"/>
      <c r="M653" s="106"/>
      <c r="N653" s="106"/>
      <c r="O653" s="106"/>
      <c r="P653" s="73"/>
      <c r="Q653" s="73"/>
      <c r="R653" s="73"/>
      <c r="S653" s="73"/>
      <c r="T653" s="73"/>
      <c r="U653" s="73"/>
      <c r="V653" s="73"/>
      <c r="W653" s="73"/>
      <c r="X653" s="73"/>
      <c r="Y653" s="73"/>
    </row>
    <row r="654" spans="1:25" ht="15.75" customHeight="1" x14ac:dyDescent="0.2">
      <c r="A654" s="73"/>
      <c r="B654" s="73"/>
      <c r="C654" s="73"/>
      <c r="D654" s="73"/>
      <c r="E654" s="73"/>
      <c r="F654" s="73"/>
      <c r="G654" s="73"/>
      <c r="H654" s="73"/>
      <c r="I654" s="73"/>
      <c r="J654" s="73"/>
      <c r="K654" s="73"/>
      <c r="L654" s="367"/>
      <c r="M654" s="106"/>
      <c r="N654" s="106"/>
      <c r="O654" s="106"/>
      <c r="P654" s="73"/>
      <c r="Q654" s="73"/>
      <c r="R654" s="73"/>
      <c r="S654" s="73"/>
      <c r="T654" s="73"/>
      <c r="U654" s="73"/>
      <c r="V654" s="73"/>
      <c r="W654" s="73"/>
      <c r="X654" s="73"/>
      <c r="Y654" s="73"/>
    </row>
    <row r="655" spans="1:25" ht="15.75" customHeight="1" x14ac:dyDescent="0.2">
      <c r="A655" s="73"/>
      <c r="B655" s="73"/>
      <c r="C655" s="73"/>
      <c r="D655" s="73"/>
      <c r="E655" s="73"/>
      <c r="F655" s="73"/>
      <c r="G655" s="73"/>
      <c r="H655" s="73"/>
      <c r="I655" s="73"/>
      <c r="J655" s="73"/>
      <c r="K655" s="73"/>
      <c r="L655" s="367"/>
      <c r="M655" s="106"/>
      <c r="N655" s="106"/>
      <c r="O655" s="106"/>
      <c r="P655" s="73"/>
      <c r="Q655" s="73"/>
      <c r="R655" s="73"/>
      <c r="S655" s="73"/>
      <c r="T655" s="73"/>
      <c r="U655" s="73"/>
      <c r="V655" s="73"/>
      <c r="W655" s="73"/>
      <c r="X655" s="73"/>
      <c r="Y655" s="73"/>
    </row>
    <row r="656" spans="1:25" ht="15.75" customHeight="1" x14ac:dyDescent="0.2">
      <c r="A656" s="73"/>
      <c r="B656" s="73"/>
      <c r="C656" s="73"/>
      <c r="D656" s="73"/>
      <c r="E656" s="73"/>
      <c r="F656" s="73"/>
      <c r="G656" s="73"/>
      <c r="H656" s="73"/>
      <c r="I656" s="73"/>
      <c r="J656" s="73"/>
      <c r="K656" s="73"/>
      <c r="L656" s="367"/>
      <c r="M656" s="106"/>
      <c r="N656" s="106"/>
      <c r="O656" s="106"/>
      <c r="P656" s="73"/>
      <c r="Q656" s="73"/>
      <c r="R656" s="73"/>
      <c r="S656" s="73"/>
      <c r="T656" s="73"/>
      <c r="U656" s="73"/>
      <c r="V656" s="73"/>
      <c r="W656" s="73"/>
      <c r="X656" s="73"/>
      <c r="Y656" s="73"/>
    </row>
    <row r="657" spans="1:25" ht="15.75" customHeight="1" x14ac:dyDescent="0.2">
      <c r="A657" s="73"/>
      <c r="B657" s="73"/>
      <c r="C657" s="73"/>
      <c r="D657" s="73"/>
      <c r="E657" s="73"/>
      <c r="F657" s="73"/>
      <c r="G657" s="73"/>
      <c r="H657" s="73"/>
      <c r="I657" s="73"/>
      <c r="J657" s="73"/>
      <c r="K657" s="73"/>
      <c r="L657" s="367"/>
      <c r="M657" s="106"/>
      <c r="N657" s="106"/>
      <c r="O657" s="106"/>
      <c r="P657" s="73"/>
      <c r="Q657" s="73"/>
      <c r="R657" s="73"/>
      <c r="S657" s="73"/>
      <c r="T657" s="73"/>
      <c r="U657" s="73"/>
      <c r="V657" s="73"/>
      <c r="W657" s="73"/>
      <c r="X657" s="73"/>
      <c r="Y657" s="73"/>
    </row>
    <row r="658" spans="1:25" ht="15.75" customHeight="1" x14ac:dyDescent="0.2">
      <c r="A658" s="73"/>
      <c r="B658" s="73"/>
      <c r="C658" s="73"/>
      <c r="D658" s="73"/>
      <c r="E658" s="73"/>
      <c r="F658" s="73"/>
      <c r="G658" s="73"/>
      <c r="H658" s="73"/>
      <c r="I658" s="73"/>
      <c r="J658" s="73"/>
      <c r="K658" s="73"/>
      <c r="L658" s="367"/>
      <c r="M658" s="106"/>
      <c r="N658" s="106"/>
      <c r="O658" s="106"/>
      <c r="P658" s="73"/>
      <c r="Q658" s="73"/>
      <c r="R658" s="73"/>
      <c r="S658" s="73"/>
      <c r="T658" s="73"/>
      <c r="U658" s="73"/>
      <c r="V658" s="73"/>
      <c r="W658" s="73"/>
      <c r="X658" s="73"/>
      <c r="Y658" s="73"/>
    </row>
    <row r="659" spans="1:25" ht="15.75" customHeight="1" x14ac:dyDescent="0.2">
      <c r="A659" s="73"/>
      <c r="B659" s="73"/>
      <c r="C659" s="73"/>
      <c r="D659" s="73"/>
      <c r="E659" s="73"/>
      <c r="F659" s="73"/>
      <c r="G659" s="73"/>
      <c r="H659" s="73"/>
      <c r="I659" s="73"/>
      <c r="J659" s="73"/>
      <c r="K659" s="73"/>
      <c r="L659" s="367"/>
      <c r="M659" s="106"/>
      <c r="N659" s="106"/>
      <c r="O659" s="106"/>
      <c r="P659" s="73"/>
      <c r="Q659" s="73"/>
      <c r="R659" s="73"/>
      <c r="S659" s="73"/>
      <c r="T659" s="73"/>
      <c r="U659" s="73"/>
      <c r="V659" s="73"/>
      <c r="W659" s="73"/>
      <c r="X659" s="73"/>
      <c r="Y659" s="73"/>
    </row>
    <row r="660" spans="1:25" ht="15.75" customHeight="1" x14ac:dyDescent="0.2">
      <c r="A660" s="73"/>
      <c r="B660" s="73"/>
      <c r="C660" s="73"/>
      <c r="D660" s="73"/>
      <c r="E660" s="73"/>
      <c r="F660" s="73"/>
      <c r="G660" s="73"/>
      <c r="H660" s="73"/>
      <c r="I660" s="73"/>
      <c r="J660" s="73"/>
      <c r="K660" s="73"/>
      <c r="L660" s="367"/>
      <c r="M660" s="106"/>
      <c r="N660" s="106"/>
      <c r="O660" s="106"/>
      <c r="P660" s="73"/>
      <c r="Q660" s="73"/>
      <c r="R660" s="73"/>
      <c r="S660" s="73"/>
      <c r="T660" s="73"/>
      <c r="U660" s="73"/>
      <c r="V660" s="73"/>
      <c r="W660" s="73"/>
      <c r="X660" s="73"/>
      <c r="Y660" s="73"/>
    </row>
    <row r="661" spans="1:25" ht="15.75" customHeight="1" x14ac:dyDescent="0.2">
      <c r="A661" s="73"/>
      <c r="B661" s="73"/>
      <c r="C661" s="73"/>
      <c r="D661" s="73"/>
      <c r="E661" s="73"/>
      <c r="F661" s="73"/>
      <c r="G661" s="73"/>
      <c r="H661" s="73"/>
      <c r="I661" s="73"/>
      <c r="J661" s="73"/>
      <c r="K661" s="73"/>
      <c r="L661" s="367"/>
      <c r="M661" s="106"/>
      <c r="N661" s="106"/>
      <c r="O661" s="106"/>
      <c r="P661" s="73"/>
      <c r="Q661" s="73"/>
      <c r="R661" s="73"/>
      <c r="S661" s="73"/>
      <c r="T661" s="73"/>
      <c r="U661" s="73"/>
      <c r="V661" s="73"/>
      <c r="W661" s="73"/>
      <c r="X661" s="73"/>
      <c r="Y661" s="73"/>
    </row>
    <row r="662" spans="1:25" ht="15.75" customHeight="1" x14ac:dyDescent="0.2">
      <c r="A662" s="73"/>
      <c r="B662" s="73"/>
      <c r="C662" s="73"/>
      <c r="D662" s="73"/>
      <c r="E662" s="73"/>
      <c r="F662" s="73"/>
      <c r="G662" s="73"/>
      <c r="H662" s="73"/>
      <c r="I662" s="73"/>
      <c r="J662" s="73"/>
      <c r="K662" s="73"/>
      <c r="L662" s="367"/>
      <c r="M662" s="106"/>
      <c r="N662" s="106"/>
      <c r="O662" s="106"/>
      <c r="P662" s="73"/>
      <c r="Q662" s="73"/>
      <c r="R662" s="73"/>
      <c r="S662" s="73"/>
      <c r="T662" s="73"/>
      <c r="U662" s="73"/>
      <c r="V662" s="73"/>
      <c r="W662" s="73"/>
      <c r="X662" s="73"/>
      <c r="Y662" s="73"/>
    </row>
    <row r="663" spans="1:25" ht="15.75" customHeight="1" x14ac:dyDescent="0.2">
      <c r="A663" s="73"/>
      <c r="B663" s="73"/>
      <c r="C663" s="73"/>
      <c r="D663" s="73"/>
      <c r="E663" s="73"/>
      <c r="F663" s="73"/>
      <c r="G663" s="73"/>
      <c r="H663" s="73"/>
      <c r="I663" s="73"/>
      <c r="J663" s="73"/>
      <c r="K663" s="73"/>
      <c r="L663" s="367"/>
      <c r="M663" s="106"/>
      <c r="N663" s="106"/>
      <c r="O663" s="106"/>
      <c r="P663" s="73"/>
      <c r="Q663" s="73"/>
      <c r="R663" s="73"/>
      <c r="S663" s="73"/>
      <c r="T663" s="73"/>
      <c r="U663" s="73"/>
      <c r="V663" s="73"/>
      <c r="W663" s="73"/>
      <c r="X663" s="73"/>
      <c r="Y663" s="73"/>
    </row>
    <row r="664" spans="1:25" ht="15.75" customHeight="1" x14ac:dyDescent="0.2">
      <c r="A664" s="73"/>
      <c r="B664" s="73"/>
      <c r="C664" s="73"/>
      <c r="D664" s="73"/>
      <c r="E664" s="73"/>
      <c r="F664" s="73"/>
      <c r="G664" s="73"/>
      <c r="H664" s="73"/>
      <c r="I664" s="73"/>
      <c r="J664" s="73"/>
      <c r="K664" s="73"/>
      <c r="L664" s="367"/>
      <c r="M664" s="106"/>
      <c r="N664" s="106"/>
      <c r="O664" s="106"/>
      <c r="P664" s="73"/>
      <c r="Q664" s="73"/>
      <c r="R664" s="73"/>
      <c r="S664" s="73"/>
      <c r="T664" s="73"/>
      <c r="U664" s="73"/>
      <c r="V664" s="73"/>
      <c r="W664" s="73"/>
      <c r="X664" s="73"/>
      <c r="Y664" s="73"/>
    </row>
    <row r="665" spans="1:25" ht="15.75" customHeight="1" x14ac:dyDescent="0.2">
      <c r="A665" s="73"/>
      <c r="B665" s="73"/>
      <c r="C665" s="73"/>
      <c r="D665" s="73"/>
      <c r="E665" s="73"/>
      <c r="F665" s="73"/>
      <c r="G665" s="73"/>
      <c r="H665" s="73"/>
      <c r="I665" s="73"/>
      <c r="J665" s="73"/>
      <c r="K665" s="73"/>
      <c r="L665" s="367"/>
      <c r="M665" s="106"/>
      <c r="N665" s="106"/>
      <c r="O665" s="106"/>
      <c r="P665" s="73"/>
      <c r="Q665" s="73"/>
      <c r="R665" s="73"/>
      <c r="S665" s="73"/>
      <c r="T665" s="73"/>
      <c r="U665" s="73"/>
      <c r="V665" s="73"/>
      <c r="W665" s="73"/>
      <c r="X665" s="73"/>
      <c r="Y665" s="73"/>
    </row>
    <row r="666" spans="1:25" ht="15.75" customHeight="1" x14ac:dyDescent="0.2">
      <c r="A666" s="73"/>
      <c r="B666" s="73"/>
      <c r="C666" s="73"/>
      <c r="D666" s="73"/>
      <c r="E666" s="73"/>
      <c r="F666" s="73"/>
      <c r="G666" s="73"/>
      <c r="H666" s="73"/>
      <c r="I666" s="73"/>
      <c r="J666" s="73"/>
      <c r="K666" s="73"/>
      <c r="L666" s="367"/>
      <c r="M666" s="106"/>
      <c r="N666" s="106"/>
      <c r="O666" s="106"/>
      <c r="P666" s="73"/>
      <c r="Q666" s="73"/>
      <c r="R666" s="73"/>
      <c r="S666" s="73"/>
      <c r="T666" s="73"/>
      <c r="U666" s="73"/>
      <c r="V666" s="73"/>
      <c r="W666" s="73"/>
      <c r="X666" s="73"/>
      <c r="Y666" s="73"/>
    </row>
    <row r="667" spans="1:25" ht="15.75" customHeight="1" x14ac:dyDescent="0.2">
      <c r="A667" s="73"/>
      <c r="B667" s="73"/>
      <c r="C667" s="73"/>
      <c r="D667" s="73"/>
      <c r="E667" s="73"/>
      <c r="F667" s="73"/>
      <c r="G667" s="73"/>
      <c r="H667" s="73"/>
      <c r="I667" s="73"/>
      <c r="J667" s="73"/>
      <c r="K667" s="73"/>
      <c r="L667" s="367"/>
      <c r="M667" s="106"/>
      <c r="N667" s="106"/>
      <c r="O667" s="106"/>
      <c r="P667" s="73"/>
      <c r="Q667" s="73"/>
      <c r="R667" s="73"/>
      <c r="S667" s="73"/>
      <c r="T667" s="73"/>
      <c r="U667" s="73"/>
      <c r="V667" s="73"/>
      <c r="W667" s="73"/>
      <c r="X667" s="73"/>
      <c r="Y667" s="73"/>
    </row>
    <row r="668" spans="1:25" ht="15.75" customHeight="1" x14ac:dyDescent="0.2">
      <c r="A668" s="73"/>
      <c r="B668" s="73"/>
      <c r="C668" s="73"/>
      <c r="D668" s="73"/>
      <c r="E668" s="73"/>
      <c r="F668" s="73"/>
      <c r="G668" s="73"/>
      <c r="H668" s="73"/>
      <c r="I668" s="73"/>
      <c r="J668" s="73"/>
      <c r="K668" s="73"/>
      <c r="L668" s="367"/>
      <c r="M668" s="106"/>
      <c r="N668" s="106"/>
      <c r="O668" s="106"/>
      <c r="P668" s="73"/>
      <c r="Q668" s="73"/>
      <c r="R668" s="73"/>
      <c r="S668" s="73"/>
      <c r="T668" s="73"/>
      <c r="U668" s="73"/>
      <c r="V668" s="73"/>
      <c r="W668" s="73"/>
      <c r="X668" s="73"/>
      <c r="Y668" s="73"/>
    </row>
    <row r="669" spans="1:25" ht="15.75" customHeight="1" x14ac:dyDescent="0.2">
      <c r="A669" s="73"/>
      <c r="B669" s="73"/>
      <c r="C669" s="73"/>
      <c r="D669" s="73"/>
      <c r="E669" s="73"/>
      <c r="F669" s="73"/>
      <c r="G669" s="73"/>
      <c r="H669" s="73"/>
      <c r="I669" s="73"/>
      <c r="J669" s="73"/>
      <c r="K669" s="73"/>
      <c r="L669" s="367"/>
      <c r="M669" s="106"/>
      <c r="N669" s="106"/>
      <c r="O669" s="106"/>
      <c r="P669" s="73"/>
      <c r="Q669" s="73"/>
      <c r="R669" s="73"/>
      <c r="S669" s="73"/>
      <c r="T669" s="73"/>
      <c r="U669" s="73"/>
      <c r="V669" s="73"/>
      <c r="W669" s="73"/>
      <c r="X669" s="73"/>
      <c r="Y669" s="73"/>
    </row>
    <row r="670" spans="1:25" ht="15.75" customHeight="1" x14ac:dyDescent="0.2">
      <c r="A670" s="73"/>
      <c r="B670" s="73"/>
      <c r="C670" s="73"/>
      <c r="D670" s="73"/>
      <c r="E670" s="73"/>
      <c r="F670" s="73"/>
      <c r="G670" s="73"/>
      <c r="H670" s="73"/>
      <c r="I670" s="73"/>
      <c r="J670" s="73"/>
      <c r="K670" s="73"/>
      <c r="L670" s="367"/>
      <c r="M670" s="106"/>
      <c r="N670" s="106"/>
      <c r="O670" s="106"/>
      <c r="P670" s="73"/>
      <c r="Q670" s="73"/>
      <c r="R670" s="73"/>
      <c r="S670" s="73"/>
      <c r="T670" s="73"/>
      <c r="U670" s="73"/>
      <c r="V670" s="73"/>
      <c r="W670" s="73"/>
      <c r="X670" s="73"/>
      <c r="Y670" s="73"/>
    </row>
    <row r="671" spans="1:25" ht="15.75" customHeight="1" x14ac:dyDescent="0.2">
      <c r="A671" s="73"/>
      <c r="B671" s="73"/>
      <c r="C671" s="73"/>
      <c r="D671" s="73"/>
      <c r="E671" s="73"/>
      <c r="F671" s="73"/>
      <c r="G671" s="73"/>
      <c r="H671" s="73"/>
      <c r="I671" s="73"/>
      <c r="J671" s="73"/>
      <c r="K671" s="73"/>
      <c r="L671" s="367"/>
      <c r="M671" s="106"/>
      <c r="N671" s="106"/>
      <c r="O671" s="106"/>
      <c r="P671" s="73"/>
      <c r="Q671" s="73"/>
      <c r="R671" s="73"/>
      <c r="S671" s="73"/>
      <c r="T671" s="73"/>
      <c r="U671" s="73"/>
      <c r="V671" s="73"/>
      <c r="W671" s="73"/>
      <c r="X671" s="73"/>
      <c r="Y671" s="73"/>
    </row>
    <row r="672" spans="1:25" ht="15.75" customHeight="1" x14ac:dyDescent="0.2">
      <c r="A672" s="73"/>
      <c r="B672" s="73"/>
      <c r="C672" s="73"/>
      <c r="D672" s="73"/>
      <c r="E672" s="73"/>
      <c r="F672" s="73"/>
      <c r="G672" s="73"/>
      <c r="H672" s="73"/>
      <c r="I672" s="73"/>
      <c r="J672" s="73"/>
      <c r="K672" s="73"/>
      <c r="L672" s="367"/>
      <c r="M672" s="106"/>
      <c r="N672" s="106"/>
      <c r="O672" s="106"/>
      <c r="P672" s="73"/>
      <c r="Q672" s="73"/>
      <c r="R672" s="73"/>
      <c r="S672" s="73"/>
      <c r="T672" s="73"/>
      <c r="U672" s="73"/>
      <c r="V672" s="73"/>
      <c r="W672" s="73"/>
      <c r="X672" s="73"/>
      <c r="Y672" s="73"/>
    </row>
    <row r="673" spans="1:25" ht="15.75" customHeight="1" x14ac:dyDescent="0.2">
      <c r="A673" s="73"/>
      <c r="B673" s="73"/>
      <c r="C673" s="73"/>
      <c r="D673" s="73"/>
      <c r="E673" s="73"/>
      <c r="F673" s="73"/>
      <c r="G673" s="73"/>
      <c r="H673" s="73"/>
      <c r="I673" s="73"/>
      <c r="J673" s="73"/>
      <c r="K673" s="73"/>
      <c r="L673" s="367"/>
      <c r="M673" s="106"/>
      <c r="N673" s="106"/>
      <c r="O673" s="106"/>
      <c r="P673" s="73"/>
      <c r="Q673" s="73"/>
      <c r="R673" s="73"/>
      <c r="S673" s="73"/>
      <c r="T673" s="73"/>
      <c r="U673" s="73"/>
      <c r="V673" s="73"/>
      <c r="W673" s="73"/>
      <c r="X673" s="73"/>
      <c r="Y673" s="73"/>
    </row>
    <row r="674" spans="1:25" ht="15.75" customHeight="1" x14ac:dyDescent="0.2">
      <c r="A674" s="73"/>
      <c r="B674" s="73"/>
      <c r="C674" s="73"/>
      <c r="D674" s="73"/>
      <c r="E674" s="73"/>
      <c r="F674" s="73"/>
      <c r="G674" s="73"/>
      <c r="H674" s="73"/>
      <c r="I674" s="73"/>
      <c r="J674" s="73"/>
      <c r="K674" s="73"/>
      <c r="L674" s="367"/>
      <c r="M674" s="106"/>
      <c r="N674" s="106"/>
      <c r="O674" s="106"/>
      <c r="P674" s="73"/>
      <c r="Q674" s="73"/>
      <c r="R674" s="73"/>
      <c r="S674" s="73"/>
      <c r="T674" s="73"/>
      <c r="U674" s="73"/>
      <c r="V674" s="73"/>
      <c r="W674" s="73"/>
      <c r="X674" s="73"/>
      <c r="Y674" s="73"/>
    </row>
    <row r="675" spans="1:25" ht="15.75" customHeight="1" x14ac:dyDescent="0.2">
      <c r="A675" s="73"/>
      <c r="B675" s="73"/>
      <c r="C675" s="73"/>
      <c r="D675" s="73"/>
      <c r="E675" s="73"/>
      <c r="F675" s="73"/>
      <c r="G675" s="73"/>
      <c r="H675" s="73"/>
      <c r="I675" s="73"/>
      <c r="J675" s="73"/>
      <c r="K675" s="73"/>
      <c r="L675" s="367"/>
      <c r="M675" s="106"/>
      <c r="N675" s="106"/>
      <c r="O675" s="106"/>
      <c r="P675" s="73"/>
      <c r="Q675" s="73"/>
      <c r="R675" s="73"/>
      <c r="S675" s="73"/>
      <c r="T675" s="73"/>
      <c r="U675" s="73"/>
      <c r="V675" s="73"/>
      <c r="W675" s="73"/>
      <c r="X675" s="73"/>
      <c r="Y675" s="73"/>
    </row>
    <row r="676" spans="1:25" ht="15.75" customHeight="1" x14ac:dyDescent="0.2">
      <c r="A676" s="73"/>
      <c r="B676" s="73"/>
      <c r="C676" s="73"/>
      <c r="D676" s="73"/>
      <c r="E676" s="73"/>
      <c r="F676" s="73"/>
      <c r="G676" s="73"/>
      <c r="H676" s="73"/>
      <c r="I676" s="73"/>
      <c r="J676" s="73"/>
      <c r="K676" s="73"/>
      <c r="L676" s="367"/>
      <c r="M676" s="106"/>
      <c r="N676" s="106"/>
      <c r="O676" s="106"/>
      <c r="P676" s="73"/>
      <c r="Q676" s="73"/>
      <c r="R676" s="73"/>
      <c r="S676" s="73"/>
      <c r="T676" s="73"/>
      <c r="U676" s="73"/>
      <c r="V676" s="73"/>
      <c r="W676" s="73"/>
      <c r="X676" s="73"/>
      <c r="Y676" s="73"/>
    </row>
    <row r="677" spans="1:25" ht="15.75" customHeight="1" x14ac:dyDescent="0.2">
      <c r="A677" s="73"/>
      <c r="B677" s="73"/>
      <c r="C677" s="73"/>
      <c r="D677" s="73"/>
      <c r="E677" s="73"/>
      <c r="F677" s="73"/>
      <c r="G677" s="73"/>
      <c r="H677" s="73"/>
      <c r="I677" s="73"/>
      <c r="J677" s="73"/>
      <c r="K677" s="73"/>
      <c r="L677" s="367"/>
      <c r="M677" s="106"/>
      <c r="N677" s="106"/>
      <c r="O677" s="106"/>
      <c r="P677" s="73"/>
      <c r="Q677" s="73"/>
      <c r="R677" s="73"/>
      <c r="S677" s="73"/>
      <c r="T677" s="73"/>
      <c r="U677" s="73"/>
      <c r="V677" s="73"/>
      <c r="W677" s="73"/>
      <c r="X677" s="73"/>
      <c r="Y677" s="73"/>
    </row>
    <row r="678" spans="1:25" ht="15.75" customHeight="1" x14ac:dyDescent="0.2">
      <c r="A678" s="73"/>
      <c r="B678" s="73"/>
      <c r="C678" s="73"/>
      <c r="D678" s="73"/>
      <c r="E678" s="73"/>
      <c r="F678" s="73"/>
      <c r="G678" s="73"/>
      <c r="H678" s="73"/>
      <c r="I678" s="73"/>
      <c r="J678" s="73"/>
      <c r="K678" s="73"/>
      <c r="L678" s="367"/>
      <c r="M678" s="106"/>
      <c r="N678" s="106"/>
      <c r="O678" s="106"/>
      <c r="P678" s="73"/>
      <c r="Q678" s="73"/>
      <c r="R678" s="73"/>
      <c r="S678" s="73"/>
      <c r="T678" s="73"/>
      <c r="U678" s="73"/>
      <c r="V678" s="73"/>
      <c r="W678" s="73"/>
      <c r="X678" s="73"/>
      <c r="Y678" s="73"/>
    </row>
    <row r="679" spans="1:25" ht="15.75" customHeight="1" x14ac:dyDescent="0.2">
      <c r="A679" s="73"/>
      <c r="B679" s="73"/>
      <c r="C679" s="73"/>
      <c r="D679" s="73"/>
      <c r="E679" s="73"/>
      <c r="F679" s="73"/>
      <c r="G679" s="73"/>
      <c r="H679" s="73"/>
      <c r="I679" s="73"/>
      <c r="J679" s="73"/>
      <c r="K679" s="73"/>
      <c r="L679" s="367"/>
      <c r="M679" s="106"/>
      <c r="N679" s="106"/>
      <c r="O679" s="106"/>
      <c r="P679" s="73"/>
      <c r="Q679" s="73"/>
      <c r="R679" s="73"/>
      <c r="S679" s="73"/>
      <c r="T679" s="73"/>
      <c r="U679" s="73"/>
      <c r="V679" s="73"/>
      <c r="W679" s="73"/>
      <c r="X679" s="73"/>
      <c r="Y679" s="73"/>
    </row>
    <row r="680" spans="1:25" ht="15.75" customHeight="1" x14ac:dyDescent="0.2">
      <c r="A680" s="73"/>
      <c r="B680" s="73"/>
      <c r="C680" s="73"/>
      <c r="D680" s="73"/>
      <c r="E680" s="73"/>
      <c r="F680" s="73"/>
      <c r="G680" s="73"/>
      <c r="H680" s="73"/>
      <c r="I680" s="73"/>
      <c r="J680" s="73"/>
      <c r="K680" s="73"/>
      <c r="L680" s="367"/>
      <c r="M680" s="106"/>
      <c r="N680" s="106"/>
      <c r="O680" s="106"/>
      <c r="P680" s="73"/>
      <c r="Q680" s="73"/>
      <c r="R680" s="73"/>
      <c r="S680" s="73"/>
      <c r="T680" s="73"/>
      <c r="U680" s="73"/>
      <c r="V680" s="73"/>
      <c r="W680" s="73"/>
      <c r="X680" s="73"/>
      <c r="Y680" s="73"/>
    </row>
    <row r="681" spans="1:25" ht="15.75" customHeight="1" x14ac:dyDescent="0.2">
      <c r="A681" s="73"/>
      <c r="B681" s="73"/>
      <c r="C681" s="73"/>
      <c r="D681" s="73"/>
      <c r="E681" s="73"/>
      <c r="F681" s="73"/>
      <c r="G681" s="73"/>
      <c r="H681" s="73"/>
      <c r="I681" s="73"/>
      <c r="J681" s="73"/>
      <c r="K681" s="73"/>
      <c r="L681" s="367"/>
      <c r="M681" s="106"/>
      <c r="N681" s="106"/>
      <c r="O681" s="106"/>
      <c r="P681" s="73"/>
      <c r="Q681" s="73"/>
      <c r="R681" s="73"/>
      <c r="S681" s="73"/>
      <c r="T681" s="73"/>
      <c r="U681" s="73"/>
      <c r="V681" s="73"/>
      <c r="W681" s="73"/>
      <c r="X681" s="73"/>
      <c r="Y681" s="73"/>
    </row>
    <row r="682" spans="1:25" ht="15.75" customHeight="1" x14ac:dyDescent="0.2">
      <c r="A682" s="73"/>
      <c r="B682" s="73"/>
      <c r="C682" s="73"/>
      <c r="D682" s="73"/>
      <c r="E682" s="73"/>
      <c r="F682" s="73"/>
      <c r="G682" s="73"/>
      <c r="H682" s="73"/>
      <c r="I682" s="73"/>
      <c r="J682" s="73"/>
      <c r="K682" s="73"/>
      <c r="L682" s="367"/>
      <c r="M682" s="106"/>
      <c r="N682" s="106"/>
      <c r="O682" s="106"/>
      <c r="P682" s="73"/>
      <c r="Q682" s="73"/>
      <c r="R682" s="73"/>
      <c r="S682" s="73"/>
      <c r="T682" s="73"/>
      <c r="U682" s="73"/>
      <c r="V682" s="73"/>
      <c r="W682" s="73"/>
      <c r="X682" s="73"/>
      <c r="Y682" s="73"/>
    </row>
    <row r="683" spans="1:25" ht="15.75" customHeight="1" x14ac:dyDescent="0.2">
      <c r="A683" s="73"/>
      <c r="B683" s="73"/>
      <c r="C683" s="73"/>
      <c r="D683" s="73"/>
      <c r="E683" s="73"/>
      <c r="F683" s="73"/>
      <c r="G683" s="73"/>
      <c r="H683" s="73"/>
      <c r="I683" s="73"/>
      <c r="J683" s="73"/>
      <c r="K683" s="73"/>
      <c r="L683" s="367"/>
      <c r="M683" s="106"/>
      <c r="N683" s="106"/>
      <c r="O683" s="106"/>
      <c r="P683" s="73"/>
      <c r="Q683" s="73"/>
      <c r="R683" s="73"/>
      <c r="S683" s="73"/>
      <c r="T683" s="73"/>
      <c r="U683" s="73"/>
      <c r="V683" s="73"/>
      <c r="W683" s="73"/>
      <c r="X683" s="73"/>
      <c r="Y683" s="73"/>
    </row>
    <row r="684" spans="1:25" ht="15.75" customHeight="1" x14ac:dyDescent="0.2">
      <c r="A684" s="73"/>
      <c r="B684" s="73"/>
      <c r="C684" s="73"/>
      <c r="D684" s="73"/>
      <c r="E684" s="73"/>
      <c r="F684" s="73"/>
      <c r="G684" s="73"/>
      <c r="H684" s="73"/>
      <c r="I684" s="73"/>
      <c r="J684" s="73"/>
      <c r="K684" s="73"/>
      <c r="L684" s="367"/>
      <c r="M684" s="106"/>
      <c r="N684" s="106"/>
      <c r="O684" s="106"/>
      <c r="P684" s="73"/>
      <c r="Q684" s="73"/>
      <c r="R684" s="73"/>
      <c r="S684" s="73"/>
      <c r="T684" s="73"/>
      <c r="U684" s="73"/>
      <c r="V684" s="73"/>
      <c r="W684" s="73"/>
      <c r="X684" s="73"/>
      <c r="Y684" s="73"/>
    </row>
    <row r="685" spans="1:25" ht="15.75" customHeight="1" x14ac:dyDescent="0.2">
      <c r="A685" s="73"/>
      <c r="B685" s="73"/>
      <c r="C685" s="73"/>
      <c r="D685" s="73"/>
      <c r="E685" s="73"/>
      <c r="F685" s="73"/>
      <c r="G685" s="73"/>
      <c r="H685" s="73"/>
      <c r="I685" s="73"/>
      <c r="J685" s="73"/>
      <c r="K685" s="73"/>
      <c r="L685" s="367"/>
      <c r="M685" s="106"/>
      <c r="N685" s="106"/>
      <c r="O685" s="106"/>
      <c r="P685" s="73"/>
      <c r="Q685" s="73"/>
      <c r="R685" s="73"/>
      <c r="S685" s="73"/>
      <c r="T685" s="73"/>
      <c r="U685" s="73"/>
      <c r="V685" s="73"/>
      <c r="W685" s="73"/>
      <c r="X685" s="73"/>
      <c r="Y685" s="73"/>
    </row>
    <row r="686" spans="1:25" ht="15.75" customHeight="1" x14ac:dyDescent="0.2">
      <c r="A686" s="73"/>
      <c r="B686" s="73"/>
      <c r="C686" s="73"/>
      <c r="D686" s="73"/>
      <c r="E686" s="73"/>
      <c r="F686" s="73"/>
      <c r="G686" s="73"/>
      <c r="H686" s="73"/>
      <c r="I686" s="73"/>
      <c r="J686" s="73"/>
      <c r="K686" s="73"/>
      <c r="L686" s="367"/>
      <c r="M686" s="106"/>
      <c r="N686" s="106"/>
      <c r="O686" s="106"/>
      <c r="P686" s="73"/>
      <c r="Q686" s="73"/>
      <c r="R686" s="73"/>
      <c r="S686" s="73"/>
      <c r="T686" s="73"/>
      <c r="U686" s="73"/>
      <c r="V686" s="73"/>
      <c r="W686" s="73"/>
      <c r="X686" s="73"/>
      <c r="Y686" s="73"/>
    </row>
    <row r="687" spans="1:25" ht="15.75" customHeight="1" x14ac:dyDescent="0.2">
      <c r="A687" s="73"/>
      <c r="B687" s="73"/>
      <c r="C687" s="73"/>
      <c r="D687" s="73"/>
      <c r="E687" s="73"/>
      <c r="F687" s="73"/>
      <c r="G687" s="73"/>
      <c r="H687" s="73"/>
      <c r="I687" s="73"/>
      <c r="J687" s="73"/>
      <c r="K687" s="73"/>
      <c r="L687" s="367"/>
      <c r="M687" s="106"/>
      <c r="N687" s="106"/>
      <c r="O687" s="106"/>
      <c r="P687" s="73"/>
      <c r="Q687" s="73"/>
      <c r="R687" s="73"/>
      <c r="S687" s="73"/>
      <c r="T687" s="73"/>
      <c r="U687" s="73"/>
      <c r="V687" s="73"/>
      <c r="W687" s="73"/>
      <c r="X687" s="73"/>
      <c r="Y687" s="73"/>
    </row>
    <row r="688" spans="1:25" ht="15.75" customHeight="1" x14ac:dyDescent="0.2">
      <c r="A688" s="73"/>
      <c r="B688" s="73"/>
      <c r="C688" s="73"/>
      <c r="D688" s="73"/>
      <c r="E688" s="73"/>
      <c r="F688" s="73"/>
      <c r="G688" s="73"/>
      <c r="H688" s="73"/>
      <c r="I688" s="73"/>
      <c r="J688" s="73"/>
      <c r="K688" s="73"/>
      <c r="L688" s="367"/>
      <c r="M688" s="106"/>
      <c r="N688" s="106"/>
      <c r="O688" s="106"/>
      <c r="P688" s="73"/>
      <c r="Q688" s="73"/>
      <c r="R688" s="73"/>
      <c r="S688" s="73"/>
      <c r="T688" s="73"/>
      <c r="U688" s="73"/>
      <c r="V688" s="73"/>
      <c r="W688" s="73"/>
      <c r="X688" s="73"/>
      <c r="Y688" s="73"/>
    </row>
    <row r="689" spans="1:25" ht="15.75" customHeight="1" x14ac:dyDescent="0.2">
      <c r="A689" s="73"/>
      <c r="B689" s="73"/>
      <c r="C689" s="73"/>
      <c r="D689" s="73"/>
      <c r="E689" s="73"/>
      <c r="F689" s="73"/>
      <c r="G689" s="73"/>
      <c r="H689" s="73"/>
      <c r="I689" s="73"/>
      <c r="J689" s="73"/>
      <c r="K689" s="73"/>
      <c r="L689" s="367"/>
      <c r="M689" s="106"/>
      <c r="N689" s="106"/>
      <c r="O689" s="106"/>
      <c r="P689" s="73"/>
      <c r="Q689" s="73"/>
      <c r="R689" s="73"/>
      <c r="S689" s="73"/>
      <c r="T689" s="73"/>
      <c r="U689" s="73"/>
      <c r="V689" s="73"/>
      <c r="W689" s="73"/>
      <c r="X689" s="73"/>
      <c r="Y689" s="73"/>
    </row>
    <row r="690" spans="1:25" ht="15.75" customHeight="1" x14ac:dyDescent="0.2">
      <c r="A690" s="73"/>
      <c r="B690" s="73"/>
      <c r="C690" s="73"/>
      <c r="D690" s="73"/>
      <c r="E690" s="73"/>
      <c r="F690" s="73"/>
      <c r="G690" s="73"/>
      <c r="H690" s="73"/>
      <c r="I690" s="73"/>
      <c r="J690" s="73"/>
      <c r="K690" s="73"/>
      <c r="L690" s="367"/>
      <c r="M690" s="106"/>
      <c r="N690" s="106"/>
      <c r="O690" s="106"/>
      <c r="P690" s="73"/>
      <c r="Q690" s="73"/>
      <c r="R690" s="73"/>
      <c r="S690" s="73"/>
      <c r="T690" s="73"/>
      <c r="U690" s="73"/>
      <c r="V690" s="73"/>
      <c r="W690" s="73"/>
      <c r="X690" s="73"/>
      <c r="Y690" s="73"/>
    </row>
    <row r="691" spans="1:25" ht="15.75" customHeight="1" x14ac:dyDescent="0.2">
      <c r="A691" s="73"/>
      <c r="B691" s="73"/>
      <c r="C691" s="73"/>
      <c r="D691" s="73"/>
      <c r="E691" s="73"/>
      <c r="F691" s="73"/>
      <c r="G691" s="73"/>
      <c r="H691" s="73"/>
      <c r="I691" s="73"/>
      <c r="J691" s="73"/>
      <c r="K691" s="73"/>
      <c r="L691" s="367"/>
      <c r="M691" s="106"/>
      <c r="N691" s="106"/>
      <c r="O691" s="106"/>
      <c r="P691" s="73"/>
      <c r="Q691" s="73"/>
      <c r="R691" s="73"/>
      <c r="S691" s="73"/>
      <c r="T691" s="73"/>
      <c r="U691" s="73"/>
      <c r="V691" s="73"/>
      <c r="W691" s="73"/>
      <c r="X691" s="73"/>
      <c r="Y691" s="73"/>
    </row>
    <row r="692" spans="1:25" ht="15.75" customHeight="1" x14ac:dyDescent="0.2">
      <c r="A692" s="73"/>
      <c r="B692" s="73"/>
      <c r="C692" s="73"/>
      <c r="D692" s="73"/>
      <c r="E692" s="73"/>
      <c r="F692" s="73"/>
      <c r="G692" s="73"/>
      <c r="H692" s="73"/>
      <c r="I692" s="73"/>
      <c r="J692" s="73"/>
      <c r="K692" s="73"/>
      <c r="L692" s="367"/>
      <c r="M692" s="106"/>
      <c r="N692" s="106"/>
      <c r="O692" s="106"/>
      <c r="P692" s="73"/>
      <c r="Q692" s="73"/>
      <c r="R692" s="73"/>
      <c r="S692" s="73"/>
      <c r="T692" s="73"/>
      <c r="U692" s="73"/>
      <c r="V692" s="73"/>
      <c r="W692" s="73"/>
      <c r="X692" s="73"/>
      <c r="Y692" s="73"/>
    </row>
    <row r="693" spans="1:25" ht="15.75" customHeight="1" x14ac:dyDescent="0.2">
      <c r="A693" s="73"/>
      <c r="B693" s="73"/>
      <c r="C693" s="73"/>
      <c r="D693" s="73"/>
      <c r="E693" s="73"/>
      <c r="F693" s="73"/>
      <c r="G693" s="73"/>
      <c r="H693" s="73"/>
      <c r="I693" s="73"/>
      <c r="J693" s="73"/>
      <c r="K693" s="73"/>
      <c r="L693" s="367"/>
      <c r="M693" s="106"/>
      <c r="N693" s="106"/>
      <c r="O693" s="106"/>
      <c r="P693" s="73"/>
      <c r="Q693" s="73"/>
      <c r="R693" s="73"/>
      <c r="S693" s="73"/>
      <c r="T693" s="73"/>
      <c r="U693" s="73"/>
      <c r="V693" s="73"/>
      <c r="W693" s="73"/>
      <c r="X693" s="73"/>
      <c r="Y693" s="73"/>
    </row>
    <row r="694" spans="1:25" ht="15.75" customHeight="1" x14ac:dyDescent="0.2">
      <c r="A694" s="73"/>
      <c r="B694" s="73"/>
      <c r="C694" s="73"/>
      <c r="D694" s="73"/>
      <c r="E694" s="73"/>
      <c r="F694" s="73"/>
      <c r="G694" s="73"/>
      <c r="H694" s="73"/>
      <c r="I694" s="73"/>
      <c r="J694" s="73"/>
      <c r="K694" s="73"/>
      <c r="L694" s="367"/>
      <c r="M694" s="106"/>
      <c r="N694" s="106"/>
      <c r="O694" s="106"/>
      <c r="P694" s="73"/>
      <c r="Q694" s="73"/>
      <c r="R694" s="73"/>
      <c r="S694" s="73"/>
      <c r="T694" s="73"/>
      <c r="U694" s="73"/>
      <c r="V694" s="73"/>
      <c r="W694" s="73"/>
      <c r="X694" s="73"/>
      <c r="Y694" s="73"/>
    </row>
    <row r="695" spans="1:25" ht="15.75" customHeight="1" x14ac:dyDescent="0.2">
      <c r="A695" s="73"/>
      <c r="B695" s="73"/>
      <c r="C695" s="73"/>
      <c r="D695" s="73"/>
      <c r="E695" s="73"/>
      <c r="F695" s="73"/>
      <c r="G695" s="73"/>
      <c r="H695" s="73"/>
      <c r="I695" s="73"/>
      <c r="J695" s="73"/>
      <c r="K695" s="73"/>
      <c r="L695" s="367"/>
      <c r="M695" s="106"/>
      <c r="N695" s="106"/>
      <c r="O695" s="106"/>
      <c r="P695" s="73"/>
      <c r="Q695" s="73"/>
      <c r="R695" s="73"/>
      <c r="S695" s="73"/>
      <c r="T695" s="73"/>
      <c r="U695" s="73"/>
      <c r="V695" s="73"/>
      <c r="W695" s="73"/>
      <c r="X695" s="73"/>
      <c r="Y695" s="73"/>
    </row>
    <row r="696" spans="1:25" ht="15.75" customHeight="1" x14ac:dyDescent="0.2">
      <c r="A696" s="73"/>
      <c r="B696" s="73"/>
      <c r="C696" s="73"/>
      <c r="D696" s="73"/>
      <c r="E696" s="73"/>
      <c r="F696" s="73"/>
      <c r="G696" s="73"/>
      <c r="H696" s="73"/>
      <c r="I696" s="73"/>
      <c r="J696" s="73"/>
      <c r="K696" s="73"/>
      <c r="L696" s="367"/>
      <c r="M696" s="106"/>
      <c r="N696" s="106"/>
      <c r="O696" s="106"/>
      <c r="P696" s="73"/>
      <c r="Q696" s="73"/>
      <c r="R696" s="73"/>
      <c r="S696" s="73"/>
      <c r="T696" s="73"/>
      <c r="U696" s="73"/>
      <c r="V696" s="73"/>
      <c r="W696" s="73"/>
      <c r="X696" s="73"/>
      <c r="Y696" s="73"/>
    </row>
    <row r="697" spans="1:25" ht="15.75" customHeight="1" x14ac:dyDescent="0.2">
      <c r="A697" s="73"/>
      <c r="B697" s="73"/>
      <c r="C697" s="73"/>
      <c r="D697" s="73"/>
      <c r="E697" s="73"/>
      <c r="F697" s="73"/>
      <c r="G697" s="73"/>
      <c r="H697" s="73"/>
      <c r="I697" s="73"/>
      <c r="J697" s="73"/>
      <c r="K697" s="73"/>
      <c r="L697" s="367"/>
      <c r="M697" s="106"/>
      <c r="N697" s="106"/>
      <c r="O697" s="106"/>
      <c r="P697" s="73"/>
      <c r="Q697" s="73"/>
      <c r="R697" s="73"/>
      <c r="S697" s="73"/>
      <c r="T697" s="73"/>
      <c r="U697" s="73"/>
      <c r="V697" s="73"/>
      <c r="W697" s="73"/>
      <c r="X697" s="73"/>
      <c r="Y697" s="73"/>
    </row>
    <row r="698" spans="1:25" ht="15.75" customHeight="1" x14ac:dyDescent="0.2">
      <c r="A698" s="73"/>
      <c r="B698" s="73"/>
      <c r="C698" s="73"/>
      <c r="D698" s="73"/>
      <c r="E698" s="73"/>
      <c r="F698" s="73"/>
      <c r="G698" s="73"/>
      <c r="H698" s="73"/>
      <c r="I698" s="73"/>
      <c r="J698" s="73"/>
      <c r="K698" s="73"/>
      <c r="L698" s="367"/>
      <c r="M698" s="106"/>
      <c r="N698" s="106"/>
      <c r="O698" s="106"/>
      <c r="P698" s="73"/>
      <c r="Q698" s="73"/>
      <c r="R698" s="73"/>
      <c r="S698" s="73"/>
      <c r="T698" s="73"/>
      <c r="U698" s="73"/>
      <c r="V698" s="73"/>
      <c r="W698" s="73"/>
      <c r="X698" s="73"/>
      <c r="Y698" s="73"/>
    </row>
    <row r="699" spans="1:25" ht="15.75" customHeight="1" x14ac:dyDescent="0.2">
      <c r="A699" s="73"/>
      <c r="B699" s="73"/>
      <c r="C699" s="73"/>
      <c r="D699" s="73"/>
      <c r="E699" s="73"/>
      <c r="F699" s="73"/>
      <c r="G699" s="73"/>
      <c r="H699" s="73"/>
      <c r="I699" s="73"/>
      <c r="J699" s="73"/>
      <c r="K699" s="73"/>
      <c r="L699" s="367"/>
      <c r="M699" s="106"/>
      <c r="N699" s="106"/>
      <c r="O699" s="106"/>
      <c r="P699" s="73"/>
      <c r="Q699" s="73"/>
      <c r="R699" s="73"/>
      <c r="S699" s="73"/>
      <c r="T699" s="73"/>
      <c r="U699" s="73"/>
      <c r="V699" s="73"/>
      <c r="W699" s="73"/>
      <c r="X699" s="73"/>
      <c r="Y699" s="73"/>
    </row>
    <row r="700" spans="1:25" ht="15.75" customHeight="1" x14ac:dyDescent="0.2">
      <c r="A700" s="73"/>
      <c r="B700" s="73"/>
      <c r="C700" s="73"/>
      <c r="D700" s="73"/>
      <c r="E700" s="73"/>
      <c r="F700" s="73"/>
      <c r="G700" s="73"/>
      <c r="H700" s="73"/>
      <c r="I700" s="73"/>
      <c r="J700" s="73"/>
      <c r="K700" s="73"/>
      <c r="L700" s="367"/>
      <c r="M700" s="106"/>
      <c r="N700" s="106"/>
      <c r="O700" s="106"/>
      <c r="P700" s="73"/>
      <c r="Q700" s="73"/>
      <c r="R700" s="73"/>
      <c r="S700" s="73"/>
      <c r="T700" s="73"/>
      <c r="U700" s="73"/>
      <c r="V700" s="73"/>
      <c r="W700" s="73"/>
      <c r="X700" s="73"/>
      <c r="Y700" s="73"/>
    </row>
    <row r="701" spans="1:25" ht="15.75" customHeight="1" x14ac:dyDescent="0.2">
      <c r="A701" s="73"/>
      <c r="B701" s="73"/>
      <c r="C701" s="73"/>
      <c r="D701" s="73"/>
      <c r="E701" s="73"/>
      <c r="F701" s="73"/>
      <c r="G701" s="73"/>
      <c r="H701" s="73"/>
      <c r="I701" s="73"/>
      <c r="J701" s="73"/>
      <c r="K701" s="73"/>
      <c r="L701" s="367"/>
      <c r="M701" s="106"/>
      <c r="N701" s="106"/>
      <c r="O701" s="106"/>
      <c r="P701" s="73"/>
      <c r="Q701" s="73"/>
      <c r="R701" s="73"/>
      <c r="S701" s="73"/>
      <c r="T701" s="73"/>
      <c r="U701" s="73"/>
      <c r="V701" s="73"/>
      <c r="W701" s="73"/>
      <c r="X701" s="73"/>
      <c r="Y701" s="73"/>
    </row>
    <row r="702" spans="1:25" ht="15.75" customHeight="1" x14ac:dyDescent="0.2">
      <c r="A702" s="73"/>
      <c r="B702" s="73"/>
      <c r="C702" s="73"/>
      <c r="D702" s="73"/>
      <c r="E702" s="73"/>
      <c r="F702" s="73"/>
      <c r="G702" s="73"/>
      <c r="H702" s="73"/>
      <c r="I702" s="73"/>
      <c r="J702" s="73"/>
      <c r="K702" s="73"/>
      <c r="L702" s="367"/>
      <c r="M702" s="106"/>
      <c r="N702" s="106"/>
      <c r="O702" s="106"/>
      <c r="P702" s="73"/>
      <c r="Q702" s="73"/>
      <c r="R702" s="73"/>
      <c r="S702" s="73"/>
      <c r="T702" s="73"/>
      <c r="U702" s="73"/>
      <c r="V702" s="73"/>
      <c r="W702" s="73"/>
      <c r="X702" s="73"/>
      <c r="Y702" s="73"/>
    </row>
    <row r="703" spans="1:25" ht="15.75" customHeight="1" x14ac:dyDescent="0.2">
      <c r="A703" s="73"/>
      <c r="B703" s="73"/>
      <c r="C703" s="73"/>
      <c r="D703" s="73"/>
      <c r="E703" s="73"/>
      <c r="F703" s="73"/>
      <c r="G703" s="73"/>
      <c r="H703" s="73"/>
      <c r="I703" s="73"/>
      <c r="J703" s="73"/>
      <c r="K703" s="73"/>
      <c r="L703" s="367"/>
      <c r="M703" s="106"/>
      <c r="N703" s="106"/>
      <c r="O703" s="106"/>
      <c r="P703" s="73"/>
      <c r="Q703" s="73"/>
      <c r="R703" s="73"/>
      <c r="S703" s="73"/>
      <c r="T703" s="73"/>
      <c r="U703" s="73"/>
      <c r="V703" s="73"/>
      <c r="W703" s="73"/>
      <c r="X703" s="73"/>
      <c r="Y703" s="73"/>
    </row>
    <row r="704" spans="1:25" ht="15.75" customHeight="1" x14ac:dyDescent="0.2">
      <c r="A704" s="73"/>
      <c r="B704" s="73"/>
      <c r="C704" s="73"/>
      <c r="D704" s="73"/>
      <c r="E704" s="73"/>
      <c r="F704" s="73"/>
      <c r="G704" s="73"/>
      <c r="H704" s="73"/>
      <c r="I704" s="73"/>
      <c r="J704" s="73"/>
      <c r="K704" s="73"/>
      <c r="L704" s="367"/>
      <c r="M704" s="106"/>
      <c r="N704" s="106"/>
      <c r="O704" s="106"/>
      <c r="P704" s="73"/>
      <c r="Q704" s="73"/>
      <c r="R704" s="73"/>
      <c r="S704" s="73"/>
      <c r="T704" s="73"/>
      <c r="U704" s="73"/>
      <c r="V704" s="73"/>
      <c r="W704" s="73"/>
      <c r="X704" s="73"/>
      <c r="Y704" s="73"/>
    </row>
    <row r="705" spans="1:25" ht="15.75" customHeight="1" x14ac:dyDescent="0.2">
      <c r="A705" s="73"/>
      <c r="B705" s="73"/>
      <c r="C705" s="73"/>
      <c r="D705" s="73"/>
      <c r="E705" s="73"/>
      <c r="F705" s="73"/>
      <c r="G705" s="73"/>
      <c r="H705" s="73"/>
      <c r="I705" s="73"/>
      <c r="J705" s="73"/>
      <c r="K705" s="73"/>
      <c r="L705" s="367"/>
      <c r="M705" s="106"/>
      <c r="N705" s="106"/>
      <c r="O705" s="106"/>
      <c r="P705" s="73"/>
      <c r="Q705" s="73"/>
      <c r="R705" s="73"/>
      <c r="S705" s="73"/>
      <c r="T705" s="73"/>
      <c r="U705" s="73"/>
      <c r="V705" s="73"/>
      <c r="W705" s="73"/>
      <c r="X705" s="73"/>
      <c r="Y705" s="73"/>
    </row>
    <row r="706" spans="1:25" ht="15.75" customHeight="1" x14ac:dyDescent="0.2">
      <c r="A706" s="73"/>
      <c r="B706" s="73"/>
      <c r="C706" s="73"/>
      <c r="D706" s="73"/>
      <c r="E706" s="73"/>
      <c r="F706" s="73"/>
      <c r="G706" s="73"/>
      <c r="H706" s="73"/>
      <c r="I706" s="73"/>
      <c r="J706" s="73"/>
      <c r="K706" s="73"/>
      <c r="L706" s="367"/>
      <c r="M706" s="106"/>
      <c r="N706" s="106"/>
      <c r="O706" s="106"/>
      <c r="P706" s="73"/>
      <c r="Q706" s="73"/>
      <c r="R706" s="73"/>
      <c r="S706" s="73"/>
      <c r="T706" s="73"/>
      <c r="U706" s="73"/>
      <c r="V706" s="73"/>
      <c r="W706" s="73"/>
      <c r="X706" s="73"/>
      <c r="Y706" s="73"/>
    </row>
    <row r="707" spans="1:25" ht="15.75" customHeight="1" x14ac:dyDescent="0.2">
      <c r="A707" s="73"/>
      <c r="B707" s="73"/>
      <c r="C707" s="73"/>
      <c r="D707" s="73"/>
      <c r="E707" s="73"/>
      <c r="F707" s="73"/>
      <c r="G707" s="73"/>
      <c r="H707" s="73"/>
      <c r="I707" s="73"/>
      <c r="J707" s="73"/>
      <c r="K707" s="73"/>
      <c r="L707" s="367"/>
      <c r="M707" s="106"/>
      <c r="N707" s="106"/>
      <c r="O707" s="106"/>
      <c r="P707" s="73"/>
      <c r="Q707" s="73"/>
      <c r="R707" s="73"/>
      <c r="S707" s="73"/>
      <c r="T707" s="73"/>
      <c r="U707" s="73"/>
      <c r="V707" s="73"/>
      <c r="W707" s="73"/>
      <c r="X707" s="73"/>
      <c r="Y707" s="73"/>
    </row>
    <row r="708" spans="1:25" ht="15.75" customHeight="1" x14ac:dyDescent="0.2">
      <c r="A708" s="73"/>
      <c r="B708" s="73"/>
      <c r="C708" s="73"/>
      <c r="D708" s="73"/>
      <c r="E708" s="73"/>
      <c r="F708" s="73"/>
      <c r="G708" s="73"/>
      <c r="H708" s="73"/>
      <c r="I708" s="73"/>
      <c r="J708" s="73"/>
      <c r="K708" s="73"/>
      <c r="L708" s="367"/>
      <c r="M708" s="106"/>
      <c r="N708" s="106"/>
      <c r="O708" s="106"/>
      <c r="P708" s="73"/>
      <c r="Q708" s="73"/>
      <c r="R708" s="73"/>
      <c r="S708" s="73"/>
      <c r="T708" s="73"/>
      <c r="U708" s="73"/>
      <c r="V708" s="73"/>
      <c r="W708" s="73"/>
      <c r="X708" s="73"/>
      <c r="Y708" s="73"/>
    </row>
    <row r="709" spans="1:25" ht="15.75" customHeight="1" x14ac:dyDescent="0.2">
      <c r="A709" s="73"/>
      <c r="B709" s="73"/>
      <c r="C709" s="73"/>
      <c r="D709" s="73"/>
      <c r="E709" s="73"/>
      <c r="F709" s="73"/>
      <c r="G709" s="73"/>
      <c r="H709" s="73"/>
      <c r="I709" s="73"/>
      <c r="J709" s="73"/>
      <c r="K709" s="73"/>
      <c r="L709" s="367"/>
      <c r="M709" s="106"/>
      <c r="N709" s="106"/>
      <c r="O709" s="106"/>
      <c r="P709" s="73"/>
      <c r="Q709" s="73"/>
      <c r="R709" s="73"/>
      <c r="S709" s="73"/>
      <c r="T709" s="73"/>
      <c r="U709" s="73"/>
      <c r="V709" s="73"/>
      <c r="W709" s="73"/>
      <c r="X709" s="73"/>
      <c r="Y709" s="73"/>
    </row>
    <row r="710" spans="1:25" ht="15.75" customHeight="1" x14ac:dyDescent="0.2">
      <c r="A710" s="73"/>
      <c r="B710" s="73"/>
      <c r="C710" s="73"/>
      <c r="D710" s="73"/>
      <c r="E710" s="73"/>
      <c r="F710" s="73"/>
      <c r="G710" s="73"/>
      <c r="H710" s="73"/>
      <c r="I710" s="73"/>
      <c r="J710" s="73"/>
      <c r="K710" s="73"/>
      <c r="L710" s="367"/>
      <c r="M710" s="106"/>
      <c r="N710" s="106"/>
      <c r="O710" s="106"/>
      <c r="P710" s="73"/>
      <c r="Q710" s="73"/>
      <c r="R710" s="73"/>
      <c r="S710" s="73"/>
      <c r="T710" s="73"/>
      <c r="U710" s="73"/>
      <c r="V710" s="73"/>
      <c r="W710" s="73"/>
      <c r="X710" s="73"/>
      <c r="Y710" s="73"/>
    </row>
    <row r="711" spans="1:25" ht="15.75" customHeight="1" x14ac:dyDescent="0.2">
      <c r="A711" s="73"/>
      <c r="B711" s="73"/>
      <c r="C711" s="73"/>
      <c r="D711" s="73"/>
      <c r="E711" s="73"/>
      <c r="F711" s="73"/>
      <c r="G711" s="73"/>
      <c r="H711" s="73"/>
      <c r="I711" s="73"/>
      <c r="J711" s="73"/>
      <c r="K711" s="73"/>
      <c r="L711" s="367"/>
      <c r="M711" s="106"/>
      <c r="N711" s="106"/>
      <c r="O711" s="106"/>
      <c r="P711" s="73"/>
      <c r="Q711" s="73"/>
      <c r="R711" s="73"/>
      <c r="S711" s="73"/>
      <c r="T711" s="73"/>
      <c r="U711" s="73"/>
      <c r="V711" s="73"/>
      <c r="W711" s="73"/>
      <c r="X711" s="73"/>
      <c r="Y711" s="73"/>
    </row>
    <row r="712" spans="1:25" ht="15.75" customHeight="1" x14ac:dyDescent="0.2">
      <c r="A712" s="73"/>
      <c r="B712" s="73"/>
      <c r="C712" s="73"/>
      <c r="D712" s="73"/>
      <c r="E712" s="73"/>
      <c r="F712" s="73"/>
      <c r="G712" s="73"/>
      <c r="H712" s="73"/>
      <c r="I712" s="73"/>
      <c r="J712" s="73"/>
      <c r="K712" s="73"/>
      <c r="L712" s="367"/>
      <c r="M712" s="106"/>
      <c r="N712" s="106"/>
      <c r="O712" s="106"/>
      <c r="P712" s="73"/>
      <c r="Q712" s="73"/>
      <c r="R712" s="73"/>
      <c r="S712" s="73"/>
      <c r="T712" s="73"/>
      <c r="U712" s="73"/>
      <c r="V712" s="73"/>
      <c r="W712" s="73"/>
      <c r="X712" s="73"/>
      <c r="Y712" s="73"/>
    </row>
    <row r="713" spans="1:25" ht="15.75" customHeight="1" x14ac:dyDescent="0.2">
      <c r="A713" s="73"/>
      <c r="B713" s="73"/>
      <c r="C713" s="73"/>
      <c r="D713" s="73"/>
      <c r="E713" s="73"/>
      <c r="F713" s="73"/>
      <c r="G713" s="73"/>
      <c r="H713" s="73"/>
      <c r="I713" s="73"/>
      <c r="J713" s="73"/>
      <c r="K713" s="73"/>
      <c r="L713" s="367"/>
      <c r="M713" s="106"/>
      <c r="N713" s="106"/>
      <c r="O713" s="106"/>
      <c r="P713" s="73"/>
      <c r="Q713" s="73"/>
      <c r="R713" s="73"/>
      <c r="S713" s="73"/>
      <c r="T713" s="73"/>
      <c r="U713" s="73"/>
      <c r="V713" s="73"/>
      <c r="W713" s="73"/>
      <c r="X713" s="73"/>
      <c r="Y713" s="73"/>
    </row>
    <row r="714" spans="1:25" ht="15.75" customHeight="1" x14ac:dyDescent="0.2">
      <c r="A714" s="73"/>
      <c r="B714" s="73"/>
      <c r="C714" s="73"/>
      <c r="D714" s="73"/>
      <c r="E714" s="73"/>
      <c r="F714" s="73"/>
      <c r="G714" s="73"/>
      <c r="H714" s="73"/>
      <c r="I714" s="73"/>
      <c r="J714" s="73"/>
      <c r="K714" s="73"/>
      <c r="L714" s="367"/>
      <c r="M714" s="106"/>
      <c r="N714" s="106"/>
      <c r="O714" s="106"/>
      <c r="P714" s="73"/>
      <c r="Q714" s="73"/>
      <c r="R714" s="73"/>
      <c r="S714" s="73"/>
      <c r="T714" s="73"/>
      <c r="U714" s="73"/>
      <c r="V714" s="73"/>
      <c r="W714" s="73"/>
      <c r="X714" s="73"/>
      <c r="Y714" s="73"/>
    </row>
    <row r="715" spans="1:25" ht="15.75" customHeight="1" x14ac:dyDescent="0.2">
      <c r="A715" s="73"/>
      <c r="B715" s="73"/>
      <c r="C715" s="73"/>
      <c r="D715" s="73"/>
      <c r="E715" s="73"/>
      <c r="F715" s="73"/>
      <c r="G715" s="73"/>
      <c r="H715" s="73"/>
      <c r="I715" s="73"/>
      <c r="J715" s="73"/>
      <c r="K715" s="73"/>
      <c r="L715" s="367"/>
      <c r="M715" s="106"/>
      <c r="N715" s="106"/>
      <c r="O715" s="106"/>
      <c r="P715" s="73"/>
      <c r="Q715" s="73"/>
      <c r="R715" s="73"/>
      <c r="S715" s="73"/>
      <c r="T715" s="73"/>
      <c r="U715" s="73"/>
      <c r="V715" s="73"/>
      <c r="W715" s="73"/>
      <c r="X715" s="73"/>
      <c r="Y715" s="73"/>
    </row>
    <row r="716" spans="1:25" ht="15.75" customHeight="1" x14ac:dyDescent="0.2">
      <c r="A716" s="73"/>
      <c r="B716" s="73"/>
      <c r="C716" s="73"/>
      <c r="D716" s="73"/>
      <c r="E716" s="73"/>
      <c r="F716" s="73"/>
      <c r="G716" s="73"/>
      <c r="H716" s="73"/>
      <c r="I716" s="73"/>
      <c r="J716" s="73"/>
      <c r="K716" s="73"/>
      <c r="L716" s="367"/>
      <c r="M716" s="106"/>
      <c r="N716" s="106"/>
      <c r="O716" s="106"/>
      <c r="P716" s="73"/>
      <c r="Q716" s="73"/>
      <c r="R716" s="73"/>
      <c r="S716" s="73"/>
      <c r="T716" s="73"/>
      <c r="U716" s="73"/>
      <c r="V716" s="73"/>
      <c r="W716" s="73"/>
      <c r="X716" s="73"/>
      <c r="Y716" s="73"/>
    </row>
    <row r="717" spans="1:25" ht="15.75" customHeight="1" x14ac:dyDescent="0.2">
      <c r="A717" s="73"/>
      <c r="B717" s="73"/>
      <c r="C717" s="73"/>
      <c r="D717" s="73"/>
      <c r="E717" s="73"/>
      <c r="F717" s="73"/>
      <c r="G717" s="73"/>
      <c r="H717" s="73"/>
      <c r="I717" s="73"/>
      <c r="J717" s="73"/>
      <c r="K717" s="73"/>
      <c r="L717" s="367"/>
      <c r="M717" s="106"/>
      <c r="N717" s="106"/>
      <c r="O717" s="106"/>
      <c r="P717" s="73"/>
      <c r="Q717" s="73"/>
      <c r="R717" s="73"/>
      <c r="S717" s="73"/>
      <c r="T717" s="73"/>
      <c r="U717" s="73"/>
      <c r="V717" s="73"/>
      <c r="W717" s="73"/>
      <c r="X717" s="73"/>
      <c r="Y717" s="73"/>
    </row>
    <row r="718" spans="1:25" ht="15.75" customHeight="1" x14ac:dyDescent="0.2">
      <c r="A718" s="73"/>
      <c r="B718" s="73"/>
      <c r="C718" s="73"/>
      <c r="D718" s="73"/>
      <c r="E718" s="73"/>
      <c r="F718" s="73"/>
      <c r="G718" s="73"/>
      <c r="H718" s="73"/>
      <c r="I718" s="73"/>
      <c r="J718" s="73"/>
      <c r="K718" s="73"/>
      <c r="L718" s="367"/>
      <c r="M718" s="106"/>
      <c r="N718" s="106"/>
      <c r="O718" s="106"/>
      <c r="P718" s="73"/>
      <c r="Q718" s="73"/>
      <c r="R718" s="73"/>
      <c r="S718" s="73"/>
      <c r="T718" s="73"/>
      <c r="U718" s="73"/>
      <c r="V718" s="73"/>
      <c r="W718" s="73"/>
      <c r="X718" s="73"/>
      <c r="Y718" s="73"/>
    </row>
    <row r="719" spans="1:25" ht="15.75" customHeight="1" x14ac:dyDescent="0.2">
      <c r="A719" s="73"/>
      <c r="B719" s="73"/>
      <c r="C719" s="73"/>
      <c r="D719" s="73"/>
      <c r="E719" s="73"/>
      <c r="F719" s="73"/>
      <c r="G719" s="73"/>
      <c r="H719" s="73"/>
      <c r="I719" s="73"/>
      <c r="J719" s="73"/>
      <c r="K719" s="73"/>
      <c r="L719" s="367"/>
      <c r="M719" s="106"/>
      <c r="N719" s="106"/>
      <c r="O719" s="106"/>
      <c r="P719" s="73"/>
      <c r="Q719" s="73"/>
      <c r="R719" s="73"/>
      <c r="S719" s="73"/>
      <c r="T719" s="73"/>
      <c r="U719" s="73"/>
      <c r="V719" s="73"/>
      <c r="W719" s="73"/>
      <c r="X719" s="73"/>
      <c r="Y719" s="73"/>
    </row>
    <row r="720" spans="1:25" ht="15.75" customHeight="1" x14ac:dyDescent="0.2">
      <c r="A720" s="73"/>
      <c r="B720" s="73"/>
      <c r="C720" s="73"/>
      <c r="D720" s="73"/>
      <c r="E720" s="73"/>
      <c r="F720" s="73"/>
      <c r="G720" s="73"/>
      <c r="H720" s="73"/>
      <c r="I720" s="73"/>
      <c r="J720" s="73"/>
      <c r="K720" s="73"/>
      <c r="L720" s="367"/>
      <c r="M720" s="106"/>
      <c r="N720" s="106"/>
      <c r="O720" s="106"/>
      <c r="P720" s="73"/>
      <c r="Q720" s="73"/>
      <c r="R720" s="73"/>
      <c r="S720" s="73"/>
      <c r="T720" s="73"/>
      <c r="U720" s="73"/>
      <c r="V720" s="73"/>
      <c r="W720" s="73"/>
      <c r="X720" s="73"/>
      <c r="Y720" s="73"/>
    </row>
    <row r="721" spans="1:25" ht="15.75" customHeight="1" x14ac:dyDescent="0.2">
      <c r="A721" s="73"/>
      <c r="B721" s="73"/>
      <c r="C721" s="73"/>
      <c r="D721" s="73"/>
      <c r="E721" s="73"/>
      <c r="F721" s="73"/>
      <c r="G721" s="73"/>
      <c r="H721" s="73"/>
      <c r="I721" s="73"/>
      <c r="J721" s="73"/>
      <c r="K721" s="73"/>
      <c r="L721" s="367"/>
      <c r="M721" s="106"/>
      <c r="N721" s="106"/>
      <c r="O721" s="106"/>
      <c r="P721" s="73"/>
      <c r="Q721" s="73"/>
      <c r="R721" s="73"/>
      <c r="S721" s="73"/>
      <c r="T721" s="73"/>
      <c r="U721" s="73"/>
      <c r="V721" s="73"/>
      <c r="W721" s="73"/>
      <c r="X721" s="73"/>
      <c r="Y721" s="73"/>
    </row>
    <row r="722" spans="1:25" ht="15.75" customHeight="1" x14ac:dyDescent="0.2">
      <c r="A722" s="73"/>
      <c r="B722" s="73"/>
      <c r="C722" s="73"/>
      <c r="D722" s="73"/>
      <c r="E722" s="73"/>
      <c r="F722" s="73"/>
      <c r="G722" s="73"/>
      <c r="H722" s="73"/>
      <c r="I722" s="73"/>
      <c r="J722" s="73"/>
      <c r="K722" s="73"/>
      <c r="L722" s="367"/>
      <c r="M722" s="106"/>
      <c r="N722" s="106"/>
      <c r="O722" s="106"/>
      <c r="P722" s="73"/>
      <c r="Q722" s="73"/>
      <c r="R722" s="73"/>
      <c r="S722" s="73"/>
      <c r="T722" s="73"/>
      <c r="U722" s="73"/>
      <c r="V722" s="73"/>
      <c r="W722" s="73"/>
      <c r="X722" s="73"/>
      <c r="Y722" s="73"/>
    </row>
    <row r="723" spans="1:25" ht="15.75" customHeight="1" x14ac:dyDescent="0.2">
      <c r="A723" s="73"/>
      <c r="B723" s="73"/>
      <c r="C723" s="73"/>
      <c r="D723" s="73"/>
      <c r="E723" s="73"/>
      <c r="F723" s="73"/>
      <c r="G723" s="73"/>
      <c r="H723" s="73"/>
      <c r="I723" s="73"/>
      <c r="J723" s="73"/>
      <c r="K723" s="73"/>
      <c r="L723" s="367"/>
      <c r="M723" s="106"/>
      <c r="N723" s="106"/>
      <c r="O723" s="106"/>
      <c r="P723" s="73"/>
      <c r="Q723" s="73"/>
      <c r="R723" s="73"/>
      <c r="S723" s="73"/>
      <c r="T723" s="73"/>
      <c r="U723" s="73"/>
      <c r="V723" s="73"/>
      <c r="W723" s="73"/>
      <c r="X723" s="73"/>
      <c r="Y723" s="73"/>
    </row>
    <row r="724" spans="1:25" ht="15.75" customHeight="1" x14ac:dyDescent="0.2">
      <c r="A724" s="73"/>
      <c r="B724" s="73"/>
      <c r="C724" s="73"/>
      <c r="D724" s="73"/>
      <c r="E724" s="73"/>
      <c r="F724" s="73"/>
      <c r="G724" s="73"/>
      <c r="H724" s="73"/>
      <c r="I724" s="73"/>
      <c r="J724" s="73"/>
      <c r="K724" s="73"/>
      <c r="L724" s="367"/>
      <c r="M724" s="106"/>
      <c r="N724" s="106"/>
      <c r="O724" s="106"/>
      <c r="P724" s="73"/>
      <c r="Q724" s="73"/>
      <c r="R724" s="73"/>
      <c r="S724" s="73"/>
      <c r="T724" s="73"/>
      <c r="U724" s="73"/>
      <c r="V724" s="73"/>
      <c r="W724" s="73"/>
      <c r="X724" s="73"/>
      <c r="Y724" s="73"/>
    </row>
    <row r="725" spans="1:25" ht="15.75" customHeight="1" x14ac:dyDescent="0.2">
      <c r="A725" s="73"/>
      <c r="B725" s="73"/>
      <c r="C725" s="73"/>
      <c r="D725" s="73"/>
      <c r="E725" s="73"/>
      <c r="F725" s="73"/>
      <c r="G725" s="73"/>
      <c r="H725" s="73"/>
      <c r="I725" s="73"/>
      <c r="J725" s="73"/>
      <c r="K725" s="73"/>
      <c r="L725" s="367"/>
      <c r="M725" s="106"/>
      <c r="N725" s="106"/>
      <c r="O725" s="106"/>
      <c r="P725" s="73"/>
      <c r="Q725" s="73"/>
      <c r="R725" s="73"/>
      <c r="S725" s="73"/>
      <c r="T725" s="73"/>
      <c r="U725" s="73"/>
      <c r="V725" s="73"/>
      <c r="W725" s="73"/>
      <c r="X725" s="73"/>
      <c r="Y725" s="73"/>
    </row>
    <row r="726" spans="1:25" ht="15.75" customHeight="1" x14ac:dyDescent="0.2">
      <c r="A726" s="73"/>
      <c r="B726" s="73"/>
      <c r="C726" s="73"/>
      <c r="D726" s="73"/>
      <c r="E726" s="73"/>
      <c r="F726" s="73"/>
      <c r="G726" s="73"/>
      <c r="H726" s="73"/>
      <c r="I726" s="73"/>
      <c r="J726" s="73"/>
      <c r="K726" s="73"/>
      <c r="L726" s="367"/>
      <c r="M726" s="106"/>
      <c r="N726" s="106"/>
      <c r="O726" s="106"/>
      <c r="P726" s="73"/>
      <c r="Q726" s="73"/>
      <c r="R726" s="73"/>
      <c r="S726" s="73"/>
      <c r="T726" s="73"/>
      <c r="U726" s="73"/>
      <c r="V726" s="73"/>
      <c r="W726" s="73"/>
      <c r="X726" s="73"/>
      <c r="Y726" s="73"/>
    </row>
    <row r="727" spans="1:25" ht="15.75" customHeight="1" x14ac:dyDescent="0.2">
      <c r="A727" s="73"/>
      <c r="B727" s="73"/>
      <c r="C727" s="73"/>
      <c r="D727" s="73"/>
      <c r="E727" s="73"/>
      <c r="F727" s="73"/>
      <c r="G727" s="73"/>
      <c r="H727" s="73"/>
      <c r="I727" s="73"/>
      <c r="J727" s="73"/>
      <c r="K727" s="73"/>
      <c r="L727" s="367"/>
      <c r="M727" s="106"/>
      <c r="N727" s="106"/>
      <c r="O727" s="106"/>
      <c r="P727" s="73"/>
      <c r="Q727" s="73"/>
      <c r="R727" s="73"/>
      <c r="S727" s="73"/>
      <c r="T727" s="73"/>
      <c r="U727" s="73"/>
      <c r="V727" s="73"/>
      <c r="W727" s="73"/>
      <c r="X727" s="73"/>
      <c r="Y727" s="73"/>
    </row>
    <row r="728" spans="1:25" ht="15.75" customHeight="1" x14ac:dyDescent="0.2">
      <c r="A728" s="73"/>
      <c r="B728" s="73"/>
      <c r="C728" s="73"/>
      <c r="D728" s="73"/>
      <c r="E728" s="73"/>
      <c r="F728" s="73"/>
      <c r="G728" s="73"/>
      <c r="H728" s="73"/>
      <c r="I728" s="73"/>
      <c r="J728" s="73"/>
      <c r="K728" s="73"/>
      <c r="L728" s="367"/>
      <c r="M728" s="106"/>
      <c r="N728" s="106"/>
      <c r="O728" s="106"/>
      <c r="P728" s="73"/>
      <c r="Q728" s="73"/>
      <c r="R728" s="73"/>
      <c r="S728" s="73"/>
      <c r="T728" s="73"/>
      <c r="U728" s="73"/>
      <c r="V728" s="73"/>
      <c r="W728" s="73"/>
      <c r="X728" s="73"/>
      <c r="Y728" s="73"/>
    </row>
    <row r="729" spans="1:25" ht="15.75" customHeight="1" x14ac:dyDescent="0.2">
      <c r="A729" s="73"/>
      <c r="B729" s="73"/>
      <c r="C729" s="73"/>
      <c r="D729" s="73"/>
      <c r="E729" s="73"/>
      <c r="F729" s="73"/>
      <c r="G729" s="73"/>
      <c r="H729" s="73"/>
      <c r="I729" s="73"/>
      <c r="J729" s="73"/>
      <c r="K729" s="73"/>
      <c r="L729" s="367"/>
      <c r="M729" s="106"/>
      <c r="N729" s="106"/>
      <c r="O729" s="106"/>
      <c r="P729" s="73"/>
      <c r="Q729" s="73"/>
      <c r="R729" s="73"/>
      <c r="S729" s="73"/>
      <c r="T729" s="73"/>
      <c r="U729" s="73"/>
      <c r="V729" s="73"/>
      <c r="W729" s="73"/>
      <c r="X729" s="73"/>
      <c r="Y729" s="73"/>
    </row>
    <row r="730" spans="1:25" ht="15.75" customHeight="1" x14ac:dyDescent="0.2">
      <c r="A730" s="73"/>
      <c r="B730" s="73"/>
      <c r="C730" s="73"/>
      <c r="D730" s="73"/>
      <c r="E730" s="73"/>
      <c r="F730" s="73"/>
      <c r="G730" s="73"/>
      <c r="H730" s="73"/>
      <c r="I730" s="73"/>
      <c r="J730" s="73"/>
      <c r="K730" s="73"/>
      <c r="L730" s="367"/>
      <c r="M730" s="106"/>
      <c r="N730" s="106"/>
      <c r="O730" s="106"/>
      <c r="P730" s="73"/>
      <c r="Q730" s="73"/>
      <c r="R730" s="73"/>
      <c r="S730" s="73"/>
      <c r="T730" s="73"/>
      <c r="U730" s="73"/>
      <c r="V730" s="73"/>
      <c r="W730" s="73"/>
      <c r="X730" s="73"/>
      <c r="Y730" s="73"/>
    </row>
    <row r="731" spans="1:25" ht="15.75" customHeight="1" x14ac:dyDescent="0.2">
      <c r="A731" s="73"/>
      <c r="B731" s="73"/>
      <c r="C731" s="73"/>
      <c r="D731" s="73"/>
      <c r="E731" s="73"/>
      <c r="F731" s="73"/>
      <c r="G731" s="73"/>
      <c r="H731" s="73"/>
      <c r="I731" s="73"/>
      <c r="J731" s="73"/>
      <c r="K731" s="73"/>
      <c r="L731" s="367"/>
      <c r="M731" s="106"/>
      <c r="N731" s="106"/>
      <c r="O731" s="106"/>
      <c r="P731" s="73"/>
      <c r="Q731" s="73"/>
      <c r="R731" s="73"/>
      <c r="S731" s="73"/>
      <c r="T731" s="73"/>
      <c r="U731" s="73"/>
      <c r="V731" s="73"/>
      <c r="W731" s="73"/>
      <c r="X731" s="73"/>
      <c r="Y731" s="73"/>
    </row>
    <row r="732" spans="1:25" ht="15.75" customHeight="1" x14ac:dyDescent="0.2">
      <c r="A732" s="73"/>
      <c r="B732" s="73"/>
      <c r="C732" s="73"/>
      <c r="D732" s="73"/>
      <c r="E732" s="73"/>
      <c r="F732" s="73"/>
      <c r="G732" s="73"/>
      <c r="H732" s="73"/>
      <c r="I732" s="73"/>
      <c r="J732" s="73"/>
      <c r="K732" s="73"/>
      <c r="L732" s="367"/>
      <c r="M732" s="106"/>
      <c r="N732" s="106"/>
      <c r="O732" s="106"/>
      <c r="P732" s="73"/>
      <c r="Q732" s="73"/>
      <c r="R732" s="73"/>
      <c r="S732" s="73"/>
      <c r="T732" s="73"/>
      <c r="U732" s="73"/>
      <c r="V732" s="73"/>
      <c r="W732" s="73"/>
      <c r="X732" s="73"/>
      <c r="Y732" s="73"/>
    </row>
    <row r="733" spans="1:25" ht="15.75" customHeight="1" x14ac:dyDescent="0.2">
      <c r="A733" s="73"/>
      <c r="B733" s="73"/>
      <c r="C733" s="73"/>
      <c r="D733" s="73"/>
      <c r="E733" s="73"/>
      <c r="F733" s="73"/>
      <c r="G733" s="73"/>
      <c r="H733" s="73"/>
      <c r="I733" s="73"/>
      <c r="J733" s="73"/>
      <c r="K733" s="73"/>
      <c r="L733" s="367"/>
      <c r="M733" s="106"/>
      <c r="N733" s="106"/>
      <c r="O733" s="106"/>
      <c r="P733" s="73"/>
      <c r="Q733" s="73"/>
      <c r="R733" s="73"/>
      <c r="S733" s="73"/>
      <c r="T733" s="73"/>
      <c r="U733" s="73"/>
      <c r="V733" s="73"/>
      <c r="W733" s="73"/>
      <c r="X733" s="73"/>
      <c r="Y733" s="73"/>
    </row>
    <row r="734" spans="1:25" ht="15.75" customHeight="1" x14ac:dyDescent="0.2">
      <c r="A734" s="73"/>
      <c r="B734" s="73"/>
      <c r="C734" s="73"/>
      <c r="D734" s="73"/>
      <c r="E734" s="73"/>
      <c r="F734" s="73"/>
      <c r="G734" s="73"/>
      <c r="H734" s="73"/>
      <c r="I734" s="73"/>
      <c r="J734" s="73"/>
      <c r="K734" s="73"/>
      <c r="L734" s="367"/>
      <c r="M734" s="106"/>
      <c r="N734" s="106"/>
      <c r="O734" s="106"/>
      <c r="P734" s="73"/>
      <c r="Q734" s="73"/>
      <c r="R734" s="73"/>
      <c r="S734" s="73"/>
      <c r="T734" s="73"/>
      <c r="U734" s="73"/>
      <c r="V734" s="73"/>
      <c r="W734" s="73"/>
      <c r="X734" s="73"/>
      <c r="Y734" s="73"/>
    </row>
    <row r="735" spans="1:25" ht="15.75" customHeight="1" x14ac:dyDescent="0.2">
      <c r="A735" s="73"/>
      <c r="B735" s="73"/>
      <c r="C735" s="73"/>
      <c r="D735" s="73"/>
      <c r="E735" s="73"/>
      <c r="F735" s="73"/>
      <c r="G735" s="73"/>
      <c r="H735" s="73"/>
      <c r="I735" s="73"/>
      <c r="J735" s="73"/>
      <c r="K735" s="73"/>
      <c r="L735" s="367"/>
      <c r="M735" s="106"/>
      <c r="N735" s="106"/>
      <c r="O735" s="106"/>
      <c r="P735" s="73"/>
      <c r="Q735" s="73"/>
      <c r="R735" s="73"/>
      <c r="S735" s="73"/>
      <c r="T735" s="73"/>
      <c r="U735" s="73"/>
      <c r="V735" s="73"/>
      <c r="W735" s="73"/>
      <c r="X735" s="73"/>
      <c r="Y735" s="73"/>
    </row>
    <row r="736" spans="1:25" ht="15.75" customHeight="1" x14ac:dyDescent="0.2">
      <c r="A736" s="73"/>
      <c r="B736" s="73"/>
      <c r="C736" s="73"/>
      <c r="D736" s="73"/>
      <c r="E736" s="73"/>
      <c r="F736" s="73"/>
      <c r="G736" s="73"/>
      <c r="H736" s="73"/>
      <c r="I736" s="73"/>
      <c r="J736" s="73"/>
      <c r="K736" s="73"/>
      <c r="L736" s="367"/>
      <c r="M736" s="106"/>
      <c r="N736" s="106"/>
      <c r="O736" s="106"/>
      <c r="P736" s="73"/>
      <c r="Q736" s="73"/>
      <c r="R736" s="73"/>
      <c r="S736" s="73"/>
      <c r="T736" s="73"/>
      <c r="U736" s="73"/>
      <c r="V736" s="73"/>
      <c r="W736" s="73"/>
      <c r="X736" s="73"/>
      <c r="Y736" s="73"/>
    </row>
    <row r="737" spans="1:25" ht="15.75" customHeight="1" x14ac:dyDescent="0.2">
      <c r="A737" s="73"/>
      <c r="B737" s="73"/>
      <c r="C737" s="73"/>
      <c r="D737" s="73"/>
      <c r="E737" s="73"/>
      <c r="F737" s="73"/>
      <c r="G737" s="73"/>
      <c r="H737" s="73"/>
      <c r="I737" s="73"/>
      <c r="J737" s="73"/>
      <c r="K737" s="73"/>
      <c r="L737" s="367"/>
      <c r="M737" s="106"/>
      <c r="N737" s="106"/>
      <c r="O737" s="106"/>
      <c r="P737" s="73"/>
      <c r="Q737" s="73"/>
      <c r="R737" s="73"/>
      <c r="S737" s="73"/>
      <c r="T737" s="73"/>
      <c r="U737" s="73"/>
      <c r="V737" s="73"/>
      <c r="W737" s="73"/>
      <c r="X737" s="73"/>
      <c r="Y737" s="73"/>
    </row>
    <row r="738" spans="1:25" ht="15.75" customHeight="1" x14ac:dyDescent="0.2">
      <c r="A738" s="73"/>
      <c r="B738" s="73"/>
      <c r="C738" s="73"/>
      <c r="D738" s="73"/>
      <c r="E738" s="73"/>
      <c r="F738" s="73"/>
      <c r="G738" s="73"/>
      <c r="H738" s="73"/>
      <c r="I738" s="73"/>
      <c r="J738" s="73"/>
      <c r="K738" s="73"/>
      <c r="L738" s="367"/>
      <c r="M738" s="106"/>
      <c r="N738" s="106"/>
      <c r="O738" s="106"/>
      <c r="P738" s="73"/>
      <c r="Q738" s="73"/>
      <c r="R738" s="73"/>
      <c r="S738" s="73"/>
      <c r="T738" s="73"/>
      <c r="U738" s="73"/>
      <c r="V738" s="73"/>
      <c r="W738" s="73"/>
      <c r="X738" s="73"/>
      <c r="Y738" s="73"/>
    </row>
    <row r="739" spans="1:25" ht="15.75" customHeight="1" x14ac:dyDescent="0.2">
      <c r="A739" s="73"/>
      <c r="B739" s="73"/>
      <c r="C739" s="73"/>
      <c r="D739" s="73"/>
      <c r="E739" s="73"/>
      <c r="F739" s="73"/>
      <c r="G739" s="73"/>
      <c r="H739" s="73"/>
      <c r="I739" s="73"/>
      <c r="J739" s="73"/>
      <c r="K739" s="73"/>
      <c r="L739" s="367"/>
      <c r="M739" s="106"/>
      <c r="N739" s="106"/>
      <c r="O739" s="106"/>
      <c r="P739" s="73"/>
      <c r="Q739" s="73"/>
      <c r="R739" s="73"/>
      <c r="S739" s="73"/>
      <c r="T739" s="73"/>
      <c r="U739" s="73"/>
      <c r="V739" s="73"/>
      <c r="W739" s="73"/>
      <c r="X739" s="73"/>
      <c r="Y739" s="73"/>
    </row>
    <row r="740" spans="1:25" ht="15.75" customHeight="1" x14ac:dyDescent="0.2">
      <c r="A740" s="73"/>
      <c r="B740" s="73"/>
      <c r="C740" s="73"/>
      <c r="D740" s="73"/>
      <c r="E740" s="73"/>
      <c r="F740" s="73"/>
      <c r="G740" s="73"/>
      <c r="H740" s="73"/>
      <c r="I740" s="73"/>
      <c r="J740" s="73"/>
      <c r="K740" s="73"/>
      <c r="L740" s="367"/>
      <c r="M740" s="106"/>
      <c r="N740" s="106"/>
      <c r="O740" s="106"/>
      <c r="P740" s="73"/>
      <c r="Q740" s="73"/>
      <c r="R740" s="73"/>
      <c r="S740" s="73"/>
      <c r="T740" s="73"/>
      <c r="U740" s="73"/>
      <c r="V740" s="73"/>
      <c r="W740" s="73"/>
      <c r="X740" s="73"/>
      <c r="Y740" s="73"/>
    </row>
    <row r="741" spans="1:25" ht="15.75" customHeight="1" x14ac:dyDescent="0.2">
      <c r="A741" s="73"/>
      <c r="B741" s="73"/>
      <c r="C741" s="73"/>
      <c r="D741" s="73"/>
      <c r="E741" s="73"/>
      <c r="F741" s="73"/>
      <c r="G741" s="73"/>
      <c r="H741" s="73"/>
      <c r="I741" s="73"/>
      <c r="J741" s="73"/>
      <c r="K741" s="73"/>
      <c r="L741" s="367"/>
      <c r="M741" s="106"/>
      <c r="N741" s="106"/>
      <c r="O741" s="106"/>
      <c r="P741" s="73"/>
      <c r="Q741" s="73"/>
      <c r="R741" s="73"/>
      <c r="S741" s="73"/>
      <c r="T741" s="73"/>
      <c r="U741" s="73"/>
      <c r="V741" s="73"/>
      <c r="W741" s="73"/>
      <c r="X741" s="73"/>
      <c r="Y741" s="73"/>
    </row>
    <row r="742" spans="1:25" ht="15.75" customHeight="1" x14ac:dyDescent="0.2">
      <c r="A742" s="73"/>
      <c r="B742" s="73"/>
      <c r="C742" s="73"/>
      <c r="D742" s="73"/>
      <c r="E742" s="73"/>
      <c r="F742" s="73"/>
      <c r="G742" s="73"/>
      <c r="H742" s="73"/>
      <c r="I742" s="73"/>
      <c r="J742" s="73"/>
      <c r="K742" s="73"/>
      <c r="L742" s="367"/>
      <c r="M742" s="106"/>
      <c r="N742" s="106"/>
      <c r="O742" s="106"/>
      <c r="P742" s="73"/>
      <c r="Q742" s="73"/>
      <c r="R742" s="73"/>
      <c r="S742" s="73"/>
      <c r="T742" s="73"/>
      <c r="U742" s="73"/>
      <c r="V742" s="73"/>
      <c r="W742" s="73"/>
      <c r="X742" s="73"/>
      <c r="Y742" s="73"/>
    </row>
    <row r="743" spans="1:25" ht="15.75" customHeight="1" x14ac:dyDescent="0.2">
      <c r="A743" s="73"/>
      <c r="B743" s="73"/>
      <c r="C743" s="73"/>
      <c r="D743" s="73"/>
      <c r="E743" s="73"/>
      <c r="F743" s="73"/>
      <c r="G743" s="73"/>
      <c r="H743" s="73"/>
      <c r="I743" s="73"/>
      <c r="J743" s="73"/>
      <c r="K743" s="73"/>
      <c r="L743" s="367"/>
      <c r="M743" s="106"/>
      <c r="N743" s="106"/>
      <c r="O743" s="106"/>
      <c r="P743" s="73"/>
      <c r="Q743" s="73"/>
      <c r="R743" s="73"/>
      <c r="S743" s="73"/>
      <c r="T743" s="73"/>
      <c r="U743" s="73"/>
      <c r="V743" s="73"/>
      <c r="W743" s="73"/>
      <c r="X743" s="73"/>
      <c r="Y743" s="73"/>
    </row>
    <row r="744" spans="1:25" ht="15.75" customHeight="1" x14ac:dyDescent="0.2">
      <c r="A744" s="73"/>
      <c r="B744" s="73"/>
      <c r="C744" s="73"/>
      <c r="D744" s="73"/>
      <c r="E744" s="73"/>
      <c r="F744" s="73"/>
      <c r="G744" s="73"/>
      <c r="H744" s="73"/>
      <c r="I744" s="73"/>
      <c r="J744" s="73"/>
      <c r="K744" s="73"/>
      <c r="L744" s="367"/>
      <c r="M744" s="106"/>
      <c r="N744" s="106"/>
      <c r="O744" s="106"/>
      <c r="P744" s="73"/>
      <c r="Q744" s="73"/>
      <c r="R744" s="73"/>
      <c r="S744" s="73"/>
      <c r="T744" s="73"/>
      <c r="U744" s="73"/>
      <c r="V744" s="73"/>
      <c r="W744" s="73"/>
      <c r="X744" s="73"/>
      <c r="Y744" s="73"/>
    </row>
    <row r="745" spans="1:25" ht="15.75" customHeight="1" x14ac:dyDescent="0.2">
      <c r="A745" s="73"/>
      <c r="B745" s="73"/>
      <c r="C745" s="73"/>
      <c r="D745" s="73"/>
      <c r="E745" s="73"/>
      <c r="F745" s="73"/>
      <c r="G745" s="73"/>
      <c r="H745" s="73"/>
      <c r="I745" s="73"/>
      <c r="J745" s="73"/>
      <c r="K745" s="73"/>
      <c r="L745" s="367"/>
      <c r="M745" s="106"/>
      <c r="N745" s="106"/>
      <c r="O745" s="106"/>
      <c r="P745" s="73"/>
      <c r="Q745" s="73"/>
      <c r="R745" s="73"/>
      <c r="S745" s="73"/>
      <c r="T745" s="73"/>
      <c r="U745" s="73"/>
      <c r="V745" s="73"/>
      <c r="W745" s="73"/>
      <c r="X745" s="73"/>
      <c r="Y745" s="73"/>
    </row>
    <row r="746" spans="1:25" ht="15.75" customHeight="1" x14ac:dyDescent="0.2">
      <c r="A746" s="73"/>
      <c r="B746" s="73"/>
      <c r="C746" s="73"/>
      <c r="D746" s="73"/>
      <c r="E746" s="73"/>
      <c r="F746" s="73"/>
      <c r="G746" s="73"/>
      <c r="H746" s="73"/>
      <c r="I746" s="73"/>
      <c r="J746" s="73"/>
      <c r="K746" s="73"/>
      <c r="L746" s="367"/>
      <c r="M746" s="106"/>
      <c r="N746" s="106"/>
      <c r="O746" s="106"/>
      <c r="P746" s="73"/>
      <c r="Q746" s="73"/>
      <c r="R746" s="73"/>
      <c r="S746" s="73"/>
      <c r="T746" s="73"/>
      <c r="U746" s="73"/>
      <c r="V746" s="73"/>
      <c r="W746" s="73"/>
      <c r="X746" s="73"/>
      <c r="Y746" s="73"/>
    </row>
    <row r="747" spans="1:25" ht="15.75" customHeight="1" x14ac:dyDescent="0.2">
      <c r="A747" s="73"/>
      <c r="B747" s="73"/>
      <c r="C747" s="73"/>
      <c r="D747" s="73"/>
      <c r="E747" s="73"/>
      <c r="F747" s="73"/>
      <c r="G747" s="73"/>
      <c r="H747" s="73"/>
      <c r="I747" s="73"/>
      <c r="J747" s="73"/>
      <c r="K747" s="73"/>
      <c r="L747" s="367"/>
      <c r="M747" s="106"/>
      <c r="N747" s="106"/>
      <c r="O747" s="106"/>
      <c r="P747" s="73"/>
      <c r="Q747" s="73"/>
      <c r="R747" s="73"/>
      <c r="S747" s="73"/>
      <c r="T747" s="73"/>
      <c r="U747" s="73"/>
      <c r="V747" s="73"/>
      <c r="W747" s="73"/>
      <c r="X747" s="73"/>
      <c r="Y747" s="73"/>
    </row>
    <row r="748" spans="1:25" ht="15.75" customHeight="1" x14ac:dyDescent="0.2">
      <c r="A748" s="73"/>
      <c r="B748" s="73"/>
      <c r="C748" s="73"/>
      <c r="D748" s="73"/>
      <c r="E748" s="73"/>
      <c r="F748" s="73"/>
      <c r="G748" s="73"/>
      <c r="H748" s="73"/>
      <c r="I748" s="73"/>
      <c r="J748" s="73"/>
      <c r="K748" s="73"/>
      <c r="L748" s="367"/>
      <c r="M748" s="106"/>
      <c r="N748" s="106"/>
      <c r="O748" s="106"/>
      <c r="P748" s="73"/>
      <c r="Q748" s="73"/>
      <c r="R748" s="73"/>
      <c r="S748" s="73"/>
      <c r="T748" s="73"/>
      <c r="U748" s="73"/>
      <c r="V748" s="73"/>
      <c r="W748" s="73"/>
      <c r="X748" s="73"/>
      <c r="Y748" s="73"/>
    </row>
    <row r="749" spans="1:25" ht="15.75" customHeight="1" x14ac:dyDescent="0.2">
      <c r="A749" s="73"/>
      <c r="B749" s="73"/>
      <c r="C749" s="73"/>
      <c r="D749" s="73"/>
      <c r="E749" s="73"/>
      <c r="F749" s="73"/>
      <c r="G749" s="73"/>
      <c r="H749" s="73"/>
      <c r="I749" s="73"/>
      <c r="J749" s="73"/>
      <c r="K749" s="73"/>
      <c r="L749" s="367"/>
      <c r="M749" s="106"/>
      <c r="N749" s="106"/>
      <c r="O749" s="106"/>
      <c r="P749" s="73"/>
      <c r="Q749" s="73"/>
      <c r="R749" s="73"/>
      <c r="S749" s="73"/>
      <c r="T749" s="73"/>
      <c r="U749" s="73"/>
      <c r="V749" s="73"/>
      <c r="W749" s="73"/>
      <c r="X749" s="73"/>
      <c r="Y749" s="73"/>
    </row>
    <row r="750" spans="1:25" ht="15.75" customHeight="1" x14ac:dyDescent="0.2">
      <c r="A750" s="73"/>
      <c r="B750" s="73"/>
      <c r="C750" s="73"/>
      <c r="D750" s="73"/>
      <c r="E750" s="73"/>
      <c r="F750" s="73"/>
      <c r="G750" s="73"/>
      <c r="H750" s="73"/>
      <c r="I750" s="73"/>
      <c r="J750" s="73"/>
      <c r="K750" s="73"/>
      <c r="L750" s="367"/>
      <c r="M750" s="106"/>
      <c r="N750" s="106"/>
      <c r="O750" s="106"/>
      <c r="P750" s="73"/>
      <c r="Q750" s="73"/>
      <c r="R750" s="73"/>
      <c r="S750" s="73"/>
      <c r="T750" s="73"/>
      <c r="U750" s="73"/>
      <c r="V750" s="73"/>
      <c r="W750" s="73"/>
      <c r="X750" s="73"/>
      <c r="Y750" s="73"/>
    </row>
    <row r="751" spans="1:25" ht="15.75" customHeight="1" x14ac:dyDescent="0.2">
      <c r="A751" s="73"/>
      <c r="B751" s="73"/>
      <c r="C751" s="73"/>
      <c r="D751" s="73"/>
      <c r="E751" s="73"/>
      <c r="F751" s="73"/>
      <c r="G751" s="73"/>
      <c r="H751" s="73"/>
      <c r="I751" s="73"/>
      <c r="J751" s="73"/>
      <c r="K751" s="73"/>
      <c r="L751" s="367"/>
      <c r="M751" s="106"/>
      <c r="N751" s="106"/>
      <c r="O751" s="106"/>
      <c r="P751" s="73"/>
      <c r="Q751" s="73"/>
      <c r="R751" s="73"/>
      <c r="S751" s="73"/>
      <c r="T751" s="73"/>
      <c r="U751" s="73"/>
      <c r="V751" s="73"/>
      <c r="W751" s="73"/>
      <c r="X751" s="73"/>
      <c r="Y751" s="73"/>
    </row>
    <row r="752" spans="1:25" ht="15.75" customHeight="1" x14ac:dyDescent="0.2">
      <c r="A752" s="73"/>
      <c r="B752" s="73"/>
      <c r="C752" s="73"/>
      <c r="D752" s="73"/>
      <c r="E752" s="73"/>
      <c r="F752" s="73"/>
      <c r="G752" s="73"/>
      <c r="H752" s="73"/>
      <c r="I752" s="73"/>
      <c r="J752" s="73"/>
      <c r="K752" s="73"/>
      <c r="L752" s="367"/>
      <c r="M752" s="106"/>
      <c r="N752" s="106"/>
      <c r="O752" s="106"/>
      <c r="P752" s="73"/>
      <c r="Q752" s="73"/>
      <c r="R752" s="73"/>
      <c r="S752" s="73"/>
      <c r="T752" s="73"/>
      <c r="U752" s="73"/>
      <c r="V752" s="73"/>
      <c r="W752" s="73"/>
      <c r="X752" s="73"/>
      <c r="Y752" s="73"/>
    </row>
    <row r="753" spans="1:25" ht="15.75" customHeight="1" x14ac:dyDescent="0.2">
      <c r="A753" s="73"/>
      <c r="B753" s="73"/>
      <c r="C753" s="73"/>
      <c r="D753" s="73"/>
      <c r="E753" s="73"/>
      <c r="F753" s="73"/>
      <c r="G753" s="73"/>
      <c r="H753" s="73"/>
      <c r="I753" s="73"/>
      <c r="J753" s="73"/>
      <c r="K753" s="73"/>
      <c r="L753" s="367"/>
      <c r="M753" s="106"/>
      <c r="N753" s="106"/>
      <c r="O753" s="106"/>
      <c r="P753" s="73"/>
      <c r="Q753" s="73"/>
      <c r="R753" s="73"/>
      <c r="S753" s="73"/>
      <c r="T753" s="73"/>
      <c r="U753" s="73"/>
      <c r="V753" s="73"/>
      <c r="W753" s="73"/>
      <c r="X753" s="73"/>
      <c r="Y753" s="73"/>
    </row>
    <row r="754" spans="1:25" ht="15.75" customHeight="1" x14ac:dyDescent="0.2">
      <c r="A754" s="73"/>
      <c r="B754" s="73"/>
      <c r="C754" s="73"/>
      <c r="D754" s="73"/>
      <c r="E754" s="73"/>
      <c r="F754" s="73"/>
      <c r="G754" s="73"/>
      <c r="H754" s="73"/>
      <c r="I754" s="73"/>
      <c r="J754" s="73"/>
      <c r="K754" s="73"/>
      <c r="L754" s="367"/>
      <c r="M754" s="106"/>
      <c r="N754" s="106"/>
      <c r="O754" s="106"/>
      <c r="P754" s="73"/>
      <c r="Q754" s="73"/>
      <c r="R754" s="73"/>
      <c r="S754" s="73"/>
      <c r="T754" s="73"/>
      <c r="U754" s="73"/>
      <c r="V754" s="73"/>
      <c r="W754" s="73"/>
      <c r="X754" s="73"/>
      <c r="Y754" s="73"/>
    </row>
    <row r="755" spans="1:25" ht="15.75" customHeight="1" x14ac:dyDescent="0.2">
      <c r="A755" s="73"/>
      <c r="B755" s="73"/>
      <c r="C755" s="73"/>
      <c r="D755" s="73"/>
      <c r="E755" s="73"/>
      <c r="F755" s="73"/>
      <c r="G755" s="73"/>
      <c r="H755" s="73"/>
      <c r="I755" s="73"/>
      <c r="J755" s="73"/>
      <c r="K755" s="73"/>
      <c r="L755" s="367"/>
      <c r="M755" s="106"/>
      <c r="N755" s="106"/>
      <c r="O755" s="106"/>
      <c r="P755" s="73"/>
      <c r="Q755" s="73"/>
      <c r="R755" s="73"/>
      <c r="S755" s="73"/>
      <c r="T755" s="73"/>
      <c r="U755" s="73"/>
      <c r="V755" s="73"/>
      <c r="W755" s="73"/>
      <c r="X755" s="73"/>
      <c r="Y755" s="73"/>
    </row>
    <row r="756" spans="1:25" ht="15.75" customHeight="1" x14ac:dyDescent="0.2">
      <c r="A756" s="73"/>
      <c r="B756" s="73"/>
      <c r="C756" s="73"/>
      <c r="D756" s="73"/>
      <c r="E756" s="73"/>
      <c r="F756" s="73"/>
      <c r="G756" s="73"/>
      <c r="H756" s="73"/>
      <c r="I756" s="73"/>
      <c r="J756" s="73"/>
      <c r="K756" s="73"/>
      <c r="L756" s="367"/>
      <c r="M756" s="106"/>
      <c r="N756" s="106"/>
      <c r="O756" s="106"/>
      <c r="P756" s="73"/>
      <c r="Q756" s="73"/>
      <c r="R756" s="73"/>
      <c r="S756" s="73"/>
      <c r="T756" s="73"/>
      <c r="U756" s="73"/>
      <c r="V756" s="73"/>
      <c r="W756" s="73"/>
      <c r="X756" s="73"/>
      <c r="Y756" s="73"/>
    </row>
    <row r="757" spans="1:25" ht="15.75" customHeight="1" x14ac:dyDescent="0.2">
      <c r="A757" s="73"/>
      <c r="B757" s="73"/>
      <c r="C757" s="73"/>
      <c r="D757" s="73"/>
      <c r="E757" s="73"/>
      <c r="F757" s="73"/>
      <c r="G757" s="73"/>
      <c r="H757" s="73"/>
      <c r="I757" s="73"/>
      <c r="J757" s="73"/>
      <c r="K757" s="73"/>
      <c r="L757" s="367"/>
      <c r="M757" s="106"/>
      <c r="N757" s="106"/>
      <c r="O757" s="106"/>
      <c r="P757" s="73"/>
      <c r="Q757" s="73"/>
      <c r="R757" s="73"/>
      <c r="S757" s="73"/>
      <c r="T757" s="73"/>
      <c r="U757" s="73"/>
      <c r="V757" s="73"/>
      <c r="W757" s="73"/>
      <c r="X757" s="73"/>
      <c r="Y757" s="73"/>
    </row>
    <row r="758" spans="1:25" ht="15.75" customHeight="1" x14ac:dyDescent="0.2">
      <c r="A758" s="73"/>
      <c r="B758" s="73"/>
      <c r="C758" s="73"/>
      <c r="D758" s="73"/>
      <c r="E758" s="73"/>
      <c r="F758" s="73"/>
      <c r="G758" s="73"/>
      <c r="H758" s="73"/>
      <c r="I758" s="73"/>
      <c r="J758" s="73"/>
      <c r="K758" s="73"/>
      <c r="L758" s="367"/>
      <c r="M758" s="106"/>
      <c r="N758" s="106"/>
      <c r="O758" s="106"/>
      <c r="P758" s="73"/>
      <c r="Q758" s="73"/>
      <c r="R758" s="73"/>
      <c r="S758" s="73"/>
      <c r="T758" s="73"/>
      <c r="U758" s="73"/>
      <c r="V758" s="73"/>
      <c r="W758" s="73"/>
      <c r="X758" s="73"/>
      <c r="Y758" s="73"/>
    </row>
    <row r="759" spans="1:25" ht="15.75" customHeight="1" x14ac:dyDescent="0.2">
      <c r="A759" s="73"/>
      <c r="B759" s="73"/>
      <c r="C759" s="73"/>
      <c r="D759" s="73"/>
      <c r="E759" s="73"/>
      <c r="F759" s="73"/>
      <c r="G759" s="73"/>
      <c r="H759" s="73"/>
      <c r="I759" s="73"/>
      <c r="J759" s="73"/>
      <c r="K759" s="73"/>
      <c r="L759" s="367"/>
      <c r="M759" s="106"/>
      <c r="N759" s="106"/>
      <c r="O759" s="106"/>
      <c r="P759" s="73"/>
      <c r="Q759" s="73"/>
      <c r="R759" s="73"/>
      <c r="S759" s="73"/>
      <c r="T759" s="73"/>
      <c r="U759" s="73"/>
      <c r="V759" s="73"/>
      <c r="W759" s="73"/>
      <c r="X759" s="73"/>
      <c r="Y759" s="73"/>
    </row>
    <row r="760" spans="1:25" ht="15.75" customHeight="1" x14ac:dyDescent="0.2">
      <c r="A760" s="73"/>
      <c r="B760" s="73"/>
      <c r="C760" s="73"/>
      <c r="D760" s="73"/>
      <c r="E760" s="73"/>
      <c r="F760" s="73"/>
      <c r="G760" s="73"/>
      <c r="H760" s="73"/>
      <c r="I760" s="73"/>
      <c r="J760" s="73"/>
      <c r="K760" s="73"/>
      <c r="L760" s="367"/>
      <c r="M760" s="106"/>
      <c r="N760" s="106"/>
      <c r="O760" s="106"/>
      <c r="P760" s="73"/>
      <c r="Q760" s="73"/>
      <c r="R760" s="73"/>
      <c r="S760" s="73"/>
      <c r="T760" s="73"/>
      <c r="U760" s="73"/>
      <c r="V760" s="73"/>
      <c r="W760" s="73"/>
      <c r="X760" s="73"/>
      <c r="Y760" s="73"/>
    </row>
    <row r="761" spans="1:25" ht="15.75" customHeight="1" x14ac:dyDescent="0.2">
      <c r="A761" s="73"/>
      <c r="B761" s="73"/>
      <c r="C761" s="73"/>
      <c r="D761" s="73"/>
      <c r="E761" s="73"/>
      <c r="F761" s="73"/>
      <c r="G761" s="73"/>
      <c r="H761" s="73"/>
      <c r="I761" s="73"/>
      <c r="J761" s="73"/>
      <c r="K761" s="73"/>
      <c r="L761" s="367"/>
      <c r="M761" s="106"/>
      <c r="N761" s="106"/>
      <c r="O761" s="106"/>
      <c r="P761" s="73"/>
      <c r="Q761" s="73"/>
      <c r="R761" s="73"/>
      <c r="S761" s="73"/>
      <c r="T761" s="73"/>
      <c r="U761" s="73"/>
      <c r="V761" s="73"/>
      <c r="W761" s="73"/>
      <c r="X761" s="73"/>
      <c r="Y761" s="73"/>
    </row>
    <row r="762" spans="1:25" ht="15.75" customHeight="1" x14ac:dyDescent="0.2">
      <c r="A762" s="73"/>
      <c r="B762" s="73"/>
      <c r="C762" s="73"/>
      <c r="D762" s="73"/>
      <c r="E762" s="73"/>
      <c r="F762" s="73"/>
      <c r="G762" s="73"/>
      <c r="H762" s="73"/>
      <c r="I762" s="73"/>
      <c r="J762" s="73"/>
      <c r="K762" s="73"/>
      <c r="L762" s="367"/>
      <c r="M762" s="106"/>
      <c r="N762" s="106"/>
      <c r="O762" s="106"/>
      <c r="P762" s="73"/>
      <c r="Q762" s="73"/>
      <c r="R762" s="73"/>
      <c r="S762" s="73"/>
      <c r="T762" s="73"/>
      <c r="U762" s="73"/>
      <c r="V762" s="73"/>
      <c r="W762" s="73"/>
      <c r="X762" s="73"/>
      <c r="Y762" s="73"/>
    </row>
    <row r="763" spans="1:25" ht="15.75" customHeight="1" x14ac:dyDescent="0.2">
      <c r="A763" s="73"/>
      <c r="B763" s="73"/>
      <c r="C763" s="73"/>
      <c r="D763" s="73"/>
      <c r="E763" s="73"/>
      <c r="F763" s="73"/>
      <c r="G763" s="73"/>
      <c r="H763" s="73"/>
      <c r="I763" s="73"/>
      <c r="J763" s="73"/>
      <c r="K763" s="73"/>
      <c r="L763" s="367"/>
      <c r="M763" s="106"/>
      <c r="N763" s="106"/>
      <c r="O763" s="106"/>
      <c r="P763" s="73"/>
      <c r="Q763" s="73"/>
      <c r="R763" s="73"/>
      <c r="S763" s="73"/>
      <c r="T763" s="73"/>
      <c r="U763" s="73"/>
      <c r="V763" s="73"/>
      <c r="W763" s="73"/>
      <c r="X763" s="73"/>
      <c r="Y763" s="73"/>
    </row>
    <row r="764" spans="1:25" ht="15.75" customHeight="1" x14ac:dyDescent="0.2">
      <c r="A764" s="73"/>
      <c r="B764" s="73"/>
      <c r="C764" s="73"/>
      <c r="D764" s="73"/>
      <c r="E764" s="73"/>
      <c r="F764" s="73"/>
      <c r="G764" s="73"/>
      <c r="H764" s="73"/>
      <c r="I764" s="73"/>
      <c r="J764" s="73"/>
      <c r="K764" s="73"/>
      <c r="L764" s="367"/>
      <c r="M764" s="106"/>
      <c r="N764" s="106"/>
      <c r="O764" s="106"/>
      <c r="P764" s="73"/>
      <c r="Q764" s="73"/>
      <c r="R764" s="73"/>
      <c r="S764" s="73"/>
      <c r="T764" s="73"/>
      <c r="U764" s="73"/>
      <c r="V764" s="73"/>
      <c r="W764" s="73"/>
      <c r="X764" s="73"/>
      <c r="Y764" s="73"/>
    </row>
    <row r="765" spans="1:25" ht="15.75" customHeight="1" x14ac:dyDescent="0.2">
      <c r="A765" s="73"/>
      <c r="B765" s="73"/>
      <c r="C765" s="73"/>
      <c r="D765" s="73"/>
      <c r="E765" s="73"/>
      <c r="F765" s="73"/>
      <c r="G765" s="73"/>
      <c r="H765" s="73"/>
      <c r="I765" s="73"/>
      <c r="J765" s="73"/>
      <c r="K765" s="73"/>
      <c r="L765" s="367"/>
      <c r="M765" s="106"/>
      <c r="N765" s="106"/>
      <c r="O765" s="106"/>
      <c r="P765" s="73"/>
      <c r="Q765" s="73"/>
      <c r="R765" s="73"/>
      <c r="S765" s="73"/>
      <c r="T765" s="73"/>
      <c r="U765" s="73"/>
      <c r="V765" s="73"/>
      <c r="W765" s="73"/>
      <c r="X765" s="73"/>
      <c r="Y765" s="73"/>
    </row>
    <row r="766" spans="1:25" ht="15.75" customHeight="1" x14ac:dyDescent="0.2">
      <c r="A766" s="73"/>
      <c r="B766" s="73"/>
      <c r="C766" s="73"/>
      <c r="D766" s="73"/>
      <c r="E766" s="73"/>
      <c r="F766" s="73"/>
      <c r="G766" s="73"/>
      <c r="H766" s="73"/>
      <c r="I766" s="73"/>
      <c r="J766" s="73"/>
      <c r="K766" s="73"/>
      <c r="L766" s="367"/>
      <c r="M766" s="106"/>
      <c r="N766" s="106"/>
      <c r="O766" s="106"/>
      <c r="P766" s="73"/>
      <c r="Q766" s="73"/>
      <c r="R766" s="73"/>
      <c r="S766" s="73"/>
      <c r="T766" s="73"/>
      <c r="U766" s="73"/>
      <c r="V766" s="73"/>
      <c r="W766" s="73"/>
      <c r="X766" s="73"/>
      <c r="Y766" s="73"/>
    </row>
    <row r="767" spans="1:25" ht="15.75" customHeight="1" x14ac:dyDescent="0.2">
      <c r="A767" s="73"/>
      <c r="B767" s="73"/>
      <c r="C767" s="73"/>
      <c r="D767" s="73"/>
      <c r="E767" s="73"/>
      <c r="F767" s="73"/>
      <c r="G767" s="73"/>
      <c r="H767" s="73"/>
      <c r="I767" s="73"/>
      <c r="J767" s="73"/>
      <c r="K767" s="73"/>
      <c r="L767" s="367"/>
      <c r="M767" s="106"/>
      <c r="N767" s="106"/>
      <c r="O767" s="106"/>
      <c r="P767" s="73"/>
      <c r="Q767" s="73"/>
      <c r="R767" s="73"/>
      <c r="S767" s="73"/>
      <c r="T767" s="73"/>
      <c r="U767" s="73"/>
      <c r="V767" s="73"/>
      <c r="W767" s="73"/>
      <c r="X767" s="73"/>
      <c r="Y767" s="73"/>
    </row>
    <row r="768" spans="1:25" ht="15.75" customHeight="1" x14ac:dyDescent="0.2">
      <c r="A768" s="73"/>
      <c r="B768" s="73"/>
      <c r="C768" s="73"/>
      <c r="D768" s="73"/>
      <c r="E768" s="73"/>
      <c r="F768" s="73"/>
      <c r="G768" s="73"/>
      <c r="H768" s="73"/>
      <c r="I768" s="73"/>
      <c r="J768" s="73"/>
      <c r="K768" s="73"/>
      <c r="L768" s="367"/>
      <c r="M768" s="106"/>
      <c r="N768" s="106"/>
      <c r="O768" s="106"/>
      <c r="P768" s="73"/>
      <c r="Q768" s="73"/>
      <c r="R768" s="73"/>
      <c r="S768" s="73"/>
      <c r="T768" s="73"/>
      <c r="U768" s="73"/>
      <c r="V768" s="73"/>
      <c r="W768" s="73"/>
      <c r="X768" s="73"/>
      <c r="Y768" s="73"/>
    </row>
    <row r="769" spans="1:25" ht="15.75" customHeight="1" x14ac:dyDescent="0.2">
      <c r="A769" s="73"/>
      <c r="B769" s="73"/>
      <c r="C769" s="73"/>
      <c r="D769" s="73"/>
      <c r="E769" s="73"/>
      <c r="F769" s="73"/>
      <c r="G769" s="73"/>
      <c r="H769" s="73"/>
      <c r="I769" s="73"/>
      <c r="J769" s="73"/>
      <c r="K769" s="73"/>
      <c r="L769" s="367"/>
      <c r="M769" s="106"/>
      <c r="N769" s="106"/>
      <c r="O769" s="106"/>
      <c r="P769" s="73"/>
      <c r="Q769" s="73"/>
      <c r="R769" s="73"/>
      <c r="S769" s="73"/>
      <c r="T769" s="73"/>
      <c r="U769" s="73"/>
      <c r="V769" s="73"/>
      <c r="W769" s="73"/>
      <c r="X769" s="73"/>
      <c r="Y769" s="73"/>
    </row>
    <row r="770" spans="1:25" ht="15.75" customHeight="1" x14ac:dyDescent="0.2">
      <c r="A770" s="73"/>
      <c r="B770" s="73"/>
      <c r="C770" s="73"/>
      <c r="D770" s="73"/>
      <c r="E770" s="73"/>
      <c r="F770" s="73"/>
      <c r="G770" s="73"/>
      <c r="H770" s="73"/>
      <c r="I770" s="73"/>
      <c r="J770" s="73"/>
      <c r="K770" s="73"/>
      <c r="L770" s="367"/>
      <c r="M770" s="106"/>
      <c r="N770" s="106"/>
      <c r="O770" s="106"/>
      <c r="P770" s="73"/>
      <c r="Q770" s="73"/>
      <c r="R770" s="73"/>
      <c r="S770" s="73"/>
      <c r="T770" s="73"/>
      <c r="U770" s="73"/>
      <c r="V770" s="73"/>
      <c r="W770" s="73"/>
      <c r="X770" s="73"/>
      <c r="Y770" s="73"/>
    </row>
    <row r="771" spans="1:25" ht="15.75" customHeight="1" x14ac:dyDescent="0.2">
      <c r="A771" s="73"/>
      <c r="B771" s="73"/>
      <c r="C771" s="73"/>
      <c r="D771" s="73"/>
      <c r="E771" s="73"/>
      <c r="F771" s="73"/>
      <c r="G771" s="73"/>
      <c r="H771" s="73"/>
      <c r="I771" s="73"/>
      <c r="J771" s="73"/>
      <c r="K771" s="73"/>
      <c r="L771" s="367"/>
      <c r="M771" s="106"/>
      <c r="N771" s="106"/>
      <c r="O771" s="106"/>
      <c r="P771" s="73"/>
      <c r="Q771" s="73"/>
      <c r="R771" s="73"/>
      <c r="S771" s="73"/>
      <c r="T771" s="73"/>
      <c r="U771" s="73"/>
      <c r="V771" s="73"/>
      <c r="W771" s="73"/>
      <c r="X771" s="73"/>
      <c r="Y771" s="73"/>
    </row>
    <row r="772" spans="1:25" ht="15.75" customHeight="1" x14ac:dyDescent="0.2">
      <c r="A772" s="73"/>
      <c r="B772" s="73"/>
      <c r="C772" s="73"/>
      <c r="D772" s="73"/>
      <c r="E772" s="73"/>
      <c r="F772" s="73"/>
      <c r="G772" s="73"/>
      <c r="H772" s="73"/>
      <c r="I772" s="73"/>
      <c r="J772" s="73"/>
      <c r="K772" s="73"/>
      <c r="L772" s="367"/>
      <c r="M772" s="106"/>
      <c r="N772" s="106"/>
      <c r="O772" s="106"/>
      <c r="P772" s="73"/>
      <c r="Q772" s="73"/>
      <c r="R772" s="73"/>
      <c r="S772" s="73"/>
      <c r="T772" s="73"/>
      <c r="U772" s="73"/>
      <c r="V772" s="73"/>
      <c r="W772" s="73"/>
      <c r="X772" s="73"/>
      <c r="Y772" s="73"/>
    </row>
    <row r="773" spans="1:25" ht="15.75" customHeight="1" x14ac:dyDescent="0.2">
      <c r="A773" s="73"/>
      <c r="B773" s="73"/>
      <c r="C773" s="73"/>
      <c r="D773" s="73"/>
      <c r="E773" s="73"/>
      <c r="F773" s="73"/>
      <c r="G773" s="73"/>
      <c r="H773" s="73"/>
      <c r="I773" s="73"/>
      <c r="J773" s="73"/>
      <c r="K773" s="73"/>
      <c r="L773" s="367"/>
      <c r="M773" s="106"/>
      <c r="N773" s="106"/>
      <c r="O773" s="106"/>
      <c r="P773" s="73"/>
      <c r="Q773" s="73"/>
      <c r="R773" s="73"/>
      <c r="S773" s="73"/>
      <c r="T773" s="73"/>
      <c r="U773" s="73"/>
      <c r="V773" s="73"/>
      <c r="W773" s="73"/>
      <c r="X773" s="73"/>
      <c r="Y773" s="73"/>
    </row>
    <row r="774" spans="1:25" ht="15.75" customHeight="1" x14ac:dyDescent="0.2">
      <c r="A774" s="73"/>
      <c r="B774" s="73"/>
      <c r="C774" s="73"/>
      <c r="D774" s="73"/>
      <c r="E774" s="73"/>
      <c r="F774" s="73"/>
      <c r="G774" s="73"/>
      <c r="H774" s="73"/>
      <c r="I774" s="73"/>
      <c r="J774" s="73"/>
      <c r="K774" s="73"/>
      <c r="L774" s="367"/>
      <c r="M774" s="106"/>
      <c r="N774" s="106"/>
      <c r="O774" s="106"/>
      <c r="P774" s="73"/>
      <c r="Q774" s="73"/>
      <c r="R774" s="73"/>
      <c r="S774" s="73"/>
      <c r="T774" s="73"/>
      <c r="U774" s="73"/>
      <c r="V774" s="73"/>
      <c r="W774" s="73"/>
      <c r="X774" s="73"/>
      <c r="Y774" s="73"/>
    </row>
    <row r="775" spans="1:25" ht="15.75" customHeight="1" x14ac:dyDescent="0.2">
      <c r="A775" s="73"/>
      <c r="B775" s="73"/>
      <c r="C775" s="73"/>
      <c r="D775" s="73"/>
      <c r="E775" s="73"/>
      <c r="F775" s="73"/>
      <c r="G775" s="73"/>
      <c r="H775" s="73"/>
      <c r="I775" s="73"/>
      <c r="J775" s="73"/>
      <c r="K775" s="73"/>
      <c r="L775" s="367"/>
      <c r="M775" s="106"/>
      <c r="N775" s="106"/>
      <c r="O775" s="106"/>
      <c r="P775" s="73"/>
      <c r="Q775" s="73"/>
      <c r="R775" s="73"/>
      <c r="S775" s="73"/>
      <c r="T775" s="73"/>
      <c r="U775" s="73"/>
      <c r="V775" s="73"/>
      <c r="W775" s="73"/>
      <c r="X775" s="73"/>
      <c r="Y775" s="73"/>
    </row>
    <row r="776" spans="1:25" ht="15.75" customHeight="1" x14ac:dyDescent="0.2">
      <c r="A776" s="73"/>
      <c r="B776" s="73"/>
      <c r="C776" s="73"/>
      <c r="D776" s="73"/>
      <c r="E776" s="73"/>
      <c r="F776" s="73"/>
      <c r="G776" s="73"/>
      <c r="H776" s="73"/>
      <c r="I776" s="73"/>
      <c r="J776" s="73"/>
      <c r="K776" s="73"/>
      <c r="L776" s="367"/>
      <c r="M776" s="106"/>
      <c r="N776" s="106"/>
      <c r="O776" s="106"/>
      <c r="P776" s="73"/>
      <c r="Q776" s="73"/>
      <c r="R776" s="73"/>
      <c r="S776" s="73"/>
      <c r="T776" s="73"/>
      <c r="U776" s="73"/>
      <c r="V776" s="73"/>
      <c r="W776" s="73"/>
      <c r="X776" s="73"/>
      <c r="Y776" s="73"/>
    </row>
    <row r="777" spans="1:25" ht="15.75" customHeight="1" x14ac:dyDescent="0.2">
      <c r="A777" s="73"/>
      <c r="B777" s="73"/>
      <c r="C777" s="73"/>
      <c r="D777" s="73"/>
      <c r="E777" s="73"/>
      <c r="F777" s="73"/>
      <c r="G777" s="73"/>
      <c r="H777" s="73"/>
      <c r="I777" s="73"/>
      <c r="J777" s="73"/>
      <c r="K777" s="73"/>
      <c r="L777" s="367"/>
      <c r="M777" s="106"/>
      <c r="N777" s="106"/>
      <c r="O777" s="106"/>
      <c r="P777" s="73"/>
      <c r="Q777" s="73"/>
      <c r="R777" s="73"/>
      <c r="S777" s="73"/>
      <c r="T777" s="73"/>
      <c r="U777" s="73"/>
      <c r="V777" s="73"/>
      <c r="W777" s="73"/>
      <c r="X777" s="73"/>
      <c r="Y777" s="73"/>
    </row>
    <row r="778" spans="1:25" ht="15.75" customHeight="1" x14ac:dyDescent="0.2">
      <c r="A778" s="73"/>
      <c r="B778" s="73"/>
      <c r="C778" s="73"/>
      <c r="D778" s="73"/>
      <c r="E778" s="73"/>
      <c r="F778" s="73"/>
      <c r="G778" s="73"/>
      <c r="H778" s="73"/>
      <c r="I778" s="73"/>
      <c r="J778" s="73"/>
      <c r="K778" s="73"/>
      <c r="L778" s="367"/>
      <c r="M778" s="106"/>
      <c r="N778" s="106"/>
      <c r="O778" s="106"/>
      <c r="P778" s="73"/>
      <c r="Q778" s="73"/>
      <c r="R778" s="73"/>
      <c r="S778" s="73"/>
      <c r="T778" s="73"/>
      <c r="U778" s="73"/>
      <c r="V778" s="73"/>
      <c r="W778" s="73"/>
      <c r="X778" s="73"/>
      <c r="Y778" s="73"/>
    </row>
    <row r="779" spans="1:25" ht="15.75" customHeight="1" x14ac:dyDescent="0.2">
      <c r="A779" s="73"/>
      <c r="B779" s="73"/>
      <c r="C779" s="73"/>
      <c r="D779" s="73"/>
      <c r="E779" s="73"/>
      <c r="F779" s="73"/>
      <c r="G779" s="73"/>
      <c r="H779" s="73"/>
      <c r="I779" s="73"/>
      <c r="J779" s="73"/>
      <c r="K779" s="73"/>
      <c r="L779" s="367"/>
      <c r="M779" s="106"/>
      <c r="N779" s="106"/>
      <c r="O779" s="106"/>
      <c r="P779" s="73"/>
      <c r="Q779" s="73"/>
      <c r="R779" s="73"/>
      <c r="S779" s="73"/>
      <c r="T779" s="73"/>
      <c r="U779" s="73"/>
      <c r="V779" s="73"/>
      <c r="W779" s="73"/>
      <c r="X779" s="73"/>
      <c r="Y779" s="73"/>
    </row>
    <row r="780" spans="1:25" ht="15.75" customHeight="1" x14ac:dyDescent="0.2">
      <c r="A780" s="73"/>
      <c r="B780" s="73"/>
      <c r="C780" s="73"/>
      <c r="D780" s="73"/>
      <c r="E780" s="73"/>
      <c r="F780" s="73"/>
      <c r="G780" s="73"/>
      <c r="H780" s="73"/>
      <c r="I780" s="73"/>
      <c r="J780" s="73"/>
      <c r="K780" s="73"/>
      <c r="L780" s="367"/>
      <c r="M780" s="106"/>
      <c r="N780" s="106"/>
      <c r="O780" s="106"/>
      <c r="P780" s="73"/>
      <c r="Q780" s="73"/>
      <c r="R780" s="73"/>
      <c r="S780" s="73"/>
      <c r="T780" s="73"/>
      <c r="U780" s="73"/>
      <c r="V780" s="73"/>
      <c r="W780" s="73"/>
      <c r="X780" s="73"/>
      <c r="Y780" s="73"/>
    </row>
    <row r="781" spans="1:25" ht="15.75" customHeight="1" x14ac:dyDescent="0.2">
      <c r="A781" s="73"/>
      <c r="B781" s="73"/>
      <c r="C781" s="73"/>
      <c r="D781" s="73"/>
      <c r="E781" s="73"/>
      <c r="F781" s="73"/>
      <c r="G781" s="73"/>
      <c r="H781" s="73"/>
      <c r="I781" s="73"/>
      <c r="J781" s="73"/>
      <c r="K781" s="73"/>
      <c r="L781" s="367"/>
      <c r="M781" s="106"/>
      <c r="N781" s="106"/>
      <c r="O781" s="106"/>
      <c r="P781" s="73"/>
      <c r="Q781" s="73"/>
      <c r="R781" s="73"/>
      <c r="S781" s="73"/>
      <c r="T781" s="73"/>
      <c r="U781" s="73"/>
      <c r="V781" s="73"/>
      <c r="W781" s="73"/>
      <c r="X781" s="73"/>
      <c r="Y781" s="73"/>
    </row>
    <row r="782" spans="1:25" ht="15.75" customHeight="1" x14ac:dyDescent="0.2">
      <c r="A782" s="73"/>
      <c r="B782" s="73"/>
      <c r="C782" s="73"/>
      <c r="D782" s="73"/>
      <c r="E782" s="73"/>
      <c r="F782" s="73"/>
      <c r="G782" s="73"/>
      <c r="H782" s="73"/>
      <c r="I782" s="73"/>
      <c r="J782" s="73"/>
      <c r="K782" s="73"/>
      <c r="L782" s="367"/>
      <c r="M782" s="106"/>
      <c r="N782" s="106"/>
      <c r="O782" s="106"/>
      <c r="P782" s="73"/>
      <c r="Q782" s="73"/>
      <c r="R782" s="73"/>
      <c r="S782" s="73"/>
      <c r="T782" s="73"/>
      <c r="U782" s="73"/>
      <c r="V782" s="73"/>
      <c r="W782" s="73"/>
      <c r="X782" s="73"/>
      <c r="Y782" s="73"/>
    </row>
    <row r="783" spans="1:25" ht="15.75" customHeight="1" x14ac:dyDescent="0.2">
      <c r="A783" s="73"/>
      <c r="B783" s="73"/>
      <c r="C783" s="73"/>
      <c r="D783" s="73"/>
      <c r="E783" s="73"/>
      <c r="F783" s="73"/>
      <c r="G783" s="73"/>
      <c r="H783" s="73"/>
      <c r="I783" s="73"/>
      <c r="J783" s="73"/>
      <c r="K783" s="73"/>
      <c r="L783" s="367"/>
      <c r="M783" s="106"/>
      <c r="N783" s="106"/>
      <c r="O783" s="106"/>
      <c r="P783" s="73"/>
      <c r="Q783" s="73"/>
      <c r="R783" s="73"/>
      <c r="S783" s="73"/>
      <c r="T783" s="73"/>
      <c r="U783" s="73"/>
      <c r="V783" s="73"/>
      <c r="W783" s="73"/>
      <c r="X783" s="73"/>
      <c r="Y783" s="73"/>
    </row>
    <row r="784" spans="1:25" ht="15.75" customHeight="1" x14ac:dyDescent="0.2">
      <c r="A784" s="73"/>
      <c r="B784" s="73"/>
      <c r="C784" s="73"/>
      <c r="D784" s="73"/>
      <c r="E784" s="73"/>
      <c r="F784" s="73"/>
      <c r="G784" s="73"/>
      <c r="H784" s="73"/>
      <c r="I784" s="73"/>
      <c r="J784" s="73"/>
      <c r="K784" s="73"/>
      <c r="L784" s="367"/>
      <c r="M784" s="106"/>
      <c r="N784" s="106"/>
      <c r="O784" s="106"/>
      <c r="P784" s="73"/>
      <c r="Q784" s="73"/>
      <c r="R784" s="73"/>
      <c r="S784" s="73"/>
      <c r="T784" s="73"/>
      <c r="U784" s="73"/>
      <c r="V784" s="73"/>
      <c r="W784" s="73"/>
      <c r="X784" s="73"/>
      <c r="Y784" s="73"/>
    </row>
    <row r="785" spans="1:25" ht="15.75" customHeight="1" x14ac:dyDescent="0.2">
      <c r="A785" s="73"/>
      <c r="B785" s="73"/>
      <c r="C785" s="73"/>
      <c r="D785" s="73"/>
      <c r="E785" s="73"/>
      <c r="F785" s="73"/>
      <c r="G785" s="73"/>
      <c r="H785" s="73"/>
      <c r="I785" s="73"/>
      <c r="J785" s="73"/>
      <c r="K785" s="73"/>
      <c r="L785" s="367"/>
      <c r="M785" s="106"/>
      <c r="N785" s="106"/>
      <c r="O785" s="106"/>
      <c r="P785" s="73"/>
      <c r="Q785" s="73"/>
      <c r="R785" s="73"/>
      <c r="S785" s="73"/>
      <c r="T785" s="73"/>
      <c r="U785" s="73"/>
      <c r="V785" s="73"/>
      <c r="W785" s="73"/>
      <c r="X785" s="73"/>
      <c r="Y785" s="73"/>
    </row>
    <row r="786" spans="1:25" ht="15.75" customHeight="1" x14ac:dyDescent="0.2">
      <c r="A786" s="73"/>
      <c r="B786" s="73"/>
      <c r="C786" s="73"/>
      <c r="D786" s="73"/>
      <c r="E786" s="73"/>
      <c r="F786" s="73"/>
      <c r="G786" s="73"/>
      <c r="H786" s="73"/>
      <c r="I786" s="73"/>
      <c r="J786" s="73"/>
      <c r="K786" s="73"/>
      <c r="L786" s="367"/>
      <c r="M786" s="106"/>
      <c r="N786" s="106"/>
      <c r="O786" s="106"/>
      <c r="P786" s="73"/>
      <c r="Q786" s="73"/>
      <c r="R786" s="73"/>
      <c r="S786" s="73"/>
      <c r="T786" s="73"/>
      <c r="U786" s="73"/>
      <c r="V786" s="73"/>
      <c r="W786" s="73"/>
      <c r="X786" s="73"/>
      <c r="Y786" s="73"/>
    </row>
    <row r="787" spans="1:25" ht="15.75" customHeight="1" x14ac:dyDescent="0.2">
      <c r="A787" s="73"/>
      <c r="B787" s="73"/>
      <c r="C787" s="73"/>
      <c r="D787" s="73"/>
      <c r="E787" s="73"/>
      <c r="F787" s="73"/>
      <c r="G787" s="73"/>
      <c r="H787" s="73"/>
      <c r="I787" s="73"/>
      <c r="J787" s="73"/>
      <c r="K787" s="73"/>
      <c r="L787" s="367"/>
      <c r="M787" s="106"/>
      <c r="N787" s="106"/>
      <c r="O787" s="106"/>
      <c r="P787" s="73"/>
      <c r="Q787" s="73"/>
      <c r="R787" s="73"/>
      <c r="S787" s="73"/>
      <c r="T787" s="73"/>
      <c r="U787" s="73"/>
      <c r="V787" s="73"/>
      <c r="W787" s="73"/>
      <c r="X787" s="73"/>
      <c r="Y787" s="73"/>
    </row>
    <row r="788" spans="1:25" ht="15.75" customHeight="1" x14ac:dyDescent="0.2">
      <c r="A788" s="73"/>
      <c r="B788" s="73"/>
      <c r="C788" s="73"/>
      <c r="D788" s="73"/>
      <c r="E788" s="73"/>
      <c r="F788" s="73"/>
      <c r="G788" s="73"/>
      <c r="H788" s="73"/>
      <c r="I788" s="73"/>
      <c r="J788" s="73"/>
      <c r="K788" s="73"/>
      <c r="L788" s="367"/>
      <c r="M788" s="106"/>
      <c r="N788" s="106"/>
      <c r="O788" s="106"/>
      <c r="P788" s="73"/>
      <c r="Q788" s="73"/>
      <c r="R788" s="73"/>
      <c r="S788" s="73"/>
      <c r="T788" s="73"/>
      <c r="U788" s="73"/>
      <c r="V788" s="73"/>
      <c r="W788" s="73"/>
      <c r="X788" s="73"/>
      <c r="Y788" s="73"/>
    </row>
    <row r="789" spans="1:25" ht="15.75" customHeight="1" x14ac:dyDescent="0.2">
      <c r="A789" s="73"/>
      <c r="B789" s="73"/>
      <c r="C789" s="73"/>
      <c r="D789" s="73"/>
      <c r="E789" s="73"/>
      <c r="F789" s="73"/>
      <c r="G789" s="73"/>
      <c r="H789" s="73"/>
      <c r="I789" s="73"/>
      <c r="J789" s="73"/>
      <c r="K789" s="73"/>
      <c r="L789" s="367"/>
      <c r="M789" s="106"/>
      <c r="N789" s="106"/>
      <c r="O789" s="106"/>
      <c r="P789" s="73"/>
      <c r="Q789" s="73"/>
      <c r="R789" s="73"/>
      <c r="S789" s="73"/>
      <c r="T789" s="73"/>
      <c r="U789" s="73"/>
      <c r="V789" s="73"/>
      <c r="W789" s="73"/>
      <c r="X789" s="73"/>
      <c r="Y789" s="73"/>
    </row>
    <row r="790" spans="1:25" ht="15.75" customHeight="1" x14ac:dyDescent="0.2">
      <c r="A790" s="73"/>
      <c r="B790" s="73"/>
      <c r="C790" s="73"/>
      <c r="D790" s="73"/>
      <c r="E790" s="73"/>
      <c r="F790" s="73"/>
      <c r="G790" s="73"/>
      <c r="H790" s="73"/>
      <c r="I790" s="73"/>
      <c r="J790" s="73"/>
      <c r="K790" s="73"/>
      <c r="L790" s="367"/>
      <c r="M790" s="106"/>
      <c r="N790" s="106"/>
      <c r="O790" s="106"/>
      <c r="P790" s="73"/>
      <c r="Q790" s="73"/>
      <c r="R790" s="73"/>
      <c r="S790" s="73"/>
      <c r="T790" s="73"/>
      <c r="U790" s="73"/>
      <c r="V790" s="73"/>
      <c r="W790" s="73"/>
      <c r="X790" s="73"/>
      <c r="Y790" s="73"/>
    </row>
    <row r="791" spans="1:25" ht="15.75" customHeight="1" x14ac:dyDescent="0.2">
      <c r="A791" s="73"/>
      <c r="B791" s="73"/>
      <c r="C791" s="73"/>
      <c r="D791" s="73"/>
      <c r="E791" s="73"/>
      <c r="F791" s="73"/>
      <c r="G791" s="73"/>
      <c r="H791" s="73"/>
      <c r="I791" s="73"/>
      <c r="J791" s="73"/>
      <c r="K791" s="73"/>
      <c r="L791" s="367"/>
      <c r="M791" s="106"/>
      <c r="N791" s="106"/>
      <c r="O791" s="106"/>
      <c r="P791" s="73"/>
      <c r="Q791" s="73"/>
      <c r="R791" s="73"/>
      <c r="S791" s="73"/>
      <c r="T791" s="73"/>
      <c r="U791" s="73"/>
      <c r="V791" s="73"/>
      <c r="W791" s="73"/>
      <c r="X791" s="73"/>
      <c r="Y791" s="73"/>
    </row>
    <row r="792" spans="1:25" ht="15.75" customHeight="1" x14ac:dyDescent="0.2">
      <c r="A792" s="73"/>
      <c r="B792" s="73"/>
      <c r="C792" s="73"/>
      <c r="D792" s="73"/>
      <c r="E792" s="73"/>
      <c r="F792" s="73"/>
      <c r="G792" s="73"/>
      <c r="H792" s="73"/>
      <c r="I792" s="73"/>
      <c r="J792" s="73"/>
      <c r="K792" s="73"/>
      <c r="L792" s="367"/>
      <c r="M792" s="106"/>
      <c r="N792" s="106"/>
      <c r="O792" s="106"/>
      <c r="P792" s="73"/>
      <c r="Q792" s="73"/>
      <c r="R792" s="73"/>
      <c r="S792" s="73"/>
      <c r="T792" s="73"/>
      <c r="U792" s="73"/>
      <c r="V792" s="73"/>
      <c r="W792" s="73"/>
      <c r="X792" s="73"/>
      <c r="Y792" s="73"/>
    </row>
    <row r="793" spans="1:25" ht="15.75" customHeight="1" x14ac:dyDescent="0.2">
      <c r="A793" s="73"/>
      <c r="B793" s="73"/>
      <c r="C793" s="73"/>
      <c r="D793" s="73"/>
      <c r="E793" s="73"/>
      <c r="F793" s="73"/>
      <c r="G793" s="73"/>
      <c r="H793" s="73"/>
      <c r="I793" s="73"/>
      <c r="J793" s="73"/>
      <c r="K793" s="73"/>
      <c r="L793" s="367"/>
      <c r="M793" s="106"/>
      <c r="N793" s="106"/>
      <c r="O793" s="106"/>
      <c r="P793" s="73"/>
      <c r="Q793" s="73"/>
      <c r="R793" s="73"/>
      <c r="S793" s="73"/>
      <c r="T793" s="73"/>
      <c r="U793" s="73"/>
      <c r="V793" s="73"/>
      <c r="W793" s="73"/>
      <c r="X793" s="73"/>
      <c r="Y793" s="73"/>
    </row>
    <row r="794" spans="1:25" ht="15.75" customHeight="1" x14ac:dyDescent="0.2">
      <c r="A794" s="73"/>
      <c r="B794" s="73"/>
      <c r="C794" s="73"/>
      <c r="D794" s="73"/>
      <c r="E794" s="73"/>
      <c r="F794" s="73"/>
      <c r="G794" s="73"/>
      <c r="H794" s="73"/>
      <c r="I794" s="73"/>
      <c r="J794" s="73"/>
      <c r="K794" s="73"/>
      <c r="L794" s="367"/>
      <c r="M794" s="106"/>
      <c r="N794" s="106"/>
      <c r="O794" s="106"/>
      <c r="P794" s="73"/>
      <c r="Q794" s="73"/>
      <c r="R794" s="73"/>
      <c r="S794" s="73"/>
      <c r="T794" s="73"/>
      <c r="U794" s="73"/>
      <c r="V794" s="73"/>
      <c r="W794" s="73"/>
      <c r="X794" s="73"/>
      <c r="Y794" s="73"/>
    </row>
    <row r="795" spans="1:25" ht="15.75" customHeight="1" x14ac:dyDescent="0.2">
      <c r="A795" s="73"/>
      <c r="B795" s="73"/>
      <c r="C795" s="73"/>
      <c r="D795" s="73"/>
      <c r="E795" s="73"/>
      <c r="F795" s="73"/>
      <c r="G795" s="73"/>
      <c r="H795" s="73"/>
      <c r="I795" s="73"/>
      <c r="J795" s="73"/>
      <c r="K795" s="73"/>
      <c r="L795" s="367"/>
      <c r="M795" s="106"/>
      <c r="N795" s="106"/>
      <c r="O795" s="106"/>
      <c r="P795" s="73"/>
      <c r="Q795" s="73"/>
      <c r="R795" s="73"/>
      <c r="S795" s="73"/>
      <c r="T795" s="73"/>
      <c r="U795" s="73"/>
      <c r="V795" s="73"/>
      <c r="W795" s="73"/>
      <c r="X795" s="73"/>
      <c r="Y795" s="73"/>
    </row>
    <row r="796" spans="1:25" ht="15.75" customHeight="1" x14ac:dyDescent="0.2">
      <c r="A796" s="73"/>
      <c r="B796" s="73"/>
      <c r="C796" s="73"/>
      <c r="D796" s="73"/>
      <c r="E796" s="73"/>
      <c r="F796" s="73"/>
      <c r="G796" s="73"/>
      <c r="H796" s="73"/>
      <c r="I796" s="73"/>
      <c r="J796" s="73"/>
      <c r="K796" s="73"/>
      <c r="L796" s="367"/>
      <c r="M796" s="106"/>
      <c r="N796" s="106"/>
      <c r="O796" s="106"/>
      <c r="P796" s="73"/>
      <c r="Q796" s="73"/>
      <c r="R796" s="73"/>
      <c r="S796" s="73"/>
      <c r="T796" s="73"/>
      <c r="U796" s="73"/>
      <c r="V796" s="73"/>
      <c r="W796" s="73"/>
      <c r="X796" s="73"/>
      <c r="Y796" s="73"/>
    </row>
    <row r="797" spans="1:25" ht="15.75" customHeight="1" x14ac:dyDescent="0.2">
      <c r="A797" s="73"/>
      <c r="B797" s="73"/>
      <c r="C797" s="73"/>
      <c r="D797" s="73"/>
      <c r="E797" s="73"/>
      <c r="F797" s="73"/>
      <c r="G797" s="73"/>
      <c r="H797" s="73"/>
      <c r="I797" s="73"/>
      <c r="J797" s="73"/>
      <c r="K797" s="73"/>
      <c r="L797" s="367"/>
      <c r="M797" s="106"/>
      <c r="N797" s="106"/>
      <c r="O797" s="106"/>
      <c r="P797" s="73"/>
      <c r="Q797" s="73"/>
      <c r="R797" s="73"/>
      <c r="S797" s="73"/>
      <c r="T797" s="73"/>
      <c r="U797" s="73"/>
      <c r="V797" s="73"/>
      <c r="W797" s="73"/>
      <c r="X797" s="73"/>
      <c r="Y797" s="73"/>
    </row>
    <row r="798" spans="1:25" ht="15.75" customHeight="1" x14ac:dyDescent="0.2">
      <c r="A798" s="73"/>
      <c r="B798" s="73"/>
      <c r="C798" s="73"/>
      <c r="D798" s="73"/>
      <c r="E798" s="73"/>
      <c r="F798" s="73"/>
      <c r="G798" s="73"/>
      <c r="H798" s="73"/>
      <c r="I798" s="73"/>
      <c r="J798" s="73"/>
      <c r="K798" s="73"/>
      <c r="L798" s="367"/>
      <c r="M798" s="106"/>
      <c r="N798" s="106"/>
      <c r="O798" s="106"/>
      <c r="P798" s="73"/>
      <c r="Q798" s="73"/>
      <c r="R798" s="73"/>
      <c r="S798" s="73"/>
      <c r="T798" s="73"/>
      <c r="U798" s="73"/>
      <c r="V798" s="73"/>
      <c r="W798" s="73"/>
      <c r="X798" s="73"/>
      <c r="Y798" s="73"/>
    </row>
    <row r="799" spans="1:25" ht="15.75" customHeight="1" x14ac:dyDescent="0.2">
      <c r="A799" s="73"/>
      <c r="B799" s="73"/>
      <c r="C799" s="73"/>
      <c r="D799" s="73"/>
      <c r="E799" s="73"/>
      <c r="F799" s="73"/>
      <c r="G799" s="73"/>
      <c r="H799" s="73"/>
      <c r="I799" s="73"/>
      <c r="J799" s="73"/>
      <c r="K799" s="73"/>
      <c r="L799" s="367"/>
      <c r="M799" s="106"/>
      <c r="N799" s="106"/>
      <c r="O799" s="106"/>
      <c r="P799" s="73"/>
      <c r="Q799" s="73"/>
      <c r="R799" s="73"/>
      <c r="S799" s="73"/>
      <c r="T799" s="73"/>
      <c r="U799" s="73"/>
      <c r="V799" s="73"/>
      <c r="W799" s="73"/>
      <c r="X799" s="73"/>
      <c r="Y799" s="73"/>
    </row>
    <row r="800" spans="1:25" ht="15.75" customHeight="1" x14ac:dyDescent="0.2">
      <c r="A800" s="73"/>
      <c r="B800" s="73"/>
      <c r="C800" s="73"/>
      <c r="D800" s="73"/>
      <c r="E800" s="73"/>
      <c r="F800" s="73"/>
      <c r="G800" s="73"/>
      <c r="H800" s="73"/>
      <c r="I800" s="73"/>
      <c r="J800" s="73"/>
      <c r="K800" s="73"/>
      <c r="L800" s="367"/>
      <c r="M800" s="106"/>
      <c r="N800" s="106"/>
      <c r="O800" s="106"/>
      <c r="P800" s="73"/>
      <c r="Q800" s="73"/>
      <c r="R800" s="73"/>
      <c r="S800" s="73"/>
      <c r="T800" s="73"/>
      <c r="U800" s="73"/>
      <c r="V800" s="73"/>
      <c r="W800" s="73"/>
      <c r="X800" s="73"/>
      <c r="Y800" s="73"/>
    </row>
    <row r="801" spans="1:25" ht="15.75" customHeight="1" x14ac:dyDescent="0.2">
      <c r="A801" s="73"/>
      <c r="B801" s="73"/>
      <c r="C801" s="73"/>
      <c r="D801" s="73"/>
      <c r="E801" s="73"/>
      <c r="F801" s="73"/>
      <c r="G801" s="73"/>
      <c r="H801" s="73"/>
      <c r="I801" s="73"/>
      <c r="J801" s="73"/>
      <c r="K801" s="73"/>
      <c r="L801" s="367"/>
      <c r="M801" s="106"/>
      <c r="N801" s="106"/>
      <c r="O801" s="106"/>
      <c r="P801" s="73"/>
      <c r="Q801" s="73"/>
      <c r="R801" s="73"/>
      <c r="S801" s="73"/>
      <c r="T801" s="73"/>
      <c r="U801" s="73"/>
      <c r="V801" s="73"/>
      <c r="W801" s="73"/>
      <c r="X801" s="73"/>
      <c r="Y801" s="73"/>
    </row>
    <row r="802" spans="1:25" ht="15.75" customHeight="1" x14ac:dyDescent="0.2">
      <c r="A802" s="73"/>
      <c r="B802" s="73"/>
      <c r="C802" s="73"/>
      <c r="D802" s="73"/>
      <c r="E802" s="73"/>
      <c r="F802" s="73"/>
      <c r="G802" s="73"/>
      <c r="H802" s="73"/>
      <c r="I802" s="73"/>
      <c r="J802" s="73"/>
      <c r="K802" s="73"/>
      <c r="L802" s="367"/>
      <c r="M802" s="106"/>
      <c r="N802" s="106"/>
      <c r="O802" s="106"/>
      <c r="P802" s="73"/>
      <c r="Q802" s="73"/>
      <c r="R802" s="73"/>
      <c r="S802" s="73"/>
      <c r="T802" s="73"/>
      <c r="U802" s="73"/>
      <c r="V802" s="73"/>
      <c r="W802" s="73"/>
      <c r="X802" s="73"/>
      <c r="Y802" s="73"/>
    </row>
    <row r="803" spans="1:25" ht="15.75" customHeight="1" x14ac:dyDescent="0.2">
      <c r="A803" s="73"/>
      <c r="B803" s="73"/>
      <c r="C803" s="73"/>
      <c r="D803" s="73"/>
      <c r="E803" s="73"/>
      <c r="F803" s="73"/>
      <c r="G803" s="73"/>
      <c r="H803" s="73"/>
      <c r="I803" s="73"/>
      <c r="J803" s="73"/>
      <c r="K803" s="73"/>
      <c r="L803" s="367"/>
      <c r="M803" s="106"/>
      <c r="N803" s="106"/>
      <c r="O803" s="106"/>
      <c r="P803" s="73"/>
      <c r="Q803" s="73"/>
      <c r="R803" s="73"/>
      <c r="S803" s="73"/>
      <c r="T803" s="73"/>
      <c r="U803" s="73"/>
      <c r="V803" s="73"/>
      <c r="W803" s="73"/>
      <c r="X803" s="73"/>
      <c r="Y803" s="73"/>
    </row>
    <row r="804" spans="1:25" ht="15.75" customHeight="1" x14ac:dyDescent="0.2">
      <c r="A804" s="73"/>
      <c r="B804" s="73"/>
      <c r="C804" s="73"/>
      <c r="D804" s="73"/>
      <c r="E804" s="73"/>
      <c r="F804" s="73"/>
      <c r="G804" s="73"/>
      <c r="H804" s="73"/>
      <c r="I804" s="73"/>
      <c r="J804" s="73"/>
      <c r="K804" s="73"/>
      <c r="L804" s="367"/>
      <c r="M804" s="106"/>
      <c r="N804" s="106"/>
      <c r="O804" s="106"/>
      <c r="P804" s="73"/>
      <c r="Q804" s="73"/>
      <c r="R804" s="73"/>
      <c r="S804" s="73"/>
      <c r="T804" s="73"/>
      <c r="U804" s="73"/>
      <c r="V804" s="73"/>
      <c r="W804" s="73"/>
      <c r="X804" s="73"/>
      <c r="Y804" s="73"/>
    </row>
    <row r="805" spans="1:25" ht="15.75" customHeight="1" x14ac:dyDescent="0.2">
      <c r="A805" s="73"/>
      <c r="B805" s="73"/>
      <c r="C805" s="73"/>
      <c r="D805" s="73"/>
      <c r="E805" s="73"/>
      <c r="F805" s="73"/>
      <c r="G805" s="73"/>
      <c r="H805" s="73"/>
      <c r="I805" s="73"/>
      <c r="J805" s="73"/>
      <c r="K805" s="73"/>
      <c r="L805" s="367"/>
      <c r="M805" s="106"/>
      <c r="N805" s="106"/>
      <c r="O805" s="106"/>
      <c r="P805" s="73"/>
      <c r="Q805" s="73"/>
      <c r="R805" s="73"/>
      <c r="S805" s="73"/>
      <c r="T805" s="73"/>
      <c r="U805" s="73"/>
      <c r="V805" s="73"/>
      <c r="W805" s="73"/>
      <c r="X805" s="73"/>
      <c r="Y805" s="73"/>
    </row>
    <row r="806" spans="1:25" ht="15.75" customHeight="1" x14ac:dyDescent="0.2">
      <c r="A806" s="73"/>
      <c r="B806" s="73"/>
      <c r="C806" s="73"/>
      <c r="D806" s="73"/>
      <c r="E806" s="73"/>
      <c r="F806" s="73"/>
      <c r="G806" s="73"/>
      <c r="H806" s="73"/>
      <c r="I806" s="73"/>
      <c r="J806" s="73"/>
      <c r="K806" s="73"/>
      <c r="L806" s="367"/>
      <c r="M806" s="106"/>
      <c r="N806" s="106"/>
      <c r="O806" s="106"/>
      <c r="P806" s="73"/>
      <c r="Q806" s="73"/>
      <c r="R806" s="73"/>
      <c r="S806" s="73"/>
      <c r="T806" s="73"/>
      <c r="U806" s="73"/>
      <c r="V806" s="73"/>
      <c r="W806" s="73"/>
      <c r="X806" s="73"/>
      <c r="Y806" s="73"/>
    </row>
    <row r="807" spans="1:25" ht="15.75" customHeight="1" x14ac:dyDescent="0.2">
      <c r="A807" s="73"/>
      <c r="B807" s="73"/>
      <c r="C807" s="73"/>
      <c r="D807" s="73"/>
      <c r="E807" s="73"/>
      <c r="F807" s="73"/>
      <c r="G807" s="73"/>
      <c r="H807" s="73"/>
      <c r="I807" s="73"/>
      <c r="J807" s="73"/>
      <c r="K807" s="73"/>
      <c r="L807" s="367"/>
      <c r="M807" s="106"/>
      <c r="N807" s="106"/>
      <c r="O807" s="106"/>
      <c r="P807" s="73"/>
      <c r="Q807" s="73"/>
      <c r="R807" s="73"/>
      <c r="S807" s="73"/>
      <c r="T807" s="73"/>
      <c r="U807" s="73"/>
      <c r="V807" s="73"/>
      <c r="W807" s="73"/>
      <c r="X807" s="73"/>
      <c r="Y807" s="73"/>
    </row>
    <row r="808" spans="1:25" ht="15.75" customHeight="1" x14ac:dyDescent="0.2">
      <c r="A808" s="73"/>
      <c r="B808" s="73"/>
      <c r="C808" s="73"/>
      <c r="D808" s="73"/>
      <c r="E808" s="73"/>
      <c r="F808" s="73"/>
      <c r="G808" s="73"/>
      <c r="H808" s="73"/>
      <c r="I808" s="73"/>
      <c r="J808" s="73"/>
      <c r="K808" s="73"/>
      <c r="L808" s="367"/>
      <c r="M808" s="106"/>
      <c r="N808" s="106"/>
      <c r="O808" s="106"/>
      <c r="P808" s="73"/>
      <c r="Q808" s="73"/>
      <c r="R808" s="73"/>
      <c r="S808" s="73"/>
      <c r="T808" s="73"/>
      <c r="U808" s="73"/>
      <c r="V808" s="73"/>
      <c r="W808" s="73"/>
      <c r="X808" s="73"/>
      <c r="Y808" s="73"/>
    </row>
    <row r="809" spans="1:25" ht="15.75" customHeight="1" x14ac:dyDescent="0.2">
      <c r="A809" s="73"/>
      <c r="B809" s="73"/>
      <c r="C809" s="73"/>
      <c r="D809" s="73"/>
      <c r="E809" s="73"/>
      <c r="F809" s="73"/>
      <c r="G809" s="73"/>
      <c r="H809" s="73"/>
      <c r="I809" s="73"/>
      <c r="J809" s="73"/>
      <c r="K809" s="73"/>
      <c r="L809" s="367"/>
      <c r="M809" s="106"/>
      <c r="N809" s="106"/>
      <c r="O809" s="106"/>
      <c r="P809" s="73"/>
      <c r="Q809" s="73"/>
      <c r="R809" s="73"/>
      <c r="S809" s="73"/>
      <c r="T809" s="73"/>
      <c r="U809" s="73"/>
      <c r="V809" s="73"/>
      <c r="W809" s="73"/>
      <c r="X809" s="73"/>
      <c r="Y809" s="73"/>
    </row>
    <row r="810" spans="1:25" ht="15.75" customHeight="1" x14ac:dyDescent="0.2">
      <c r="A810" s="73"/>
      <c r="B810" s="73"/>
      <c r="C810" s="73"/>
      <c r="D810" s="73"/>
      <c r="E810" s="73"/>
      <c r="F810" s="73"/>
      <c r="G810" s="73"/>
      <c r="H810" s="73"/>
      <c r="I810" s="73"/>
      <c r="J810" s="73"/>
      <c r="K810" s="73"/>
      <c r="L810" s="367"/>
      <c r="M810" s="106"/>
      <c r="N810" s="106"/>
      <c r="O810" s="106"/>
      <c r="P810" s="73"/>
      <c r="Q810" s="73"/>
      <c r="R810" s="73"/>
      <c r="S810" s="73"/>
      <c r="T810" s="73"/>
      <c r="U810" s="73"/>
      <c r="V810" s="73"/>
      <c r="W810" s="73"/>
      <c r="X810" s="73"/>
      <c r="Y810" s="73"/>
    </row>
    <row r="811" spans="1:25" ht="15.75" customHeight="1" x14ac:dyDescent="0.2">
      <c r="A811" s="73"/>
      <c r="B811" s="73"/>
      <c r="C811" s="73"/>
      <c r="D811" s="73"/>
      <c r="E811" s="73"/>
      <c r="F811" s="73"/>
      <c r="G811" s="73"/>
      <c r="H811" s="73"/>
      <c r="I811" s="73"/>
      <c r="J811" s="73"/>
      <c r="K811" s="73"/>
      <c r="L811" s="367"/>
      <c r="M811" s="106"/>
      <c r="N811" s="106"/>
      <c r="O811" s="106"/>
      <c r="P811" s="73"/>
      <c r="Q811" s="73"/>
      <c r="R811" s="73"/>
      <c r="S811" s="73"/>
      <c r="T811" s="73"/>
      <c r="U811" s="73"/>
      <c r="V811" s="73"/>
      <c r="W811" s="73"/>
      <c r="X811" s="73"/>
      <c r="Y811" s="73"/>
    </row>
    <row r="812" spans="1:25" ht="15.75" customHeight="1" x14ac:dyDescent="0.2">
      <c r="A812" s="73"/>
      <c r="B812" s="73"/>
      <c r="C812" s="73"/>
      <c r="D812" s="73"/>
      <c r="E812" s="73"/>
      <c r="F812" s="73"/>
      <c r="G812" s="73"/>
      <c r="H812" s="73"/>
      <c r="I812" s="73"/>
      <c r="J812" s="73"/>
      <c r="K812" s="73"/>
      <c r="L812" s="367"/>
      <c r="M812" s="106"/>
      <c r="N812" s="106"/>
      <c r="O812" s="106"/>
      <c r="P812" s="73"/>
      <c r="Q812" s="73"/>
      <c r="R812" s="73"/>
      <c r="S812" s="73"/>
      <c r="T812" s="73"/>
      <c r="U812" s="73"/>
      <c r="V812" s="73"/>
      <c r="W812" s="73"/>
      <c r="X812" s="73"/>
      <c r="Y812" s="73"/>
    </row>
    <row r="813" spans="1:25" ht="15.75" customHeight="1" x14ac:dyDescent="0.2">
      <c r="A813" s="73"/>
      <c r="B813" s="73"/>
      <c r="C813" s="73"/>
      <c r="D813" s="73"/>
      <c r="E813" s="73"/>
      <c r="F813" s="73"/>
      <c r="G813" s="73"/>
      <c r="H813" s="73"/>
      <c r="I813" s="73"/>
      <c r="J813" s="73"/>
      <c r="K813" s="73"/>
      <c r="L813" s="367"/>
      <c r="M813" s="106"/>
      <c r="N813" s="106"/>
      <c r="O813" s="106"/>
      <c r="P813" s="73"/>
      <c r="Q813" s="73"/>
      <c r="R813" s="73"/>
      <c r="S813" s="73"/>
      <c r="T813" s="73"/>
      <c r="U813" s="73"/>
      <c r="V813" s="73"/>
      <c r="W813" s="73"/>
      <c r="X813" s="73"/>
      <c r="Y813" s="73"/>
    </row>
    <row r="814" spans="1:25" ht="15.75" customHeight="1" x14ac:dyDescent="0.2">
      <c r="A814" s="73"/>
      <c r="B814" s="73"/>
      <c r="C814" s="73"/>
      <c r="D814" s="73"/>
      <c r="E814" s="73"/>
      <c r="F814" s="73"/>
      <c r="G814" s="73"/>
      <c r="H814" s="73"/>
      <c r="I814" s="73"/>
      <c r="J814" s="73"/>
      <c r="K814" s="73"/>
      <c r="L814" s="367"/>
      <c r="M814" s="106"/>
      <c r="N814" s="106"/>
      <c r="O814" s="106"/>
      <c r="P814" s="73"/>
      <c r="Q814" s="73"/>
      <c r="R814" s="73"/>
      <c r="S814" s="73"/>
      <c r="T814" s="73"/>
      <c r="U814" s="73"/>
      <c r="V814" s="73"/>
      <c r="W814" s="73"/>
      <c r="X814" s="73"/>
      <c r="Y814" s="73"/>
    </row>
    <row r="815" spans="1:25" ht="15.75" customHeight="1" x14ac:dyDescent="0.2">
      <c r="A815" s="73"/>
      <c r="B815" s="73"/>
      <c r="C815" s="73"/>
      <c r="D815" s="73"/>
      <c r="E815" s="73"/>
      <c r="F815" s="73"/>
      <c r="G815" s="73"/>
      <c r="H815" s="73"/>
      <c r="I815" s="73"/>
      <c r="J815" s="73"/>
      <c r="K815" s="73"/>
      <c r="L815" s="367"/>
      <c r="M815" s="106"/>
      <c r="N815" s="106"/>
      <c r="O815" s="106"/>
      <c r="P815" s="73"/>
      <c r="Q815" s="73"/>
      <c r="R815" s="73"/>
      <c r="S815" s="73"/>
      <c r="T815" s="73"/>
      <c r="U815" s="73"/>
      <c r="V815" s="73"/>
      <c r="W815" s="73"/>
      <c r="X815" s="73"/>
      <c r="Y815" s="73"/>
    </row>
    <row r="816" spans="1:25" ht="15.75" customHeight="1" x14ac:dyDescent="0.2">
      <c r="A816" s="73"/>
      <c r="B816" s="73"/>
      <c r="C816" s="73"/>
      <c r="D816" s="73"/>
      <c r="E816" s="73"/>
      <c r="F816" s="73"/>
      <c r="G816" s="73"/>
      <c r="H816" s="73"/>
      <c r="I816" s="73"/>
      <c r="J816" s="73"/>
      <c r="K816" s="73"/>
      <c r="L816" s="367"/>
      <c r="M816" s="106"/>
      <c r="N816" s="106"/>
      <c r="O816" s="106"/>
      <c r="P816" s="73"/>
      <c r="Q816" s="73"/>
      <c r="R816" s="73"/>
      <c r="S816" s="73"/>
      <c r="T816" s="73"/>
      <c r="U816" s="73"/>
      <c r="V816" s="73"/>
      <c r="W816" s="73"/>
      <c r="X816" s="73"/>
      <c r="Y816" s="73"/>
    </row>
    <row r="817" spans="1:25" ht="15.75" customHeight="1" x14ac:dyDescent="0.2">
      <c r="A817" s="73"/>
      <c r="B817" s="73"/>
      <c r="C817" s="73"/>
      <c r="D817" s="73"/>
      <c r="E817" s="73"/>
      <c r="F817" s="73"/>
      <c r="G817" s="73"/>
      <c r="H817" s="73"/>
      <c r="I817" s="73"/>
      <c r="J817" s="73"/>
      <c r="K817" s="73"/>
      <c r="L817" s="367"/>
      <c r="M817" s="106"/>
      <c r="N817" s="106"/>
      <c r="O817" s="106"/>
      <c r="P817" s="73"/>
      <c r="Q817" s="73"/>
      <c r="R817" s="73"/>
      <c r="S817" s="73"/>
      <c r="T817" s="73"/>
      <c r="U817" s="73"/>
      <c r="V817" s="73"/>
      <c r="W817" s="73"/>
      <c r="X817" s="73"/>
      <c r="Y817" s="73"/>
    </row>
    <row r="818" spans="1:25" ht="15.75" customHeight="1" x14ac:dyDescent="0.2">
      <c r="A818" s="73"/>
      <c r="B818" s="73"/>
      <c r="C818" s="73"/>
      <c r="D818" s="73"/>
      <c r="E818" s="73"/>
      <c r="F818" s="73"/>
      <c r="G818" s="73"/>
      <c r="H818" s="73"/>
      <c r="I818" s="73"/>
      <c r="J818" s="73"/>
      <c r="K818" s="73"/>
      <c r="L818" s="367"/>
      <c r="M818" s="106"/>
      <c r="N818" s="106"/>
      <c r="O818" s="106"/>
      <c r="P818" s="73"/>
      <c r="Q818" s="73"/>
      <c r="R818" s="73"/>
      <c r="S818" s="73"/>
      <c r="T818" s="73"/>
      <c r="U818" s="73"/>
      <c r="V818" s="73"/>
      <c r="W818" s="73"/>
      <c r="X818" s="73"/>
      <c r="Y818" s="73"/>
    </row>
    <row r="819" spans="1:25" ht="15.75" customHeight="1" x14ac:dyDescent="0.2">
      <c r="A819" s="73"/>
      <c r="B819" s="73"/>
      <c r="C819" s="73"/>
      <c r="D819" s="73"/>
      <c r="E819" s="73"/>
      <c r="F819" s="73"/>
      <c r="G819" s="73"/>
      <c r="H819" s="73"/>
      <c r="I819" s="73"/>
      <c r="J819" s="73"/>
      <c r="K819" s="73"/>
      <c r="L819" s="367"/>
      <c r="M819" s="106"/>
      <c r="N819" s="106"/>
      <c r="O819" s="106"/>
      <c r="P819" s="73"/>
      <c r="Q819" s="73"/>
      <c r="R819" s="73"/>
      <c r="S819" s="73"/>
      <c r="T819" s="73"/>
      <c r="U819" s="73"/>
      <c r="V819" s="73"/>
      <c r="W819" s="73"/>
      <c r="X819" s="73"/>
      <c r="Y819" s="73"/>
    </row>
    <row r="820" spans="1:25" ht="15.75" customHeight="1" x14ac:dyDescent="0.2">
      <c r="A820" s="73"/>
      <c r="B820" s="73"/>
      <c r="C820" s="73"/>
      <c r="D820" s="73"/>
      <c r="E820" s="73"/>
      <c r="F820" s="73"/>
      <c r="G820" s="73"/>
      <c r="H820" s="73"/>
      <c r="I820" s="73"/>
      <c r="J820" s="73"/>
      <c r="K820" s="73"/>
      <c r="L820" s="367"/>
      <c r="M820" s="106"/>
      <c r="N820" s="106"/>
      <c r="O820" s="106"/>
      <c r="P820" s="73"/>
      <c r="Q820" s="73"/>
      <c r="R820" s="73"/>
      <c r="S820" s="73"/>
      <c r="T820" s="73"/>
      <c r="U820" s="73"/>
      <c r="V820" s="73"/>
      <c r="W820" s="73"/>
      <c r="X820" s="73"/>
      <c r="Y820" s="73"/>
    </row>
    <row r="821" spans="1:25" ht="15.75" customHeight="1" x14ac:dyDescent="0.2">
      <c r="A821" s="73"/>
      <c r="B821" s="73"/>
      <c r="C821" s="73"/>
      <c r="D821" s="73"/>
      <c r="E821" s="73"/>
      <c r="F821" s="73"/>
      <c r="G821" s="73"/>
      <c r="H821" s="73"/>
      <c r="I821" s="73"/>
      <c r="J821" s="73"/>
      <c r="K821" s="73"/>
      <c r="L821" s="367"/>
      <c r="M821" s="106"/>
      <c r="N821" s="106"/>
      <c r="O821" s="106"/>
      <c r="P821" s="73"/>
      <c r="Q821" s="73"/>
      <c r="R821" s="73"/>
      <c r="S821" s="73"/>
      <c r="T821" s="73"/>
      <c r="U821" s="73"/>
      <c r="V821" s="73"/>
      <c r="W821" s="73"/>
      <c r="X821" s="73"/>
      <c r="Y821" s="73"/>
    </row>
    <row r="822" spans="1:25" ht="15.75" customHeight="1" x14ac:dyDescent="0.2">
      <c r="A822" s="73"/>
      <c r="B822" s="73"/>
      <c r="C822" s="73"/>
      <c r="D822" s="73"/>
      <c r="E822" s="73"/>
      <c r="F822" s="73"/>
      <c r="G822" s="73"/>
      <c r="H822" s="73"/>
      <c r="I822" s="73"/>
      <c r="J822" s="73"/>
      <c r="K822" s="73"/>
      <c r="L822" s="367"/>
      <c r="M822" s="106"/>
      <c r="N822" s="106"/>
      <c r="O822" s="106"/>
      <c r="P822" s="73"/>
      <c r="Q822" s="73"/>
      <c r="R822" s="73"/>
      <c r="S822" s="73"/>
      <c r="T822" s="73"/>
      <c r="U822" s="73"/>
      <c r="V822" s="73"/>
      <c r="W822" s="73"/>
      <c r="X822" s="73"/>
      <c r="Y822" s="73"/>
    </row>
    <row r="823" spans="1:25" ht="15.75" customHeight="1" x14ac:dyDescent="0.2">
      <c r="A823" s="73"/>
      <c r="B823" s="73"/>
      <c r="C823" s="73"/>
      <c r="D823" s="73"/>
      <c r="E823" s="73"/>
      <c r="F823" s="73"/>
      <c r="G823" s="73"/>
      <c r="H823" s="73"/>
      <c r="I823" s="73"/>
      <c r="J823" s="73"/>
      <c r="K823" s="73"/>
      <c r="L823" s="367"/>
      <c r="M823" s="106"/>
      <c r="N823" s="106"/>
      <c r="O823" s="106"/>
      <c r="P823" s="73"/>
      <c r="Q823" s="73"/>
      <c r="R823" s="73"/>
      <c r="S823" s="73"/>
      <c r="T823" s="73"/>
      <c r="U823" s="73"/>
      <c r="V823" s="73"/>
      <c r="W823" s="73"/>
      <c r="X823" s="73"/>
      <c r="Y823" s="73"/>
    </row>
    <row r="824" spans="1:25" ht="15.75" customHeight="1" x14ac:dyDescent="0.2">
      <c r="A824" s="73"/>
      <c r="B824" s="73"/>
      <c r="C824" s="73"/>
      <c r="D824" s="73"/>
      <c r="E824" s="73"/>
      <c r="F824" s="73"/>
      <c r="G824" s="73"/>
      <c r="H824" s="73"/>
      <c r="I824" s="73"/>
      <c r="J824" s="73"/>
      <c r="K824" s="73"/>
      <c r="L824" s="367"/>
      <c r="M824" s="106"/>
      <c r="N824" s="106"/>
      <c r="O824" s="106"/>
      <c r="P824" s="73"/>
      <c r="Q824" s="73"/>
      <c r="R824" s="73"/>
      <c r="S824" s="73"/>
      <c r="T824" s="73"/>
      <c r="U824" s="73"/>
      <c r="V824" s="73"/>
      <c r="W824" s="73"/>
      <c r="X824" s="73"/>
      <c r="Y824" s="73"/>
    </row>
    <row r="825" spans="1:25" ht="15.75" customHeight="1" x14ac:dyDescent="0.2">
      <c r="A825" s="73"/>
      <c r="B825" s="73"/>
      <c r="C825" s="73"/>
      <c r="D825" s="73"/>
      <c r="E825" s="73"/>
      <c r="F825" s="73"/>
      <c r="G825" s="73"/>
      <c r="H825" s="73"/>
      <c r="I825" s="73"/>
      <c r="J825" s="73"/>
      <c r="K825" s="73"/>
      <c r="L825" s="367"/>
      <c r="M825" s="106"/>
      <c r="N825" s="106"/>
      <c r="O825" s="106"/>
      <c r="P825" s="73"/>
      <c r="Q825" s="73"/>
      <c r="R825" s="73"/>
      <c r="S825" s="73"/>
      <c r="T825" s="73"/>
      <c r="U825" s="73"/>
      <c r="V825" s="73"/>
      <c r="W825" s="73"/>
      <c r="X825" s="73"/>
      <c r="Y825" s="73"/>
    </row>
    <row r="826" spans="1:25" ht="15.75" customHeight="1" x14ac:dyDescent="0.2">
      <c r="A826" s="73"/>
      <c r="B826" s="73"/>
      <c r="C826" s="73"/>
      <c r="D826" s="73"/>
      <c r="E826" s="73"/>
      <c r="F826" s="73"/>
      <c r="G826" s="73"/>
      <c r="H826" s="73"/>
      <c r="I826" s="73"/>
      <c r="J826" s="73"/>
      <c r="K826" s="73"/>
      <c r="L826" s="367"/>
      <c r="M826" s="106"/>
      <c r="N826" s="106"/>
      <c r="O826" s="106"/>
      <c r="P826" s="73"/>
      <c r="Q826" s="73"/>
      <c r="R826" s="73"/>
      <c r="S826" s="73"/>
      <c r="T826" s="73"/>
      <c r="U826" s="73"/>
      <c r="V826" s="73"/>
      <c r="W826" s="73"/>
      <c r="X826" s="73"/>
      <c r="Y826" s="73"/>
    </row>
    <row r="827" spans="1:25" ht="15.75" customHeight="1" x14ac:dyDescent="0.2">
      <c r="A827" s="73"/>
      <c r="B827" s="73"/>
      <c r="C827" s="73"/>
      <c r="D827" s="73"/>
      <c r="E827" s="73"/>
      <c r="F827" s="73"/>
      <c r="G827" s="73"/>
      <c r="H827" s="73"/>
      <c r="I827" s="73"/>
      <c r="J827" s="73"/>
      <c r="K827" s="73"/>
      <c r="L827" s="367"/>
      <c r="M827" s="106"/>
      <c r="N827" s="106"/>
      <c r="O827" s="106"/>
      <c r="P827" s="73"/>
      <c r="Q827" s="73"/>
      <c r="R827" s="73"/>
      <c r="S827" s="73"/>
      <c r="T827" s="73"/>
      <c r="U827" s="73"/>
      <c r="V827" s="73"/>
      <c r="W827" s="73"/>
      <c r="X827" s="73"/>
      <c r="Y827" s="73"/>
    </row>
    <row r="828" spans="1:25" ht="15.75" customHeight="1" x14ac:dyDescent="0.2">
      <c r="A828" s="73"/>
      <c r="B828" s="73"/>
      <c r="C828" s="73"/>
      <c r="D828" s="73"/>
      <c r="E828" s="73"/>
      <c r="F828" s="73"/>
      <c r="G828" s="73"/>
      <c r="H828" s="73"/>
      <c r="I828" s="73"/>
      <c r="J828" s="73"/>
      <c r="K828" s="73"/>
      <c r="L828" s="367"/>
      <c r="M828" s="106"/>
      <c r="N828" s="106"/>
      <c r="O828" s="106"/>
      <c r="P828" s="73"/>
      <c r="Q828" s="73"/>
      <c r="R828" s="73"/>
      <c r="S828" s="73"/>
      <c r="T828" s="73"/>
      <c r="U828" s="73"/>
      <c r="V828" s="73"/>
      <c r="W828" s="73"/>
      <c r="X828" s="73"/>
      <c r="Y828" s="73"/>
    </row>
    <row r="829" spans="1:25" ht="15.75" customHeight="1" x14ac:dyDescent="0.2">
      <c r="A829" s="73"/>
      <c r="B829" s="73"/>
      <c r="C829" s="73"/>
      <c r="D829" s="73"/>
      <c r="E829" s="73"/>
      <c r="F829" s="73"/>
      <c r="G829" s="73"/>
      <c r="H829" s="73"/>
      <c r="I829" s="73"/>
      <c r="J829" s="73"/>
      <c r="K829" s="73"/>
      <c r="L829" s="367"/>
      <c r="M829" s="106"/>
      <c r="N829" s="106"/>
      <c r="O829" s="106"/>
      <c r="P829" s="73"/>
      <c r="Q829" s="73"/>
      <c r="R829" s="73"/>
      <c r="S829" s="73"/>
      <c r="T829" s="73"/>
      <c r="U829" s="73"/>
      <c r="V829" s="73"/>
      <c r="W829" s="73"/>
      <c r="X829" s="73"/>
      <c r="Y829" s="73"/>
    </row>
    <row r="830" spans="1:25" ht="15.75" customHeight="1" x14ac:dyDescent="0.2">
      <c r="A830" s="73"/>
      <c r="B830" s="73"/>
      <c r="C830" s="73"/>
      <c r="D830" s="73"/>
      <c r="E830" s="73"/>
      <c r="F830" s="73"/>
      <c r="G830" s="73"/>
      <c r="H830" s="73"/>
      <c r="I830" s="73"/>
      <c r="J830" s="73"/>
      <c r="K830" s="73"/>
      <c r="L830" s="367"/>
      <c r="M830" s="106"/>
      <c r="N830" s="106"/>
      <c r="O830" s="106"/>
      <c r="P830" s="73"/>
      <c r="Q830" s="73"/>
      <c r="R830" s="73"/>
      <c r="S830" s="73"/>
      <c r="T830" s="73"/>
      <c r="U830" s="73"/>
      <c r="V830" s="73"/>
      <c r="W830" s="73"/>
      <c r="X830" s="73"/>
      <c r="Y830" s="73"/>
    </row>
    <row r="831" spans="1:25" ht="15.75" customHeight="1" x14ac:dyDescent="0.2">
      <c r="A831" s="73"/>
      <c r="B831" s="73"/>
      <c r="C831" s="73"/>
      <c r="D831" s="73"/>
      <c r="E831" s="73"/>
      <c r="F831" s="73"/>
      <c r="G831" s="73"/>
      <c r="H831" s="73"/>
      <c r="I831" s="73"/>
      <c r="J831" s="73"/>
      <c r="K831" s="73"/>
      <c r="L831" s="367"/>
      <c r="M831" s="106"/>
      <c r="N831" s="106"/>
      <c r="O831" s="106"/>
      <c r="P831" s="73"/>
      <c r="Q831" s="73"/>
      <c r="R831" s="73"/>
      <c r="S831" s="73"/>
      <c r="T831" s="73"/>
      <c r="U831" s="73"/>
      <c r="V831" s="73"/>
      <c r="W831" s="73"/>
      <c r="X831" s="73"/>
      <c r="Y831" s="73"/>
    </row>
    <row r="832" spans="1:25" ht="15.75" customHeight="1" x14ac:dyDescent="0.2">
      <c r="A832" s="73"/>
      <c r="B832" s="73"/>
      <c r="C832" s="73"/>
      <c r="D832" s="73"/>
      <c r="E832" s="73"/>
      <c r="F832" s="73"/>
      <c r="G832" s="73"/>
      <c r="H832" s="73"/>
      <c r="I832" s="73"/>
      <c r="J832" s="73"/>
      <c r="K832" s="73"/>
      <c r="L832" s="367"/>
      <c r="M832" s="106"/>
      <c r="N832" s="106"/>
      <c r="O832" s="106"/>
      <c r="P832" s="73"/>
      <c r="Q832" s="73"/>
      <c r="R832" s="73"/>
      <c r="S832" s="73"/>
      <c r="T832" s="73"/>
      <c r="U832" s="73"/>
      <c r="V832" s="73"/>
      <c r="W832" s="73"/>
      <c r="X832" s="73"/>
      <c r="Y832" s="73"/>
    </row>
    <row r="833" spans="1:25" ht="15.75" customHeight="1" x14ac:dyDescent="0.2">
      <c r="A833" s="73"/>
      <c r="B833" s="73"/>
      <c r="C833" s="73"/>
      <c r="D833" s="73"/>
      <c r="E833" s="73"/>
      <c r="F833" s="73"/>
      <c r="G833" s="73"/>
      <c r="H833" s="73"/>
      <c r="I833" s="73"/>
      <c r="J833" s="73"/>
      <c r="K833" s="73"/>
      <c r="L833" s="367"/>
      <c r="M833" s="106"/>
      <c r="N833" s="106"/>
      <c r="O833" s="106"/>
      <c r="P833" s="73"/>
      <c r="Q833" s="73"/>
      <c r="R833" s="73"/>
      <c r="S833" s="73"/>
      <c r="T833" s="73"/>
      <c r="U833" s="73"/>
      <c r="V833" s="73"/>
      <c r="W833" s="73"/>
      <c r="X833" s="73"/>
      <c r="Y833" s="73"/>
    </row>
    <row r="834" spans="1:25" ht="15.75" customHeight="1" x14ac:dyDescent="0.2">
      <c r="A834" s="73"/>
      <c r="B834" s="73"/>
      <c r="C834" s="73"/>
      <c r="D834" s="73"/>
      <c r="E834" s="73"/>
      <c r="F834" s="73"/>
      <c r="G834" s="73"/>
      <c r="H834" s="73"/>
      <c r="I834" s="73"/>
      <c r="J834" s="73"/>
      <c r="K834" s="73"/>
      <c r="L834" s="367"/>
      <c r="M834" s="106"/>
      <c r="N834" s="106"/>
      <c r="O834" s="106"/>
      <c r="P834" s="73"/>
      <c r="Q834" s="73"/>
      <c r="R834" s="73"/>
      <c r="S834" s="73"/>
      <c r="T834" s="73"/>
      <c r="U834" s="73"/>
      <c r="V834" s="73"/>
      <c r="W834" s="73"/>
      <c r="X834" s="73"/>
      <c r="Y834" s="73"/>
    </row>
    <row r="835" spans="1:25" ht="15.75" customHeight="1" x14ac:dyDescent="0.2">
      <c r="A835" s="73"/>
      <c r="B835" s="73"/>
      <c r="C835" s="73"/>
      <c r="D835" s="73"/>
      <c r="E835" s="73"/>
      <c r="F835" s="73"/>
      <c r="G835" s="73"/>
      <c r="H835" s="73"/>
      <c r="I835" s="73"/>
      <c r="J835" s="73"/>
      <c r="K835" s="73"/>
      <c r="L835" s="367"/>
      <c r="M835" s="106"/>
      <c r="N835" s="106"/>
      <c r="O835" s="106"/>
      <c r="P835" s="73"/>
      <c r="Q835" s="73"/>
      <c r="R835" s="73"/>
      <c r="S835" s="73"/>
      <c r="T835" s="73"/>
      <c r="U835" s="73"/>
      <c r="V835" s="73"/>
      <c r="W835" s="73"/>
      <c r="X835" s="73"/>
      <c r="Y835" s="73"/>
    </row>
    <row r="836" spans="1:25" ht="15.75" customHeight="1" x14ac:dyDescent="0.2">
      <c r="A836" s="73"/>
      <c r="B836" s="73"/>
      <c r="C836" s="73"/>
      <c r="D836" s="73"/>
      <c r="E836" s="73"/>
      <c r="F836" s="73"/>
      <c r="G836" s="73"/>
      <c r="H836" s="73"/>
      <c r="I836" s="73"/>
      <c r="J836" s="73"/>
      <c r="K836" s="73"/>
      <c r="L836" s="367"/>
      <c r="M836" s="106"/>
      <c r="N836" s="106"/>
      <c r="O836" s="106"/>
      <c r="P836" s="73"/>
      <c r="Q836" s="73"/>
      <c r="R836" s="73"/>
      <c r="S836" s="73"/>
      <c r="T836" s="73"/>
      <c r="U836" s="73"/>
      <c r="V836" s="73"/>
      <c r="W836" s="73"/>
      <c r="X836" s="73"/>
      <c r="Y836" s="73"/>
    </row>
    <row r="837" spans="1:25" ht="15.75" customHeight="1" x14ac:dyDescent="0.2">
      <c r="A837" s="73"/>
      <c r="B837" s="73"/>
      <c r="C837" s="73"/>
      <c r="D837" s="73"/>
      <c r="E837" s="73"/>
      <c r="F837" s="73"/>
      <c r="G837" s="73"/>
      <c r="H837" s="73"/>
      <c r="I837" s="73"/>
      <c r="J837" s="73"/>
      <c r="K837" s="73"/>
      <c r="L837" s="367"/>
      <c r="M837" s="106"/>
      <c r="N837" s="106"/>
      <c r="O837" s="106"/>
      <c r="P837" s="73"/>
      <c r="Q837" s="73"/>
      <c r="R837" s="73"/>
      <c r="S837" s="73"/>
      <c r="T837" s="73"/>
      <c r="U837" s="73"/>
      <c r="V837" s="73"/>
      <c r="W837" s="73"/>
      <c r="X837" s="73"/>
      <c r="Y837" s="73"/>
    </row>
    <row r="838" spans="1:25" ht="15.75" customHeight="1" x14ac:dyDescent="0.2">
      <c r="A838" s="73"/>
      <c r="B838" s="73"/>
      <c r="C838" s="73"/>
      <c r="D838" s="73"/>
      <c r="E838" s="73"/>
      <c r="F838" s="73"/>
      <c r="G838" s="73"/>
      <c r="H838" s="73"/>
      <c r="I838" s="73"/>
      <c r="J838" s="73"/>
      <c r="K838" s="73"/>
      <c r="L838" s="367"/>
      <c r="M838" s="106"/>
      <c r="N838" s="106"/>
      <c r="O838" s="106"/>
      <c r="P838" s="73"/>
      <c r="Q838" s="73"/>
      <c r="R838" s="73"/>
      <c r="S838" s="73"/>
      <c r="T838" s="73"/>
      <c r="U838" s="73"/>
      <c r="V838" s="73"/>
      <c r="W838" s="73"/>
      <c r="X838" s="73"/>
      <c r="Y838" s="73"/>
    </row>
    <row r="839" spans="1:25" ht="15.75" customHeight="1" x14ac:dyDescent="0.2">
      <c r="A839" s="73"/>
      <c r="B839" s="73"/>
      <c r="C839" s="73"/>
      <c r="D839" s="73"/>
      <c r="E839" s="73"/>
      <c r="F839" s="73"/>
      <c r="G839" s="73"/>
      <c r="H839" s="73"/>
      <c r="I839" s="73"/>
      <c r="J839" s="73"/>
      <c r="K839" s="73"/>
      <c r="L839" s="367"/>
      <c r="M839" s="106"/>
      <c r="N839" s="106"/>
      <c r="O839" s="106"/>
      <c r="P839" s="73"/>
      <c r="Q839" s="73"/>
      <c r="R839" s="73"/>
      <c r="S839" s="73"/>
      <c r="T839" s="73"/>
      <c r="U839" s="73"/>
      <c r="V839" s="73"/>
      <c r="W839" s="73"/>
      <c r="X839" s="73"/>
      <c r="Y839" s="73"/>
    </row>
    <row r="840" spans="1:25" ht="15.75" customHeight="1" x14ac:dyDescent="0.2">
      <c r="A840" s="73"/>
      <c r="B840" s="73"/>
      <c r="C840" s="73"/>
      <c r="D840" s="73"/>
      <c r="E840" s="73"/>
      <c r="F840" s="73"/>
      <c r="G840" s="73"/>
      <c r="H840" s="73"/>
      <c r="I840" s="73"/>
      <c r="J840" s="73"/>
      <c r="K840" s="73"/>
      <c r="L840" s="367"/>
      <c r="M840" s="106"/>
      <c r="N840" s="106"/>
      <c r="O840" s="106"/>
      <c r="P840" s="73"/>
      <c r="Q840" s="73"/>
      <c r="R840" s="73"/>
      <c r="S840" s="73"/>
      <c r="T840" s="73"/>
      <c r="U840" s="73"/>
      <c r="V840" s="73"/>
      <c r="W840" s="73"/>
      <c r="X840" s="73"/>
      <c r="Y840" s="73"/>
    </row>
    <row r="841" spans="1:25" ht="15.75" customHeight="1" x14ac:dyDescent="0.2">
      <c r="A841" s="73"/>
      <c r="B841" s="73"/>
      <c r="C841" s="73"/>
      <c r="D841" s="73"/>
      <c r="E841" s="73"/>
      <c r="F841" s="73"/>
      <c r="G841" s="73"/>
      <c r="H841" s="73"/>
      <c r="I841" s="73"/>
      <c r="J841" s="73"/>
      <c r="K841" s="73"/>
      <c r="L841" s="367"/>
      <c r="M841" s="106"/>
      <c r="N841" s="106"/>
      <c r="O841" s="106"/>
      <c r="P841" s="73"/>
      <c r="Q841" s="73"/>
      <c r="R841" s="73"/>
      <c r="S841" s="73"/>
      <c r="T841" s="73"/>
      <c r="U841" s="73"/>
      <c r="V841" s="73"/>
      <c r="W841" s="73"/>
      <c r="X841" s="73"/>
      <c r="Y841" s="73"/>
    </row>
    <row r="842" spans="1:25" ht="15.75" customHeight="1" x14ac:dyDescent="0.2">
      <c r="A842" s="73"/>
      <c r="B842" s="73"/>
      <c r="C842" s="73"/>
      <c r="D842" s="73"/>
      <c r="E842" s="73"/>
      <c r="F842" s="73"/>
      <c r="G842" s="73"/>
      <c r="H842" s="73"/>
      <c r="I842" s="73"/>
      <c r="J842" s="73"/>
      <c r="K842" s="73"/>
      <c r="L842" s="367"/>
      <c r="M842" s="106"/>
      <c r="N842" s="106"/>
      <c r="O842" s="106"/>
      <c r="P842" s="73"/>
      <c r="Q842" s="73"/>
      <c r="R842" s="73"/>
      <c r="S842" s="73"/>
      <c r="T842" s="73"/>
      <c r="U842" s="73"/>
      <c r="V842" s="73"/>
      <c r="W842" s="73"/>
      <c r="X842" s="73"/>
      <c r="Y842" s="73"/>
    </row>
    <row r="843" spans="1:25" ht="15.75" customHeight="1" x14ac:dyDescent="0.2">
      <c r="A843" s="73"/>
      <c r="B843" s="73"/>
      <c r="C843" s="73"/>
      <c r="D843" s="73"/>
      <c r="E843" s="73"/>
      <c r="F843" s="73"/>
      <c r="G843" s="73"/>
      <c r="H843" s="73"/>
      <c r="I843" s="73"/>
      <c r="J843" s="73"/>
      <c r="K843" s="73"/>
      <c r="L843" s="367"/>
      <c r="M843" s="106"/>
      <c r="N843" s="106"/>
      <c r="O843" s="106"/>
      <c r="P843" s="73"/>
      <c r="Q843" s="73"/>
      <c r="R843" s="73"/>
      <c r="S843" s="73"/>
      <c r="T843" s="73"/>
      <c r="U843" s="73"/>
      <c r="V843" s="73"/>
      <c r="W843" s="73"/>
      <c r="X843" s="73"/>
      <c r="Y843" s="73"/>
    </row>
    <row r="844" spans="1:25" ht="15.75" customHeight="1" x14ac:dyDescent="0.2">
      <c r="A844" s="73"/>
      <c r="B844" s="73"/>
      <c r="C844" s="73"/>
      <c r="D844" s="73"/>
      <c r="E844" s="73"/>
      <c r="F844" s="73"/>
      <c r="G844" s="73"/>
      <c r="H844" s="73"/>
      <c r="I844" s="73"/>
      <c r="J844" s="73"/>
      <c r="K844" s="73"/>
      <c r="L844" s="367"/>
      <c r="M844" s="106"/>
      <c r="N844" s="106"/>
      <c r="O844" s="106"/>
      <c r="P844" s="73"/>
      <c r="Q844" s="73"/>
      <c r="R844" s="73"/>
      <c r="S844" s="73"/>
      <c r="T844" s="73"/>
      <c r="U844" s="73"/>
      <c r="V844" s="73"/>
      <c r="W844" s="73"/>
      <c r="X844" s="73"/>
      <c r="Y844" s="73"/>
    </row>
    <row r="845" spans="1:25" ht="15.75" customHeight="1" x14ac:dyDescent="0.2">
      <c r="A845" s="73"/>
      <c r="B845" s="73"/>
      <c r="C845" s="73"/>
      <c r="D845" s="73"/>
      <c r="E845" s="73"/>
      <c r="F845" s="73"/>
      <c r="G845" s="73"/>
      <c r="H845" s="73"/>
      <c r="I845" s="73"/>
      <c r="J845" s="73"/>
      <c r="K845" s="73"/>
      <c r="L845" s="367"/>
      <c r="M845" s="106"/>
      <c r="N845" s="106"/>
      <c r="O845" s="106"/>
      <c r="P845" s="73"/>
      <c r="Q845" s="73"/>
      <c r="R845" s="73"/>
      <c r="S845" s="73"/>
      <c r="T845" s="73"/>
      <c r="U845" s="73"/>
      <c r="V845" s="73"/>
      <c r="W845" s="73"/>
      <c r="X845" s="73"/>
      <c r="Y845" s="73"/>
    </row>
    <row r="846" spans="1:25" ht="15.75" customHeight="1" x14ac:dyDescent="0.2">
      <c r="A846" s="73"/>
      <c r="B846" s="73"/>
      <c r="C846" s="73"/>
      <c r="D846" s="73"/>
      <c r="E846" s="73"/>
      <c r="F846" s="73"/>
      <c r="G846" s="73"/>
      <c r="H846" s="73"/>
      <c r="I846" s="73"/>
      <c r="J846" s="73"/>
      <c r="K846" s="73"/>
      <c r="L846" s="367"/>
      <c r="M846" s="106"/>
      <c r="N846" s="106"/>
      <c r="O846" s="106"/>
      <c r="P846" s="73"/>
      <c r="Q846" s="73"/>
      <c r="R846" s="73"/>
      <c r="S846" s="73"/>
      <c r="T846" s="73"/>
      <c r="U846" s="73"/>
      <c r="V846" s="73"/>
      <c r="W846" s="73"/>
      <c r="X846" s="73"/>
      <c r="Y846" s="73"/>
    </row>
    <row r="847" spans="1:25" ht="15.75" customHeight="1" x14ac:dyDescent="0.2">
      <c r="A847" s="73"/>
      <c r="B847" s="73"/>
      <c r="C847" s="73"/>
      <c r="D847" s="73"/>
      <c r="E847" s="73"/>
      <c r="F847" s="73"/>
      <c r="G847" s="73"/>
      <c r="H847" s="73"/>
      <c r="I847" s="73"/>
      <c r="J847" s="73"/>
      <c r="K847" s="73"/>
      <c r="L847" s="367"/>
      <c r="M847" s="106"/>
      <c r="N847" s="106"/>
      <c r="O847" s="106"/>
      <c r="P847" s="73"/>
      <c r="Q847" s="73"/>
      <c r="R847" s="73"/>
      <c r="S847" s="73"/>
      <c r="T847" s="73"/>
      <c r="U847" s="73"/>
      <c r="V847" s="73"/>
      <c r="W847" s="73"/>
      <c r="X847" s="73"/>
      <c r="Y847" s="73"/>
    </row>
    <row r="848" spans="1:25" ht="15.75" customHeight="1" x14ac:dyDescent="0.2">
      <c r="A848" s="73"/>
      <c r="B848" s="73"/>
      <c r="C848" s="73"/>
      <c r="D848" s="73"/>
      <c r="E848" s="73"/>
      <c r="F848" s="73"/>
      <c r="G848" s="73"/>
      <c r="H848" s="73"/>
      <c r="I848" s="73"/>
      <c r="J848" s="73"/>
      <c r="K848" s="73"/>
      <c r="L848" s="367"/>
      <c r="M848" s="106"/>
      <c r="N848" s="106"/>
      <c r="O848" s="106"/>
      <c r="P848" s="73"/>
      <c r="Q848" s="73"/>
      <c r="R848" s="73"/>
      <c r="S848" s="73"/>
      <c r="T848" s="73"/>
      <c r="U848" s="73"/>
      <c r="V848" s="73"/>
      <c r="W848" s="73"/>
      <c r="X848" s="73"/>
      <c r="Y848" s="73"/>
    </row>
    <row r="849" spans="1:25" ht="15.75" customHeight="1" x14ac:dyDescent="0.2">
      <c r="A849" s="73"/>
      <c r="B849" s="73"/>
      <c r="C849" s="73"/>
      <c r="D849" s="73"/>
      <c r="E849" s="73"/>
      <c r="F849" s="73"/>
      <c r="G849" s="73"/>
      <c r="H849" s="73"/>
      <c r="I849" s="73"/>
      <c r="J849" s="73"/>
      <c r="K849" s="73"/>
      <c r="L849" s="367"/>
      <c r="M849" s="106"/>
      <c r="N849" s="106"/>
      <c r="O849" s="106"/>
      <c r="P849" s="73"/>
      <c r="Q849" s="73"/>
      <c r="R849" s="73"/>
      <c r="S849" s="73"/>
      <c r="T849" s="73"/>
      <c r="U849" s="73"/>
      <c r="V849" s="73"/>
      <c r="W849" s="73"/>
      <c r="X849" s="73"/>
      <c r="Y849" s="73"/>
    </row>
    <row r="850" spans="1:25" ht="15.75" customHeight="1" x14ac:dyDescent="0.2">
      <c r="A850" s="73"/>
      <c r="B850" s="73"/>
      <c r="C850" s="73"/>
      <c r="D850" s="73"/>
      <c r="E850" s="73"/>
      <c r="F850" s="73"/>
      <c r="G850" s="73"/>
      <c r="H850" s="73"/>
      <c r="I850" s="73"/>
      <c r="J850" s="73"/>
      <c r="K850" s="73"/>
      <c r="L850" s="367"/>
      <c r="M850" s="106"/>
      <c r="N850" s="106"/>
      <c r="O850" s="106"/>
      <c r="P850" s="73"/>
      <c r="Q850" s="73"/>
      <c r="R850" s="73"/>
      <c r="S850" s="73"/>
      <c r="T850" s="73"/>
      <c r="U850" s="73"/>
      <c r="V850" s="73"/>
      <c r="W850" s="73"/>
      <c r="X850" s="73"/>
      <c r="Y850" s="73"/>
    </row>
    <row r="851" spans="1:25" ht="15.75" customHeight="1" x14ac:dyDescent="0.2">
      <c r="A851" s="73"/>
      <c r="B851" s="73"/>
      <c r="C851" s="73"/>
      <c r="D851" s="73"/>
      <c r="E851" s="73"/>
      <c r="F851" s="73"/>
      <c r="G851" s="73"/>
      <c r="H851" s="73"/>
      <c r="I851" s="73"/>
      <c r="J851" s="73"/>
      <c r="K851" s="73"/>
      <c r="L851" s="367"/>
      <c r="M851" s="106"/>
      <c r="N851" s="106"/>
      <c r="O851" s="106"/>
      <c r="P851" s="73"/>
      <c r="Q851" s="73"/>
      <c r="R851" s="73"/>
      <c r="S851" s="73"/>
      <c r="T851" s="73"/>
      <c r="U851" s="73"/>
      <c r="V851" s="73"/>
      <c r="W851" s="73"/>
      <c r="X851" s="73"/>
      <c r="Y851" s="73"/>
    </row>
    <row r="852" spans="1:25" ht="15.75" customHeight="1" x14ac:dyDescent="0.2">
      <c r="A852" s="73"/>
      <c r="B852" s="73"/>
      <c r="C852" s="73"/>
      <c r="D852" s="73"/>
      <c r="E852" s="73"/>
      <c r="F852" s="73"/>
      <c r="G852" s="73"/>
      <c r="H852" s="73"/>
      <c r="I852" s="73"/>
      <c r="J852" s="73"/>
      <c r="K852" s="73"/>
      <c r="L852" s="367"/>
      <c r="M852" s="106"/>
      <c r="N852" s="106"/>
      <c r="O852" s="106"/>
      <c r="P852" s="73"/>
      <c r="Q852" s="73"/>
      <c r="R852" s="73"/>
      <c r="S852" s="73"/>
      <c r="T852" s="73"/>
      <c r="U852" s="73"/>
      <c r="V852" s="73"/>
      <c r="W852" s="73"/>
      <c r="X852" s="73"/>
      <c r="Y852" s="73"/>
    </row>
    <row r="853" spans="1:25" ht="15.75" customHeight="1" x14ac:dyDescent="0.2">
      <c r="A853" s="73"/>
      <c r="B853" s="73"/>
      <c r="C853" s="73"/>
      <c r="D853" s="73"/>
      <c r="E853" s="73"/>
      <c r="F853" s="73"/>
      <c r="G853" s="73"/>
      <c r="H853" s="73"/>
      <c r="I853" s="73"/>
      <c r="J853" s="73"/>
      <c r="K853" s="73"/>
      <c r="L853" s="367"/>
      <c r="M853" s="106"/>
      <c r="N853" s="106"/>
      <c r="O853" s="106"/>
      <c r="P853" s="73"/>
      <c r="Q853" s="73"/>
      <c r="R853" s="73"/>
      <c r="S853" s="73"/>
      <c r="T853" s="73"/>
      <c r="U853" s="73"/>
      <c r="V853" s="73"/>
      <c r="W853" s="73"/>
      <c r="X853" s="73"/>
      <c r="Y853" s="73"/>
    </row>
    <row r="854" spans="1:25" ht="15.75" customHeight="1" x14ac:dyDescent="0.2">
      <c r="A854" s="73"/>
      <c r="B854" s="73"/>
      <c r="C854" s="73"/>
      <c r="D854" s="73"/>
      <c r="E854" s="73"/>
      <c r="F854" s="73"/>
      <c r="G854" s="73"/>
      <c r="H854" s="73"/>
      <c r="I854" s="73"/>
      <c r="J854" s="73"/>
      <c r="K854" s="73"/>
      <c r="L854" s="367"/>
      <c r="M854" s="106"/>
      <c r="N854" s="106"/>
      <c r="O854" s="106"/>
      <c r="P854" s="73"/>
      <c r="Q854" s="73"/>
      <c r="R854" s="73"/>
      <c r="S854" s="73"/>
      <c r="T854" s="73"/>
      <c r="U854" s="73"/>
      <c r="V854" s="73"/>
      <c r="W854" s="73"/>
      <c r="X854" s="73"/>
      <c r="Y854" s="73"/>
    </row>
    <row r="855" spans="1:25" ht="15.75" customHeight="1" x14ac:dyDescent="0.2">
      <c r="A855" s="73"/>
      <c r="B855" s="73"/>
      <c r="C855" s="73"/>
      <c r="D855" s="73"/>
      <c r="E855" s="73"/>
      <c r="F855" s="73"/>
      <c r="G855" s="73"/>
      <c r="H855" s="73"/>
      <c r="I855" s="73"/>
      <c r="J855" s="73"/>
      <c r="K855" s="73"/>
      <c r="L855" s="367"/>
      <c r="M855" s="106"/>
      <c r="N855" s="106"/>
      <c r="O855" s="106"/>
      <c r="P855" s="73"/>
      <c r="Q855" s="73"/>
      <c r="R855" s="73"/>
      <c r="S855" s="73"/>
      <c r="T855" s="73"/>
      <c r="U855" s="73"/>
      <c r="V855" s="73"/>
      <c r="W855" s="73"/>
      <c r="X855" s="73"/>
      <c r="Y855" s="73"/>
    </row>
    <row r="856" spans="1:25" ht="15.75" customHeight="1" x14ac:dyDescent="0.2">
      <c r="A856" s="73"/>
      <c r="B856" s="73"/>
      <c r="C856" s="73"/>
      <c r="D856" s="73"/>
      <c r="E856" s="73"/>
      <c r="F856" s="73"/>
      <c r="G856" s="73"/>
      <c r="H856" s="73"/>
      <c r="I856" s="73"/>
      <c r="J856" s="73"/>
      <c r="K856" s="73"/>
      <c r="L856" s="367"/>
      <c r="M856" s="106"/>
      <c r="N856" s="106"/>
      <c r="O856" s="106"/>
      <c r="P856" s="73"/>
      <c r="Q856" s="73"/>
      <c r="R856" s="73"/>
      <c r="S856" s="73"/>
      <c r="T856" s="73"/>
      <c r="U856" s="73"/>
      <c r="V856" s="73"/>
      <c r="W856" s="73"/>
      <c r="X856" s="73"/>
      <c r="Y856" s="73"/>
    </row>
    <row r="857" spans="1:25" ht="15.75" customHeight="1" x14ac:dyDescent="0.2">
      <c r="A857" s="73"/>
      <c r="B857" s="73"/>
      <c r="C857" s="73"/>
      <c r="D857" s="73"/>
      <c r="E857" s="73"/>
      <c r="F857" s="73"/>
      <c r="G857" s="73"/>
      <c r="H857" s="73"/>
      <c r="I857" s="73"/>
      <c r="J857" s="73"/>
      <c r="K857" s="73"/>
      <c r="L857" s="367"/>
      <c r="M857" s="106"/>
      <c r="N857" s="106"/>
      <c r="O857" s="106"/>
      <c r="P857" s="73"/>
      <c r="Q857" s="73"/>
      <c r="R857" s="73"/>
      <c r="S857" s="73"/>
      <c r="T857" s="73"/>
      <c r="U857" s="73"/>
      <c r="V857" s="73"/>
      <c r="W857" s="73"/>
      <c r="X857" s="73"/>
      <c r="Y857" s="73"/>
    </row>
    <row r="858" spans="1:25" ht="15.75" customHeight="1" x14ac:dyDescent="0.2">
      <c r="A858" s="73"/>
      <c r="B858" s="73"/>
      <c r="C858" s="73"/>
      <c r="D858" s="73"/>
      <c r="E858" s="73"/>
      <c r="F858" s="73"/>
      <c r="G858" s="73"/>
      <c r="H858" s="73"/>
      <c r="I858" s="73"/>
      <c r="J858" s="73"/>
      <c r="K858" s="73"/>
      <c r="L858" s="367"/>
      <c r="M858" s="106"/>
      <c r="N858" s="106"/>
      <c r="O858" s="106"/>
      <c r="P858" s="73"/>
      <c r="Q858" s="73"/>
      <c r="R858" s="73"/>
      <c r="S858" s="73"/>
      <c r="T858" s="73"/>
      <c r="U858" s="73"/>
      <c r="V858" s="73"/>
      <c r="W858" s="73"/>
      <c r="X858" s="73"/>
      <c r="Y858" s="73"/>
    </row>
    <row r="859" spans="1:25" ht="15.75" customHeight="1" x14ac:dyDescent="0.2">
      <c r="A859" s="73"/>
      <c r="B859" s="73"/>
      <c r="C859" s="73"/>
      <c r="D859" s="73"/>
      <c r="E859" s="73"/>
      <c r="F859" s="73"/>
      <c r="G859" s="73"/>
      <c r="H859" s="73"/>
      <c r="I859" s="73"/>
      <c r="J859" s="73"/>
      <c r="K859" s="73"/>
      <c r="L859" s="367"/>
      <c r="M859" s="106"/>
      <c r="N859" s="106"/>
      <c r="O859" s="106"/>
      <c r="P859" s="73"/>
      <c r="Q859" s="73"/>
      <c r="R859" s="73"/>
      <c r="S859" s="73"/>
      <c r="T859" s="73"/>
      <c r="U859" s="73"/>
      <c r="V859" s="73"/>
      <c r="W859" s="73"/>
      <c r="X859" s="73"/>
      <c r="Y859" s="73"/>
    </row>
    <row r="860" spans="1:25" ht="15.75" customHeight="1" x14ac:dyDescent="0.2">
      <c r="A860" s="73"/>
      <c r="B860" s="73"/>
      <c r="C860" s="73"/>
      <c r="D860" s="73"/>
      <c r="E860" s="73"/>
      <c r="F860" s="73"/>
      <c r="G860" s="73"/>
      <c r="H860" s="73"/>
      <c r="I860" s="73"/>
      <c r="J860" s="73"/>
      <c r="K860" s="73"/>
      <c r="L860" s="367"/>
      <c r="M860" s="106"/>
      <c r="N860" s="106"/>
      <c r="O860" s="106"/>
      <c r="P860" s="73"/>
      <c r="Q860" s="73"/>
      <c r="R860" s="73"/>
      <c r="S860" s="73"/>
      <c r="T860" s="73"/>
      <c r="U860" s="73"/>
      <c r="V860" s="73"/>
      <c r="W860" s="73"/>
      <c r="X860" s="73"/>
      <c r="Y860" s="73"/>
    </row>
    <row r="861" spans="1:25" ht="15.75" customHeight="1" x14ac:dyDescent="0.2">
      <c r="A861" s="73"/>
      <c r="B861" s="73"/>
      <c r="C861" s="73"/>
      <c r="D861" s="73"/>
      <c r="E861" s="73"/>
      <c r="F861" s="73"/>
      <c r="G861" s="73"/>
      <c r="H861" s="73"/>
      <c r="I861" s="73"/>
      <c r="J861" s="73"/>
      <c r="K861" s="73"/>
      <c r="L861" s="367"/>
      <c r="M861" s="106"/>
      <c r="N861" s="106"/>
      <c r="O861" s="106"/>
      <c r="P861" s="73"/>
      <c r="Q861" s="73"/>
      <c r="R861" s="73"/>
      <c r="S861" s="73"/>
      <c r="T861" s="73"/>
      <c r="U861" s="73"/>
      <c r="V861" s="73"/>
      <c r="W861" s="73"/>
      <c r="X861" s="73"/>
      <c r="Y861" s="73"/>
    </row>
    <row r="862" spans="1:25" ht="15.75" customHeight="1" x14ac:dyDescent="0.2">
      <c r="A862" s="73"/>
      <c r="B862" s="73"/>
      <c r="C862" s="73"/>
      <c r="D862" s="73"/>
      <c r="E862" s="73"/>
      <c r="F862" s="73"/>
      <c r="G862" s="73"/>
      <c r="H862" s="73"/>
      <c r="I862" s="73"/>
      <c r="J862" s="73"/>
      <c r="K862" s="73"/>
      <c r="L862" s="367"/>
      <c r="M862" s="106"/>
      <c r="N862" s="106"/>
      <c r="O862" s="106"/>
      <c r="P862" s="73"/>
      <c r="Q862" s="73"/>
      <c r="R862" s="73"/>
      <c r="S862" s="73"/>
      <c r="T862" s="73"/>
      <c r="U862" s="73"/>
      <c r="V862" s="73"/>
      <c r="W862" s="73"/>
      <c r="X862" s="73"/>
      <c r="Y862" s="73"/>
    </row>
    <row r="863" spans="1:25" ht="15.75" customHeight="1" x14ac:dyDescent="0.2">
      <c r="A863" s="73"/>
      <c r="B863" s="73"/>
      <c r="C863" s="73"/>
      <c r="D863" s="73"/>
      <c r="E863" s="73"/>
      <c r="F863" s="73"/>
      <c r="G863" s="73"/>
      <c r="H863" s="73"/>
      <c r="I863" s="73"/>
      <c r="J863" s="73"/>
      <c r="K863" s="73"/>
      <c r="L863" s="367"/>
      <c r="M863" s="106"/>
      <c r="N863" s="106"/>
      <c r="O863" s="106"/>
      <c r="P863" s="73"/>
      <c r="Q863" s="73"/>
      <c r="R863" s="73"/>
      <c r="S863" s="73"/>
      <c r="T863" s="73"/>
      <c r="U863" s="73"/>
      <c r="V863" s="73"/>
      <c r="W863" s="73"/>
      <c r="X863" s="73"/>
      <c r="Y863" s="73"/>
    </row>
    <row r="864" spans="1:25" ht="15.75" customHeight="1" x14ac:dyDescent="0.2">
      <c r="A864" s="73"/>
      <c r="B864" s="73"/>
      <c r="C864" s="73"/>
      <c r="D864" s="73"/>
      <c r="E864" s="73"/>
      <c r="F864" s="73"/>
      <c r="G864" s="73"/>
      <c r="H864" s="73"/>
      <c r="I864" s="73"/>
      <c r="J864" s="73"/>
      <c r="K864" s="73"/>
      <c r="L864" s="367"/>
      <c r="M864" s="106"/>
      <c r="N864" s="106"/>
      <c r="O864" s="106"/>
      <c r="P864" s="73"/>
      <c r="Q864" s="73"/>
      <c r="R864" s="73"/>
      <c r="S864" s="73"/>
      <c r="T864" s="73"/>
      <c r="U864" s="73"/>
      <c r="V864" s="73"/>
      <c r="W864" s="73"/>
      <c r="X864" s="73"/>
      <c r="Y864" s="73"/>
    </row>
    <row r="865" spans="1:25" ht="15.75" customHeight="1" x14ac:dyDescent="0.2">
      <c r="A865" s="73"/>
      <c r="B865" s="73"/>
      <c r="C865" s="73"/>
      <c r="D865" s="73"/>
      <c r="E865" s="73"/>
      <c r="F865" s="73"/>
      <c r="G865" s="73"/>
      <c r="H865" s="73"/>
      <c r="I865" s="73"/>
      <c r="J865" s="73"/>
      <c r="K865" s="73"/>
      <c r="L865" s="367"/>
      <c r="M865" s="106"/>
      <c r="N865" s="106"/>
      <c r="O865" s="106"/>
      <c r="P865" s="73"/>
      <c r="Q865" s="73"/>
      <c r="R865" s="73"/>
      <c r="S865" s="73"/>
      <c r="T865" s="73"/>
      <c r="U865" s="73"/>
      <c r="V865" s="73"/>
      <c r="W865" s="73"/>
      <c r="X865" s="73"/>
      <c r="Y865" s="73"/>
    </row>
    <row r="866" spans="1:25" ht="15.75" customHeight="1" x14ac:dyDescent="0.2">
      <c r="A866" s="73"/>
      <c r="B866" s="73"/>
      <c r="C866" s="73"/>
      <c r="D866" s="73"/>
      <c r="E866" s="73"/>
      <c r="F866" s="73"/>
      <c r="G866" s="73"/>
      <c r="H866" s="73"/>
      <c r="I866" s="73"/>
      <c r="J866" s="73"/>
      <c r="K866" s="73"/>
      <c r="L866" s="367"/>
      <c r="M866" s="106"/>
      <c r="N866" s="106"/>
      <c r="O866" s="106"/>
      <c r="P866" s="73"/>
      <c r="Q866" s="73"/>
      <c r="R866" s="73"/>
      <c r="S866" s="73"/>
      <c r="T866" s="73"/>
      <c r="U866" s="73"/>
      <c r="V866" s="73"/>
      <c r="W866" s="73"/>
      <c r="X866" s="73"/>
      <c r="Y866" s="73"/>
    </row>
    <row r="867" spans="1:25" ht="15.75" customHeight="1" x14ac:dyDescent="0.2">
      <c r="A867" s="73"/>
      <c r="B867" s="73"/>
      <c r="C867" s="73"/>
      <c r="D867" s="73"/>
      <c r="E867" s="73"/>
      <c r="F867" s="73"/>
      <c r="G867" s="73"/>
      <c r="H867" s="73"/>
      <c r="I867" s="73"/>
      <c r="J867" s="73"/>
      <c r="K867" s="73"/>
      <c r="L867" s="367"/>
      <c r="M867" s="106"/>
      <c r="N867" s="106"/>
      <c r="O867" s="106"/>
      <c r="P867" s="73"/>
      <c r="Q867" s="73"/>
      <c r="R867" s="73"/>
      <c r="S867" s="73"/>
      <c r="T867" s="73"/>
      <c r="U867" s="73"/>
      <c r="V867" s="73"/>
      <c r="W867" s="73"/>
      <c r="X867" s="73"/>
      <c r="Y867" s="73"/>
    </row>
    <row r="868" spans="1:25" ht="15.75" customHeight="1" x14ac:dyDescent="0.2">
      <c r="A868" s="73"/>
      <c r="B868" s="73"/>
      <c r="C868" s="73"/>
      <c r="D868" s="73"/>
      <c r="E868" s="73"/>
      <c r="F868" s="73"/>
      <c r="G868" s="73"/>
      <c r="H868" s="73"/>
      <c r="I868" s="73"/>
      <c r="J868" s="73"/>
      <c r="K868" s="73"/>
      <c r="L868" s="367"/>
      <c r="M868" s="106"/>
      <c r="N868" s="106"/>
      <c r="O868" s="106"/>
      <c r="P868" s="73"/>
      <c r="Q868" s="73"/>
      <c r="R868" s="73"/>
      <c r="S868" s="73"/>
      <c r="T868" s="73"/>
      <c r="U868" s="73"/>
      <c r="V868" s="73"/>
      <c r="W868" s="73"/>
      <c r="X868" s="73"/>
      <c r="Y868" s="73"/>
    </row>
    <row r="869" spans="1:25" ht="15.75" customHeight="1" x14ac:dyDescent="0.2">
      <c r="A869" s="73"/>
      <c r="B869" s="73"/>
      <c r="C869" s="73"/>
      <c r="D869" s="73"/>
      <c r="E869" s="73"/>
      <c r="F869" s="73"/>
      <c r="G869" s="73"/>
      <c r="H869" s="73"/>
      <c r="I869" s="73"/>
      <c r="J869" s="73"/>
      <c r="K869" s="73"/>
      <c r="L869" s="367"/>
      <c r="M869" s="106"/>
      <c r="N869" s="106"/>
      <c r="O869" s="106"/>
      <c r="P869" s="73"/>
      <c r="Q869" s="73"/>
      <c r="R869" s="73"/>
      <c r="S869" s="73"/>
      <c r="T869" s="73"/>
      <c r="U869" s="73"/>
      <c r="V869" s="73"/>
      <c r="W869" s="73"/>
      <c r="X869" s="73"/>
      <c r="Y869" s="73"/>
    </row>
    <row r="870" spans="1:25" ht="15.75" customHeight="1" x14ac:dyDescent="0.2">
      <c r="A870" s="73"/>
      <c r="B870" s="73"/>
      <c r="C870" s="73"/>
      <c r="D870" s="73"/>
      <c r="E870" s="73"/>
      <c r="F870" s="73"/>
      <c r="G870" s="73"/>
      <c r="H870" s="73"/>
      <c r="I870" s="73"/>
      <c r="J870" s="73"/>
      <c r="K870" s="73"/>
      <c r="L870" s="367"/>
      <c r="M870" s="106"/>
      <c r="N870" s="106"/>
      <c r="O870" s="106"/>
      <c r="P870" s="73"/>
      <c r="Q870" s="73"/>
      <c r="R870" s="73"/>
      <c r="S870" s="73"/>
      <c r="T870" s="73"/>
      <c r="U870" s="73"/>
      <c r="V870" s="73"/>
      <c r="W870" s="73"/>
      <c r="X870" s="73"/>
      <c r="Y870" s="73"/>
    </row>
    <row r="871" spans="1:25" ht="15.75" customHeight="1" x14ac:dyDescent="0.2">
      <c r="A871" s="73"/>
      <c r="B871" s="73"/>
      <c r="C871" s="73"/>
      <c r="D871" s="73"/>
      <c r="E871" s="73"/>
      <c r="F871" s="73"/>
      <c r="G871" s="73"/>
      <c r="H871" s="73"/>
      <c r="I871" s="73"/>
      <c r="J871" s="73"/>
      <c r="K871" s="73"/>
      <c r="L871" s="367"/>
      <c r="M871" s="106"/>
      <c r="N871" s="106"/>
      <c r="O871" s="106"/>
      <c r="P871" s="73"/>
      <c r="Q871" s="73"/>
      <c r="R871" s="73"/>
      <c r="S871" s="73"/>
      <c r="T871" s="73"/>
      <c r="U871" s="73"/>
      <c r="V871" s="73"/>
      <c r="W871" s="73"/>
      <c r="X871" s="73"/>
      <c r="Y871" s="73"/>
    </row>
    <row r="872" spans="1:25" ht="15.75" customHeight="1" x14ac:dyDescent="0.2">
      <c r="A872" s="73"/>
      <c r="B872" s="73"/>
      <c r="C872" s="73"/>
      <c r="D872" s="73"/>
      <c r="E872" s="73"/>
      <c r="F872" s="73"/>
      <c r="G872" s="73"/>
      <c r="H872" s="73"/>
      <c r="I872" s="73"/>
      <c r="J872" s="73"/>
      <c r="K872" s="73"/>
      <c r="L872" s="367"/>
      <c r="M872" s="106"/>
      <c r="N872" s="106"/>
      <c r="O872" s="106"/>
      <c r="P872" s="73"/>
      <c r="Q872" s="73"/>
      <c r="R872" s="73"/>
      <c r="S872" s="73"/>
      <c r="T872" s="73"/>
      <c r="U872" s="73"/>
      <c r="V872" s="73"/>
      <c r="W872" s="73"/>
      <c r="X872" s="73"/>
      <c r="Y872" s="73"/>
    </row>
    <row r="873" spans="1:25" ht="15.75" customHeight="1" x14ac:dyDescent="0.2">
      <c r="A873" s="73"/>
      <c r="B873" s="73"/>
      <c r="C873" s="73"/>
      <c r="D873" s="73"/>
      <c r="E873" s="73"/>
      <c r="F873" s="73"/>
      <c r="G873" s="73"/>
      <c r="H873" s="73"/>
      <c r="I873" s="73"/>
      <c r="J873" s="73"/>
      <c r="K873" s="73"/>
      <c r="L873" s="367"/>
      <c r="M873" s="106"/>
      <c r="N873" s="106"/>
      <c r="O873" s="106"/>
      <c r="P873" s="73"/>
      <c r="Q873" s="73"/>
      <c r="R873" s="73"/>
      <c r="S873" s="73"/>
      <c r="T873" s="73"/>
      <c r="U873" s="73"/>
      <c r="V873" s="73"/>
      <c r="W873" s="73"/>
      <c r="X873" s="73"/>
      <c r="Y873" s="73"/>
    </row>
    <row r="874" spans="1:25" ht="15.75" customHeight="1" x14ac:dyDescent="0.2">
      <c r="A874" s="73"/>
      <c r="B874" s="73"/>
      <c r="C874" s="73"/>
      <c r="D874" s="73"/>
      <c r="E874" s="73"/>
      <c r="F874" s="73"/>
      <c r="G874" s="73"/>
      <c r="H874" s="73"/>
      <c r="I874" s="73"/>
      <c r="J874" s="73"/>
      <c r="K874" s="73"/>
      <c r="L874" s="367"/>
      <c r="M874" s="106"/>
      <c r="N874" s="106"/>
      <c r="O874" s="106"/>
      <c r="P874" s="73"/>
      <c r="Q874" s="73"/>
      <c r="R874" s="73"/>
      <c r="S874" s="73"/>
      <c r="T874" s="73"/>
      <c r="U874" s="73"/>
      <c r="V874" s="73"/>
      <c r="W874" s="73"/>
      <c r="X874" s="73"/>
      <c r="Y874" s="73"/>
    </row>
    <row r="875" spans="1:25" ht="15.75" customHeight="1" x14ac:dyDescent="0.2">
      <c r="A875" s="73"/>
      <c r="B875" s="73"/>
      <c r="C875" s="73"/>
      <c r="D875" s="73"/>
      <c r="E875" s="73"/>
      <c r="F875" s="73"/>
      <c r="G875" s="73"/>
      <c r="H875" s="73"/>
      <c r="I875" s="73"/>
      <c r="J875" s="73"/>
      <c r="K875" s="73"/>
      <c r="L875" s="367"/>
      <c r="M875" s="106"/>
      <c r="N875" s="106"/>
      <c r="O875" s="106"/>
      <c r="P875" s="73"/>
      <c r="Q875" s="73"/>
      <c r="R875" s="73"/>
      <c r="S875" s="73"/>
      <c r="T875" s="73"/>
      <c r="U875" s="73"/>
      <c r="V875" s="73"/>
      <c r="W875" s="73"/>
      <c r="X875" s="73"/>
      <c r="Y875" s="73"/>
    </row>
    <row r="876" spans="1:25" ht="15.75" customHeight="1" x14ac:dyDescent="0.2">
      <c r="A876" s="73"/>
      <c r="B876" s="73"/>
      <c r="C876" s="73"/>
      <c r="D876" s="73"/>
      <c r="E876" s="73"/>
      <c r="F876" s="73"/>
      <c r="G876" s="73"/>
      <c r="H876" s="73"/>
      <c r="I876" s="73"/>
      <c r="J876" s="73"/>
      <c r="K876" s="73"/>
      <c r="L876" s="367"/>
      <c r="M876" s="106"/>
      <c r="N876" s="106"/>
      <c r="O876" s="106"/>
      <c r="P876" s="73"/>
      <c r="Q876" s="73"/>
      <c r="R876" s="73"/>
      <c r="S876" s="73"/>
      <c r="T876" s="73"/>
      <c r="U876" s="73"/>
      <c r="V876" s="73"/>
      <c r="W876" s="73"/>
      <c r="X876" s="73"/>
      <c r="Y876" s="73"/>
    </row>
    <row r="877" spans="1:25" ht="15.75" customHeight="1" x14ac:dyDescent="0.2">
      <c r="A877" s="73"/>
      <c r="B877" s="73"/>
      <c r="C877" s="73"/>
      <c r="D877" s="73"/>
      <c r="E877" s="73"/>
      <c r="F877" s="73"/>
      <c r="G877" s="73"/>
      <c r="H877" s="73"/>
      <c r="I877" s="73"/>
      <c r="J877" s="73"/>
      <c r="K877" s="73"/>
      <c r="L877" s="367"/>
      <c r="M877" s="106"/>
      <c r="N877" s="106"/>
      <c r="O877" s="106"/>
      <c r="P877" s="73"/>
      <c r="Q877" s="73"/>
      <c r="R877" s="73"/>
      <c r="S877" s="73"/>
      <c r="T877" s="73"/>
      <c r="U877" s="73"/>
      <c r="V877" s="73"/>
      <c r="W877" s="73"/>
      <c r="X877" s="73"/>
      <c r="Y877" s="73"/>
    </row>
    <row r="878" spans="1:25" ht="15.75" customHeight="1" x14ac:dyDescent="0.2">
      <c r="A878" s="73"/>
      <c r="B878" s="73"/>
      <c r="C878" s="73"/>
      <c r="D878" s="73"/>
      <c r="E878" s="73"/>
      <c r="F878" s="73"/>
      <c r="G878" s="73"/>
      <c r="H878" s="73"/>
      <c r="I878" s="73"/>
      <c r="J878" s="73"/>
      <c r="K878" s="73"/>
      <c r="L878" s="367"/>
      <c r="M878" s="106"/>
      <c r="N878" s="106"/>
      <c r="O878" s="106"/>
      <c r="P878" s="73"/>
      <c r="Q878" s="73"/>
      <c r="R878" s="73"/>
      <c r="S878" s="73"/>
      <c r="T878" s="73"/>
      <c r="U878" s="73"/>
      <c r="V878" s="73"/>
      <c r="W878" s="73"/>
      <c r="X878" s="73"/>
      <c r="Y878" s="73"/>
    </row>
    <row r="879" spans="1:25" ht="15.75" customHeight="1" x14ac:dyDescent="0.2">
      <c r="A879" s="73"/>
      <c r="B879" s="73"/>
      <c r="C879" s="73"/>
      <c r="D879" s="73"/>
      <c r="E879" s="73"/>
      <c r="F879" s="73"/>
      <c r="G879" s="73"/>
      <c r="H879" s="73"/>
      <c r="I879" s="73"/>
      <c r="J879" s="73"/>
      <c r="K879" s="73"/>
      <c r="L879" s="367"/>
      <c r="M879" s="106"/>
      <c r="N879" s="106"/>
      <c r="O879" s="106"/>
      <c r="P879" s="73"/>
      <c r="Q879" s="73"/>
      <c r="R879" s="73"/>
      <c r="S879" s="73"/>
      <c r="T879" s="73"/>
      <c r="U879" s="73"/>
      <c r="V879" s="73"/>
      <c r="W879" s="73"/>
      <c r="X879" s="73"/>
      <c r="Y879" s="73"/>
    </row>
    <row r="880" spans="1:25" ht="15.75" customHeight="1" x14ac:dyDescent="0.2">
      <c r="A880" s="73"/>
      <c r="B880" s="73"/>
      <c r="C880" s="73"/>
      <c r="D880" s="73"/>
      <c r="E880" s="73"/>
      <c r="F880" s="73"/>
      <c r="G880" s="73"/>
      <c r="H880" s="73"/>
      <c r="I880" s="73"/>
      <c r="J880" s="73"/>
      <c r="K880" s="73"/>
      <c r="L880" s="367"/>
      <c r="M880" s="106"/>
      <c r="N880" s="106"/>
      <c r="O880" s="106"/>
      <c r="P880" s="73"/>
      <c r="Q880" s="73"/>
      <c r="R880" s="73"/>
      <c r="S880" s="73"/>
      <c r="T880" s="73"/>
      <c r="U880" s="73"/>
      <c r="V880" s="73"/>
      <c r="W880" s="73"/>
      <c r="X880" s="73"/>
      <c r="Y880" s="73"/>
    </row>
    <row r="881" spans="1:25" ht="15.75" customHeight="1" x14ac:dyDescent="0.2">
      <c r="A881" s="73"/>
      <c r="B881" s="73"/>
      <c r="C881" s="73"/>
      <c r="D881" s="73"/>
      <c r="E881" s="73"/>
      <c r="F881" s="73"/>
      <c r="G881" s="73"/>
      <c r="H881" s="73"/>
      <c r="I881" s="73"/>
      <c r="J881" s="73"/>
      <c r="K881" s="73"/>
      <c r="L881" s="367"/>
      <c r="M881" s="106"/>
      <c r="N881" s="106"/>
      <c r="O881" s="106"/>
      <c r="P881" s="73"/>
      <c r="Q881" s="73"/>
      <c r="R881" s="73"/>
      <c r="S881" s="73"/>
      <c r="T881" s="73"/>
      <c r="U881" s="73"/>
      <c r="V881" s="73"/>
      <c r="W881" s="73"/>
      <c r="X881" s="73"/>
      <c r="Y881" s="73"/>
    </row>
    <row r="882" spans="1:25" ht="15.75" customHeight="1" x14ac:dyDescent="0.2">
      <c r="A882" s="73"/>
      <c r="B882" s="73"/>
      <c r="C882" s="73"/>
      <c r="D882" s="73"/>
      <c r="E882" s="73"/>
      <c r="F882" s="73"/>
      <c r="G882" s="73"/>
      <c r="H882" s="73"/>
      <c r="I882" s="73"/>
      <c r="J882" s="73"/>
      <c r="K882" s="73"/>
      <c r="L882" s="367"/>
      <c r="M882" s="106"/>
      <c r="N882" s="106"/>
      <c r="O882" s="106"/>
      <c r="P882" s="73"/>
      <c r="Q882" s="73"/>
      <c r="R882" s="73"/>
      <c r="S882" s="73"/>
      <c r="T882" s="73"/>
      <c r="U882" s="73"/>
      <c r="V882" s="73"/>
      <c r="W882" s="73"/>
      <c r="X882" s="73"/>
      <c r="Y882" s="73"/>
    </row>
    <row r="883" spans="1:25" ht="15.75" customHeight="1" x14ac:dyDescent="0.2">
      <c r="A883" s="73"/>
      <c r="B883" s="73"/>
      <c r="C883" s="73"/>
      <c r="D883" s="73"/>
      <c r="E883" s="73"/>
      <c r="F883" s="73"/>
      <c r="G883" s="73"/>
      <c r="H883" s="73"/>
      <c r="I883" s="73"/>
      <c r="J883" s="73"/>
      <c r="K883" s="73"/>
      <c r="L883" s="367"/>
      <c r="M883" s="106"/>
      <c r="N883" s="106"/>
      <c r="O883" s="106"/>
      <c r="P883" s="73"/>
      <c r="Q883" s="73"/>
      <c r="R883" s="73"/>
      <c r="S883" s="73"/>
      <c r="T883" s="73"/>
      <c r="U883" s="73"/>
      <c r="V883" s="73"/>
      <c r="W883" s="73"/>
      <c r="X883" s="73"/>
      <c r="Y883" s="73"/>
    </row>
    <row r="884" spans="1:25" ht="15.75" customHeight="1" x14ac:dyDescent="0.2">
      <c r="A884" s="73"/>
      <c r="B884" s="73"/>
      <c r="C884" s="73"/>
      <c r="D884" s="73"/>
      <c r="E884" s="73"/>
      <c r="F884" s="73"/>
      <c r="G884" s="73"/>
      <c r="H884" s="73"/>
      <c r="I884" s="73"/>
      <c r="J884" s="73"/>
      <c r="K884" s="73"/>
      <c r="L884" s="367"/>
      <c r="M884" s="106"/>
      <c r="N884" s="106"/>
      <c r="O884" s="106"/>
      <c r="P884" s="73"/>
      <c r="Q884" s="73"/>
      <c r="R884" s="73"/>
      <c r="S884" s="73"/>
      <c r="T884" s="73"/>
      <c r="U884" s="73"/>
      <c r="V884" s="73"/>
      <c r="W884" s="73"/>
      <c r="X884" s="73"/>
      <c r="Y884" s="73"/>
    </row>
    <row r="885" spans="1:25" ht="15.75" customHeight="1" x14ac:dyDescent="0.2">
      <c r="A885" s="73"/>
      <c r="B885" s="73"/>
      <c r="C885" s="73"/>
      <c r="D885" s="73"/>
      <c r="E885" s="73"/>
      <c r="F885" s="73"/>
      <c r="G885" s="73"/>
      <c r="H885" s="73"/>
      <c r="I885" s="73"/>
      <c r="J885" s="73"/>
      <c r="K885" s="73"/>
      <c r="L885" s="367"/>
      <c r="M885" s="106"/>
      <c r="N885" s="106"/>
      <c r="O885" s="106"/>
      <c r="P885" s="73"/>
      <c r="Q885" s="73"/>
      <c r="R885" s="73"/>
      <c r="S885" s="73"/>
      <c r="T885" s="73"/>
      <c r="U885" s="73"/>
      <c r="V885" s="73"/>
      <c r="W885" s="73"/>
      <c r="X885" s="73"/>
      <c r="Y885" s="73"/>
    </row>
    <row r="886" spans="1:25" ht="15.75" customHeight="1" x14ac:dyDescent="0.2">
      <c r="A886" s="73"/>
      <c r="B886" s="73"/>
      <c r="C886" s="73"/>
      <c r="D886" s="73"/>
      <c r="E886" s="73"/>
      <c r="F886" s="73"/>
      <c r="G886" s="73"/>
      <c r="H886" s="73"/>
      <c r="I886" s="73"/>
      <c r="J886" s="73"/>
      <c r="K886" s="73"/>
      <c r="L886" s="367"/>
      <c r="M886" s="106"/>
      <c r="N886" s="106"/>
      <c r="O886" s="106"/>
      <c r="P886" s="73"/>
      <c r="Q886" s="73"/>
      <c r="R886" s="73"/>
      <c r="S886" s="73"/>
      <c r="T886" s="73"/>
      <c r="U886" s="73"/>
      <c r="V886" s="73"/>
      <c r="W886" s="73"/>
      <c r="X886" s="73"/>
      <c r="Y886" s="73"/>
    </row>
    <row r="887" spans="1:25" ht="15.75" customHeight="1" x14ac:dyDescent="0.2">
      <c r="A887" s="73"/>
      <c r="B887" s="73"/>
      <c r="C887" s="73"/>
      <c r="D887" s="73"/>
      <c r="E887" s="73"/>
      <c r="F887" s="73"/>
      <c r="G887" s="73"/>
      <c r="H887" s="73"/>
      <c r="I887" s="73"/>
      <c r="J887" s="73"/>
      <c r="K887" s="73"/>
      <c r="L887" s="367"/>
      <c r="M887" s="106"/>
      <c r="N887" s="106"/>
      <c r="O887" s="106"/>
      <c r="P887" s="73"/>
      <c r="Q887" s="73"/>
      <c r="R887" s="73"/>
      <c r="S887" s="73"/>
      <c r="T887" s="73"/>
      <c r="U887" s="73"/>
      <c r="V887" s="73"/>
      <c r="W887" s="73"/>
      <c r="X887" s="73"/>
      <c r="Y887" s="73"/>
    </row>
    <row r="888" spans="1:25" ht="15.75" customHeight="1" x14ac:dyDescent="0.2">
      <c r="A888" s="73"/>
      <c r="B888" s="73"/>
      <c r="C888" s="73"/>
      <c r="D888" s="73"/>
      <c r="E888" s="73"/>
      <c r="F888" s="73"/>
      <c r="G888" s="73"/>
      <c r="H888" s="73"/>
      <c r="I888" s="73"/>
      <c r="J888" s="73"/>
      <c r="K888" s="73"/>
      <c r="L888" s="367"/>
      <c r="M888" s="106"/>
      <c r="N888" s="106"/>
      <c r="O888" s="106"/>
      <c r="P888" s="73"/>
      <c r="Q888" s="73"/>
      <c r="R888" s="73"/>
      <c r="S888" s="73"/>
      <c r="T888" s="73"/>
      <c r="U888" s="73"/>
      <c r="V888" s="73"/>
      <c r="W888" s="73"/>
      <c r="X888" s="73"/>
      <c r="Y888" s="73"/>
    </row>
    <row r="889" spans="1:25" ht="15.75" customHeight="1" x14ac:dyDescent="0.2">
      <c r="A889" s="73"/>
      <c r="B889" s="73"/>
      <c r="C889" s="73"/>
      <c r="D889" s="73"/>
      <c r="E889" s="73"/>
      <c r="F889" s="73"/>
      <c r="G889" s="73"/>
      <c r="H889" s="73"/>
      <c r="I889" s="73"/>
      <c r="J889" s="73"/>
      <c r="K889" s="73"/>
      <c r="L889" s="367"/>
      <c r="M889" s="106"/>
      <c r="N889" s="106"/>
      <c r="O889" s="106"/>
      <c r="P889" s="73"/>
      <c r="Q889" s="73"/>
      <c r="R889" s="73"/>
      <c r="S889" s="73"/>
      <c r="T889" s="73"/>
      <c r="U889" s="73"/>
      <c r="V889" s="73"/>
      <c r="W889" s="73"/>
      <c r="X889" s="73"/>
      <c r="Y889" s="73"/>
    </row>
    <row r="890" spans="1:25" ht="15.75" customHeight="1" x14ac:dyDescent="0.2">
      <c r="A890" s="73"/>
      <c r="B890" s="73"/>
      <c r="C890" s="73"/>
      <c r="D890" s="73"/>
      <c r="E890" s="73"/>
      <c r="F890" s="73"/>
      <c r="G890" s="73"/>
      <c r="H890" s="73"/>
      <c r="I890" s="73"/>
      <c r="J890" s="73"/>
      <c r="K890" s="73"/>
      <c r="L890" s="367"/>
      <c r="M890" s="106"/>
      <c r="N890" s="106"/>
      <c r="O890" s="106"/>
      <c r="P890" s="73"/>
      <c r="Q890" s="73"/>
      <c r="R890" s="73"/>
      <c r="S890" s="73"/>
      <c r="T890" s="73"/>
      <c r="U890" s="73"/>
      <c r="V890" s="73"/>
      <c r="W890" s="73"/>
      <c r="X890" s="73"/>
      <c r="Y890" s="73"/>
    </row>
    <row r="891" spans="1:25" ht="15.75" customHeight="1" x14ac:dyDescent="0.2">
      <c r="A891" s="73"/>
      <c r="B891" s="73"/>
      <c r="C891" s="73"/>
      <c r="D891" s="73"/>
      <c r="E891" s="73"/>
      <c r="F891" s="73"/>
      <c r="G891" s="73"/>
      <c r="H891" s="73"/>
      <c r="I891" s="73"/>
      <c r="J891" s="73"/>
      <c r="K891" s="73"/>
      <c r="L891" s="367"/>
      <c r="M891" s="106"/>
      <c r="N891" s="106"/>
      <c r="O891" s="106"/>
      <c r="P891" s="73"/>
      <c r="Q891" s="73"/>
      <c r="R891" s="73"/>
      <c r="S891" s="73"/>
      <c r="T891" s="73"/>
      <c r="U891" s="73"/>
      <c r="V891" s="73"/>
      <c r="W891" s="73"/>
      <c r="X891" s="73"/>
      <c r="Y891" s="73"/>
    </row>
    <row r="892" spans="1:25" ht="15.75" customHeight="1" x14ac:dyDescent="0.2">
      <c r="A892" s="73"/>
      <c r="B892" s="73"/>
      <c r="C892" s="73"/>
      <c r="D892" s="73"/>
      <c r="E892" s="73"/>
      <c r="F892" s="73"/>
      <c r="G892" s="73"/>
      <c r="H892" s="73"/>
      <c r="I892" s="73"/>
      <c r="J892" s="73"/>
      <c r="K892" s="73"/>
      <c r="L892" s="367"/>
      <c r="M892" s="106"/>
      <c r="N892" s="106"/>
      <c r="O892" s="106"/>
      <c r="P892" s="73"/>
      <c r="Q892" s="73"/>
      <c r="R892" s="73"/>
      <c r="S892" s="73"/>
      <c r="T892" s="73"/>
      <c r="U892" s="73"/>
      <c r="V892" s="73"/>
      <c r="W892" s="73"/>
      <c r="X892" s="73"/>
      <c r="Y892" s="73"/>
    </row>
    <row r="893" spans="1:25" ht="15.75" customHeight="1" x14ac:dyDescent="0.2">
      <c r="A893" s="73"/>
      <c r="B893" s="73"/>
      <c r="C893" s="73"/>
      <c r="D893" s="73"/>
      <c r="E893" s="73"/>
      <c r="F893" s="73"/>
      <c r="G893" s="73"/>
      <c r="H893" s="73"/>
      <c r="I893" s="73"/>
      <c r="J893" s="73"/>
      <c r="K893" s="73"/>
      <c r="L893" s="367"/>
      <c r="M893" s="106"/>
      <c r="N893" s="106"/>
      <c r="O893" s="106"/>
      <c r="P893" s="73"/>
      <c r="Q893" s="73"/>
      <c r="R893" s="73"/>
      <c r="S893" s="73"/>
      <c r="T893" s="73"/>
      <c r="U893" s="73"/>
      <c r="V893" s="73"/>
      <c r="W893" s="73"/>
      <c r="X893" s="73"/>
      <c r="Y893" s="73"/>
    </row>
    <row r="894" spans="1:25" ht="15.75" customHeight="1" x14ac:dyDescent="0.2">
      <c r="A894" s="73"/>
      <c r="B894" s="73"/>
      <c r="C894" s="73"/>
      <c r="D894" s="73"/>
      <c r="E894" s="73"/>
      <c r="F894" s="73"/>
      <c r="G894" s="73"/>
      <c r="H894" s="73"/>
      <c r="I894" s="73"/>
      <c r="J894" s="73"/>
      <c r="K894" s="73"/>
      <c r="L894" s="367"/>
      <c r="M894" s="106"/>
      <c r="N894" s="106"/>
      <c r="O894" s="106"/>
      <c r="P894" s="73"/>
      <c r="Q894" s="73"/>
      <c r="R894" s="73"/>
      <c r="S894" s="73"/>
      <c r="T894" s="73"/>
      <c r="U894" s="73"/>
      <c r="V894" s="73"/>
      <c r="W894" s="73"/>
      <c r="X894" s="73"/>
      <c r="Y894" s="73"/>
    </row>
    <row r="895" spans="1:25" ht="15.75" customHeight="1" x14ac:dyDescent="0.2">
      <c r="A895" s="73"/>
      <c r="B895" s="73"/>
      <c r="C895" s="73"/>
      <c r="D895" s="73"/>
      <c r="E895" s="73"/>
      <c r="F895" s="73"/>
      <c r="G895" s="73"/>
      <c r="H895" s="73"/>
      <c r="I895" s="73"/>
      <c r="J895" s="73"/>
      <c r="K895" s="73"/>
      <c r="L895" s="367"/>
      <c r="M895" s="106"/>
      <c r="N895" s="106"/>
      <c r="O895" s="106"/>
      <c r="P895" s="73"/>
      <c r="Q895" s="73"/>
      <c r="R895" s="73"/>
      <c r="S895" s="73"/>
      <c r="T895" s="73"/>
      <c r="U895" s="73"/>
      <c r="V895" s="73"/>
      <c r="W895" s="73"/>
      <c r="X895" s="73"/>
      <c r="Y895" s="73"/>
    </row>
    <row r="896" spans="1:25" ht="15.75" customHeight="1" x14ac:dyDescent="0.2">
      <c r="A896" s="73"/>
      <c r="B896" s="73"/>
      <c r="C896" s="73"/>
      <c r="D896" s="73"/>
      <c r="E896" s="73"/>
      <c r="F896" s="73"/>
      <c r="G896" s="73"/>
      <c r="H896" s="73"/>
      <c r="I896" s="73"/>
      <c r="J896" s="73"/>
      <c r="K896" s="73"/>
      <c r="L896" s="367"/>
      <c r="M896" s="106"/>
      <c r="N896" s="106"/>
      <c r="O896" s="106"/>
      <c r="P896" s="73"/>
      <c r="Q896" s="73"/>
      <c r="R896" s="73"/>
      <c r="S896" s="73"/>
      <c r="T896" s="73"/>
      <c r="U896" s="73"/>
      <c r="V896" s="73"/>
      <c r="W896" s="73"/>
      <c r="X896" s="73"/>
      <c r="Y896" s="73"/>
    </row>
    <row r="897" spans="1:25" ht="15.75" customHeight="1" x14ac:dyDescent="0.2">
      <c r="A897" s="73"/>
      <c r="B897" s="73"/>
      <c r="C897" s="73"/>
      <c r="D897" s="73"/>
      <c r="E897" s="73"/>
      <c r="F897" s="73"/>
      <c r="G897" s="73"/>
      <c r="H897" s="73"/>
      <c r="I897" s="73"/>
      <c r="J897" s="73"/>
      <c r="K897" s="73"/>
      <c r="L897" s="367"/>
      <c r="M897" s="106"/>
      <c r="N897" s="106"/>
      <c r="O897" s="106"/>
      <c r="P897" s="73"/>
      <c r="Q897" s="73"/>
      <c r="R897" s="73"/>
      <c r="S897" s="73"/>
      <c r="T897" s="73"/>
      <c r="U897" s="73"/>
      <c r="V897" s="73"/>
      <c r="W897" s="73"/>
      <c r="X897" s="73"/>
      <c r="Y897" s="73"/>
    </row>
    <row r="898" spans="1:25" ht="15.75" customHeight="1" x14ac:dyDescent="0.2">
      <c r="A898" s="73"/>
      <c r="B898" s="73"/>
      <c r="C898" s="73"/>
      <c r="D898" s="73"/>
      <c r="E898" s="73"/>
      <c r="F898" s="73"/>
      <c r="G898" s="73"/>
      <c r="H898" s="73"/>
      <c r="I898" s="73"/>
      <c r="J898" s="73"/>
      <c r="K898" s="73"/>
      <c r="L898" s="367"/>
      <c r="M898" s="106"/>
      <c r="N898" s="106"/>
      <c r="O898" s="106"/>
      <c r="P898" s="73"/>
      <c r="Q898" s="73"/>
      <c r="R898" s="73"/>
      <c r="S898" s="73"/>
      <c r="T898" s="73"/>
      <c r="U898" s="73"/>
      <c r="V898" s="73"/>
      <c r="W898" s="73"/>
      <c r="X898" s="73"/>
      <c r="Y898" s="73"/>
    </row>
    <row r="899" spans="1:25" ht="15.75" customHeight="1" x14ac:dyDescent="0.2">
      <c r="A899" s="73"/>
      <c r="B899" s="73"/>
      <c r="C899" s="73"/>
      <c r="D899" s="73"/>
      <c r="E899" s="73"/>
      <c r="F899" s="73"/>
      <c r="G899" s="73"/>
      <c r="H899" s="73"/>
      <c r="I899" s="73"/>
      <c r="J899" s="73"/>
      <c r="K899" s="73"/>
      <c r="L899" s="367"/>
      <c r="M899" s="106"/>
      <c r="N899" s="106"/>
      <c r="O899" s="106"/>
      <c r="P899" s="73"/>
      <c r="Q899" s="73"/>
      <c r="R899" s="73"/>
      <c r="S899" s="73"/>
      <c r="T899" s="73"/>
      <c r="U899" s="73"/>
      <c r="V899" s="73"/>
      <c r="W899" s="73"/>
      <c r="X899" s="73"/>
      <c r="Y899" s="73"/>
    </row>
    <row r="900" spans="1:25" ht="15.75" customHeight="1" x14ac:dyDescent="0.2">
      <c r="A900" s="73"/>
      <c r="B900" s="73"/>
      <c r="C900" s="73"/>
      <c r="D900" s="73"/>
      <c r="E900" s="73"/>
      <c r="F900" s="73"/>
      <c r="G900" s="73"/>
      <c r="H900" s="73"/>
      <c r="I900" s="73"/>
      <c r="J900" s="73"/>
      <c r="K900" s="73"/>
      <c r="L900" s="367"/>
      <c r="M900" s="106"/>
      <c r="N900" s="106"/>
      <c r="O900" s="106"/>
      <c r="P900" s="73"/>
      <c r="Q900" s="73"/>
      <c r="R900" s="73"/>
      <c r="S900" s="73"/>
      <c r="T900" s="73"/>
      <c r="U900" s="73"/>
      <c r="V900" s="73"/>
      <c r="W900" s="73"/>
      <c r="X900" s="73"/>
      <c r="Y900" s="73"/>
    </row>
    <row r="901" spans="1:25" ht="15.75" customHeight="1" x14ac:dyDescent="0.2">
      <c r="A901" s="73"/>
      <c r="B901" s="73"/>
      <c r="C901" s="73"/>
      <c r="D901" s="73"/>
      <c r="E901" s="73"/>
      <c r="F901" s="73"/>
      <c r="G901" s="73"/>
      <c r="H901" s="73"/>
      <c r="I901" s="73"/>
      <c r="J901" s="73"/>
      <c r="K901" s="73"/>
      <c r="L901" s="367"/>
      <c r="M901" s="106"/>
      <c r="N901" s="106"/>
      <c r="O901" s="106"/>
      <c r="P901" s="73"/>
      <c r="Q901" s="73"/>
      <c r="R901" s="73"/>
      <c r="S901" s="73"/>
      <c r="T901" s="73"/>
      <c r="U901" s="73"/>
      <c r="V901" s="73"/>
      <c r="W901" s="73"/>
      <c r="X901" s="73"/>
      <c r="Y901" s="73"/>
    </row>
    <row r="902" spans="1:25" ht="15.75" customHeight="1" x14ac:dyDescent="0.2">
      <c r="A902" s="73"/>
      <c r="B902" s="73"/>
      <c r="C902" s="73"/>
      <c r="D902" s="73"/>
      <c r="E902" s="73"/>
      <c r="F902" s="73"/>
      <c r="G902" s="73"/>
      <c r="H902" s="73"/>
      <c r="I902" s="73"/>
      <c r="J902" s="73"/>
      <c r="K902" s="73"/>
      <c r="L902" s="367"/>
      <c r="M902" s="106"/>
      <c r="N902" s="106"/>
      <c r="O902" s="106"/>
      <c r="P902" s="73"/>
      <c r="Q902" s="73"/>
      <c r="R902" s="73"/>
      <c r="S902" s="73"/>
      <c r="T902" s="73"/>
      <c r="U902" s="73"/>
      <c r="V902" s="73"/>
      <c r="W902" s="73"/>
      <c r="X902" s="73"/>
      <c r="Y902" s="73"/>
    </row>
    <row r="903" spans="1:25" ht="15.75" customHeight="1" x14ac:dyDescent="0.2">
      <c r="A903" s="73"/>
      <c r="B903" s="73"/>
      <c r="C903" s="73"/>
      <c r="D903" s="73"/>
      <c r="E903" s="73"/>
      <c r="F903" s="73"/>
      <c r="G903" s="73"/>
      <c r="H903" s="73"/>
      <c r="I903" s="73"/>
      <c r="J903" s="73"/>
      <c r="K903" s="73"/>
      <c r="L903" s="367"/>
      <c r="M903" s="106"/>
      <c r="N903" s="106"/>
      <c r="O903" s="106"/>
      <c r="P903" s="73"/>
      <c r="Q903" s="73"/>
      <c r="R903" s="73"/>
      <c r="S903" s="73"/>
      <c r="T903" s="73"/>
      <c r="U903" s="73"/>
      <c r="V903" s="73"/>
      <c r="W903" s="73"/>
      <c r="X903" s="73"/>
      <c r="Y903" s="73"/>
    </row>
    <row r="904" spans="1:25" ht="15.75" customHeight="1" x14ac:dyDescent="0.2">
      <c r="A904" s="73"/>
      <c r="B904" s="73"/>
      <c r="C904" s="73"/>
      <c r="D904" s="73"/>
      <c r="E904" s="73"/>
      <c r="F904" s="73"/>
      <c r="G904" s="73"/>
      <c r="H904" s="73"/>
      <c r="I904" s="73"/>
      <c r="J904" s="73"/>
      <c r="K904" s="73"/>
      <c r="L904" s="367"/>
      <c r="M904" s="106"/>
      <c r="N904" s="106"/>
      <c r="O904" s="106"/>
      <c r="P904" s="73"/>
      <c r="Q904" s="73"/>
      <c r="R904" s="73"/>
      <c r="S904" s="73"/>
      <c r="T904" s="73"/>
      <c r="U904" s="73"/>
      <c r="V904" s="73"/>
      <c r="W904" s="73"/>
      <c r="X904" s="73"/>
      <c r="Y904" s="73"/>
    </row>
    <row r="905" spans="1:25" ht="15.75" customHeight="1" x14ac:dyDescent="0.2">
      <c r="A905" s="73"/>
      <c r="B905" s="73"/>
      <c r="C905" s="73"/>
      <c r="D905" s="73"/>
      <c r="E905" s="73"/>
      <c r="F905" s="73"/>
      <c r="G905" s="73"/>
      <c r="H905" s="73"/>
      <c r="I905" s="73"/>
      <c r="J905" s="73"/>
      <c r="K905" s="73"/>
      <c r="L905" s="367"/>
      <c r="M905" s="106"/>
      <c r="N905" s="106"/>
      <c r="O905" s="106"/>
      <c r="P905" s="73"/>
      <c r="Q905" s="73"/>
      <c r="R905" s="73"/>
      <c r="S905" s="73"/>
      <c r="T905" s="73"/>
      <c r="U905" s="73"/>
      <c r="V905" s="73"/>
      <c r="W905" s="73"/>
      <c r="X905" s="73"/>
      <c r="Y905" s="73"/>
    </row>
    <row r="906" spans="1:25" ht="15.75" customHeight="1" x14ac:dyDescent="0.2">
      <c r="A906" s="73"/>
      <c r="B906" s="73"/>
      <c r="C906" s="73"/>
      <c r="D906" s="73"/>
      <c r="E906" s="73"/>
      <c r="F906" s="73"/>
      <c r="G906" s="73"/>
      <c r="H906" s="73"/>
      <c r="I906" s="73"/>
      <c r="J906" s="73"/>
      <c r="K906" s="73"/>
      <c r="L906" s="367"/>
      <c r="M906" s="106"/>
      <c r="N906" s="106"/>
      <c r="O906" s="106"/>
      <c r="P906" s="73"/>
      <c r="Q906" s="73"/>
      <c r="R906" s="73"/>
      <c r="S906" s="73"/>
      <c r="T906" s="73"/>
      <c r="U906" s="73"/>
      <c r="V906" s="73"/>
      <c r="W906" s="73"/>
      <c r="X906" s="73"/>
      <c r="Y906" s="73"/>
    </row>
    <row r="907" spans="1:25" ht="15.75" customHeight="1" x14ac:dyDescent="0.2">
      <c r="A907" s="73"/>
      <c r="B907" s="73"/>
      <c r="C907" s="73"/>
      <c r="D907" s="73"/>
      <c r="E907" s="73"/>
      <c r="F907" s="73"/>
      <c r="G907" s="73"/>
      <c r="H907" s="73"/>
      <c r="I907" s="73"/>
      <c r="J907" s="73"/>
      <c r="K907" s="73"/>
      <c r="L907" s="367"/>
      <c r="M907" s="106"/>
      <c r="N907" s="106"/>
      <c r="O907" s="106"/>
      <c r="P907" s="73"/>
      <c r="Q907" s="73"/>
      <c r="R907" s="73"/>
      <c r="S907" s="73"/>
      <c r="T907" s="73"/>
      <c r="U907" s="73"/>
      <c r="V907" s="73"/>
      <c r="W907" s="73"/>
      <c r="X907" s="73"/>
      <c r="Y907" s="73"/>
    </row>
    <row r="908" spans="1:25" ht="15.75" customHeight="1" x14ac:dyDescent="0.2">
      <c r="A908" s="73"/>
      <c r="B908" s="73"/>
      <c r="C908" s="73"/>
      <c r="D908" s="73"/>
      <c r="E908" s="73"/>
      <c r="F908" s="73"/>
      <c r="G908" s="73"/>
      <c r="H908" s="73"/>
      <c r="I908" s="73"/>
      <c r="J908" s="73"/>
      <c r="K908" s="73"/>
      <c r="L908" s="367"/>
      <c r="M908" s="106"/>
      <c r="N908" s="106"/>
      <c r="O908" s="106"/>
      <c r="P908" s="73"/>
      <c r="Q908" s="73"/>
      <c r="R908" s="73"/>
      <c r="S908" s="73"/>
      <c r="T908" s="73"/>
      <c r="U908" s="73"/>
      <c r="V908" s="73"/>
      <c r="W908" s="73"/>
      <c r="X908" s="73"/>
      <c r="Y908" s="73"/>
    </row>
    <row r="909" spans="1:25" ht="15.75" customHeight="1" x14ac:dyDescent="0.2">
      <c r="A909" s="73"/>
      <c r="B909" s="73"/>
      <c r="C909" s="73"/>
      <c r="D909" s="73"/>
      <c r="E909" s="73"/>
      <c r="F909" s="73"/>
      <c r="G909" s="73"/>
      <c r="H909" s="73"/>
      <c r="I909" s="73"/>
      <c r="J909" s="73"/>
      <c r="K909" s="73"/>
      <c r="L909" s="367"/>
      <c r="M909" s="106"/>
      <c r="N909" s="106"/>
      <c r="O909" s="106"/>
      <c r="P909" s="73"/>
      <c r="Q909" s="73"/>
      <c r="R909" s="73"/>
      <c r="S909" s="73"/>
      <c r="T909" s="73"/>
      <c r="U909" s="73"/>
      <c r="V909" s="73"/>
      <c r="W909" s="73"/>
      <c r="X909" s="73"/>
      <c r="Y909" s="73"/>
    </row>
    <row r="910" spans="1:25" ht="15.75" customHeight="1" x14ac:dyDescent="0.2">
      <c r="A910" s="73"/>
      <c r="B910" s="73"/>
      <c r="C910" s="73"/>
      <c r="D910" s="73"/>
      <c r="E910" s="73"/>
      <c r="F910" s="73"/>
      <c r="G910" s="73"/>
      <c r="H910" s="73"/>
      <c r="I910" s="73"/>
      <c r="J910" s="73"/>
      <c r="K910" s="73"/>
      <c r="L910" s="367"/>
      <c r="M910" s="106"/>
      <c r="N910" s="106"/>
      <c r="O910" s="106"/>
      <c r="P910" s="73"/>
      <c r="Q910" s="73"/>
      <c r="R910" s="73"/>
      <c r="S910" s="73"/>
      <c r="T910" s="73"/>
      <c r="U910" s="73"/>
      <c r="V910" s="73"/>
      <c r="W910" s="73"/>
      <c r="X910" s="73"/>
      <c r="Y910" s="73"/>
    </row>
    <row r="911" spans="1:25" ht="15.75" customHeight="1" x14ac:dyDescent="0.2">
      <c r="A911" s="73"/>
      <c r="B911" s="73"/>
      <c r="C911" s="73"/>
      <c r="D911" s="73"/>
      <c r="E911" s="73"/>
      <c r="F911" s="73"/>
      <c r="G911" s="73"/>
      <c r="H911" s="73"/>
      <c r="I911" s="73"/>
      <c r="J911" s="73"/>
      <c r="K911" s="73"/>
      <c r="L911" s="367"/>
      <c r="M911" s="106"/>
      <c r="N911" s="106"/>
      <c r="O911" s="106"/>
      <c r="P911" s="73"/>
      <c r="Q911" s="73"/>
      <c r="R911" s="73"/>
      <c r="S911" s="73"/>
      <c r="T911" s="73"/>
      <c r="U911" s="73"/>
      <c r="V911" s="73"/>
      <c r="W911" s="73"/>
      <c r="X911" s="73"/>
      <c r="Y911" s="73"/>
    </row>
    <row r="912" spans="1:25" ht="15.75" customHeight="1" x14ac:dyDescent="0.2">
      <c r="A912" s="73"/>
      <c r="B912" s="73"/>
      <c r="C912" s="73"/>
      <c r="D912" s="73"/>
      <c r="E912" s="73"/>
      <c r="F912" s="73"/>
      <c r="G912" s="73"/>
      <c r="H912" s="73"/>
      <c r="I912" s="73"/>
      <c r="J912" s="73"/>
      <c r="K912" s="73"/>
      <c r="L912" s="367"/>
      <c r="M912" s="106"/>
      <c r="N912" s="106"/>
      <c r="O912" s="106"/>
      <c r="P912" s="73"/>
      <c r="Q912" s="73"/>
      <c r="R912" s="73"/>
      <c r="S912" s="73"/>
      <c r="T912" s="73"/>
      <c r="U912" s="73"/>
      <c r="V912" s="73"/>
      <c r="W912" s="73"/>
      <c r="X912" s="73"/>
      <c r="Y912" s="73"/>
    </row>
    <row r="913" spans="1:25" ht="15.75" customHeight="1" x14ac:dyDescent="0.2">
      <c r="A913" s="73"/>
      <c r="B913" s="73"/>
      <c r="C913" s="73"/>
      <c r="D913" s="73"/>
      <c r="E913" s="73"/>
      <c r="F913" s="73"/>
      <c r="G913" s="73"/>
      <c r="H913" s="73"/>
      <c r="I913" s="73"/>
      <c r="J913" s="73"/>
      <c r="K913" s="73"/>
      <c r="L913" s="367"/>
      <c r="M913" s="106"/>
      <c r="N913" s="106"/>
      <c r="O913" s="106"/>
      <c r="P913" s="73"/>
      <c r="Q913" s="73"/>
      <c r="R913" s="73"/>
      <c r="S913" s="73"/>
      <c r="T913" s="73"/>
      <c r="U913" s="73"/>
      <c r="V913" s="73"/>
      <c r="W913" s="73"/>
      <c r="X913" s="73"/>
      <c r="Y913" s="73"/>
    </row>
    <row r="914" spans="1:25" ht="15.75" customHeight="1" x14ac:dyDescent="0.2">
      <c r="A914" s="73"/>
      <c r="B914" s="73"/>
      <c r="C914" s="73"/>
      <c r="D914" s="73"/>
      <c r="E914" s="73"/>
      <c r="F914" s="73"/>
      <c r="G914" s="73"/>
      <c r="H914" s="73"/>
      <c r="I914" s="73"/>
      <c r="J914" s="73"/>
      <c r="K914" s="73"/>
      <c r="L914" s="367"/>
      <c r="M914" s="106"/>
      <c r="N914" s="106"/>
      <c r="O914" s="106"/>
      <c r="P914" s="73"/>
      <c r="Q914" s="73"/>
      <c r="R914" s="73"/>
      <c r="S914" s="73"/>
      <c r="T914" s="73"/>
      <c r="U914" s="73"/>
      <c r="V914" s="73"/>
      <c r="W914" s="73"/>
      <c r="X914" s="73"/>
      <c r="Y914" s="73"/>
    </row>
    <row r="915" spans="1:25" ht="15.75" customHeight="1" x14ac:dyDescent="0.2">
      <c r="A915" s="73"/>
      <c r="B915" s="73"/>
      <c r="C915" s="73"/>
      <c r="D915" s="73"/>
      <c r="E915" s="73"/>
      <c r="F915" s="73"/>
      <c r="G915" s="73"/>
      <c r="H915" s="73"/>
      <c r="I915" s="73"/>
      <c r="J915" s="73"/>
      <c r="K915" s="73"/>
      <c r="L915" s="367"/>
      <c r="M915" s="106"/>
      <c r="N915" s="106"/>
      <c r="O915" s="106"/>
      <c r="P915" s="73"/>
      <c r="Q915" s="73"/>
      <c r="R915" s="73"/>
      <c r="S915" s="73"/>
      <c r="T915" s="73"/>
      <c r="U915" s="73"/>
      <c r="V915" s="73"/>
      <c r="W915" s="73"/>
      <c r="X915" s="73"/>
      <c r="Y915" s="73"/>
    </row>
    <row r="916" spans="1:25" ht="15.75" customHeight="1" x14ac:dyDescent="0.2">
      <c r="A916" s="73"/>
      <c r="B916" s="73"/>
      <c r="C916" s="73"/>
      <c r="D916" s="73"/>
      <c r="E916" s="73"/>
      <c r="F916" s="73"/>
      <c r="G916" s="73"/>
      <c r="H916" s="73"/>
      <c r="I916" s="73"/>
      <c r="J916" s="73"/>
      <c r="K916" s="73"/>
      <c r="L916" s="367"/>
      <c r="M916" s="106"/>
      <c r="N916" s="106"/>
      <c r="O916" s="106"/>
      <c r="P916" s="73"/>
      <c r="Q916" s="73"/>
      <c r="R916" s="73"/>
      <c r="S916" s="73"/>
      <c r="T916" s="73"/>
      <c r="U916" s="73"/>
      <c r="V916" s="73"/>
      <c r="W916" s="73"/>
      <c r="X916" s="73"/>
      <c r="Y916" s="73"/>
    </row>
    <row r="917" spans="1:25" ht="15.75" customHeight="1" x14ac:dyDescent="0.2">
      <c r="A917" s="73"/>
      <c r="B917" s="73"/>
      <c r="C917" s="73"/>
      <c r="D917" s="73"/>
      <c r="E917" s="73"/>
      <c r="F917" s="73"/>
      <c r="G917" s="73"/>
      <c r="H917" s="73"/>
      <c r="I917" s="73"/>
      <c r="J917" s="73"/>
      <c r="K917" s="73"/>
      <c r="L917" s="367"/>
      <c r="M917" s="106"/>
      <c r="N917" s="106"/>
      <c r="O917" s="106"/>
      <c r="P917" s="73"/>
      <c r="Q917" s="73"/>
      <c r="R917" s="73"/>
      <c r="S917" s="73"/>
      <c r="T917" s="73"/>
      <c r="U917" s="73"/>
      <c r="V917" s="73"/>
      <c r="W917" s="73"/>
      <c r="X917" s="73"/>
      <c r="Y917" s="73"/>
    </row>
    <row r="918" spans="1:25" ht="15.75" customHeight="1" x14ac:dyDescent="0.2">
      <c r="A918" s="73"/>
      <c r="B918" s="73"/>
      <c r="C918" s="73"/>
      <c r="D918" s="73"/>
      <c r="E918" s="73"/>
      <c r="F918" s="73"/>
      <c r="G918" s="73"/>
      <c r="H918" s="73"/>
      <c r="I918" s="73"/>
      <c r="J918" s="73"/>
      <c r="K918" s="73"/>
      <c r="L918" s="367"/>
      <c r="M918" s="106"/>
      <c r="N918" s="106"/>
      <c r="O918" s="106"/>
      <c r="P918" s="73"/>
      <c r="Q918" s="73"/>
      <c r="R918" s="73"/>
      <c r="S918" s="73"/>
      <c r="T918" s="73"/>
      <c r="U918" s="73"/>
      <c r="V918" s="73"/>
      <c r="W918" s="73"/>
      <c r="X918" s="73"/>
      <c r="Y918" s="73"/>
    </row>
    <row r="919" spans="1:25" ht="15.75" customHeight="1" x14ac:dyDescent="0.2">
      <c r="A919" s="73"/>
      <c r="B919" s="73"/>
      <c r="C919" s="73"/>
      <c r="D919" s="73"/>
      <c r="E919" s="73"/>
      <c r="F919" s="73"/>
      <c r="G919" s="73"/>
      <c r="H919" s="73"/>
      <c r="I919" s="73"/>
      <c r="J919" s="73"/>
      <c r="K919" s="73"/>
      <c r="L919" s="367"/>
      <c r="M919" s="106"/>
      <c r="N919" s="106"/>
      <c r="O919" s="106"/>
      <c r="P919" s="73"/>
      <c r="Q919" s="73"/>
      <c r="R919" s="73"/>
      <c r="S919" s="73"/>
      <c r="T919" s="73"/>
      <c r="U919" s="73"/>
      <c r="V919" s="73"/>
      <c r="W919" s="73"/>
      <c r="X919" s="73"/>
      <c r="Y919" s="73"/>
    </row>
    <row r="920" spans="1:25" ht="15.75" customHeight="1" x14ac:dyDescent="0.2">
      <c r="A920" s="73"/>
      <c r="B920" s="73"/>
      <c r="C920" s="73"/>
      <c r="D920" s="73"/>
      <c r="E920" s="73"/>
      <c r="F920" s="73"/>
      <c r="G920" s="73"/>
      <c r="H920" s="73"/>
      <c r="I920" s="73"/>
      <c r="J920" s="73"/>
      <c r="K920" s="73"/>
      <c r="L920" s="367"/>
      <c r="M920" s="106"/>
      <c r="N920" s="106"/>
      <c r="O920" s="106"/>
      <c r="P920" s="73"/>
      <c r="Q920" s="73"/>
      <c r="R920" s="73"/>
      <c r="S920" s="73"/>
      <c r="T920" s="73"/>
      <c r="U920" s="73"/>
      <c r="V920" s="73"/>
      <c r="W920" s="73"/>
      <c r="X920" s="73"/>
      <c r="Y920" s="73"/>
    </row>
    <row r="921" spans="1:25" ht="15.75" customHeight="1" x14ac:dyDescent="0.2">
      <c r="A921" s="73"/>
      <c r="B921" s="73"/>
      <c r="C921" s="73"/>
      <c r="D921" s="73"/>
      <c r="E921" s="73"/>
      <c r="F921" s="73"/>
      <c r="G921" s="73"/>
      <c r="H921" s="73"/>
      <c r="I921" s="73"/>
      <c r="J921" s="73"/>
      <c r="K921" s="73"/>
      <c r="L921" s="367"/>
      <c r="M921" s="106"/>
      <c r="N921" s="106"/>
      <c r="O921" s="106"/>
      <c r="P921" s="73"/>
      <c r="Q921" s="73"/>
      <c r="R921" s="73"/>
      <c r="S921" s="73"/>
      <c r="T921" s="73"/>
      <c r="U921" s="73"/>
      <c r="V921" s="73"/>
      <c r="W921" s="73"/>
      <c r="X921" s="73"/>
      <c r="Y921" s="73"/>
    </row>
    <row r="922" spans="1:25" ht="15.75" customHeight="1" x14ac:dyDescent="0.2">
      <c r="A922" s="73"/>
      <c r="B922" s="73"/>
      <c r="C922" s="73"/>
      <c r="D922" s="73"/>
      <c r="E922" s="73"/>
      <c r="F922" s="73"/>
      <c r="G922" s="73"/>
      <c r="H922" s="73"/>
      <c r="I922" s="73"/>
      <c r="J922" s="73"/>
      <c r="K922" s="73"/>
      <c r="L922" s="367"/>
      <c r="M922" s="106"/>
      <c r="N922" s="106"/>
      <c r="O922" s="106"/>
      <c r="P922" s="73"/>
      <c r="Q922" s="73"/>
      <c r="R922" s="73"/>
      <c r="S922" s="73"/>
      <c r="T922" s="73"/>
      <c r="U922" s="73"/>
      <c r="V922" s="73"/>
      <c r="W922" s="73"/>
      <c r="X922" s="73"/>
      <c r="Y922" s="73"/>
    </row>
    <row r="923" spans="1:25" ht="15.75" customHeight="1" x14ac:dyDescent="0.2">
      <c r="A923" s="73"/>
      <c r="B923" s="73"/>
      <c r="C923" s="73"/>
      <c r="D923" s="73"/>
      <c r="E923" s="73"/>
      <c r="F923" s="73"/>
      <c r="G923" s="73"/>
      <c r="H923" s="73"/>
      <c r="I923" s="73"/>
      <c r="J923" s="73"/>
      <c r="K923" s="73"/>
      <c r="L923" s="367"/>
      <c r="M923" s="106"/>
      <c r="N923" s="106"/>
      <c r="O923" s="106"/>
      <c r="P923" s="73"/>
      <c r="Q923" s="73"/>
      <c r="R923" s="73"/>
      <c r="S923" s="73"/>
      <c r="T923" s="73"/>
      <c r="U923" s="73"/>
      <c r="V923" s="73"/>
      <c r="W923" s="73"/>
      <c r="X923" s="73"/>
      <c r="Y923" s="73"/>
    </row>
    <row r="924" spans="1:25" ht="15.75" customHeight="1" x14ac:dyDescent="0.2">
      <c r="A924" s="73"/>
      <c r="B924" s="73"/>
      <c r="C924" s="73"/>
      <c r="D924" s="73"/>
      <c r="E924" s="73"/>
      <c r="F924" s="73"/>
      <c r="G924" s="73"/>
      <c r="H924" s="73"/>
      <c r="I924" s="73"/>
      <c r="J924" s="73"/>
      <c r="K924" s="73"/>
      <c r="L924" s="367"/>
      <c r="M924" s="106"/>
      <c r="N924" s="106"/>
      <c r="O924" s="106"/>
      <c r="P924" s="73"/>
      <c r="Q924" s="73"/>
      <c r="R924" s="73"/>
      <c r="S924" s="73"/>
      <c r="T924" s="73"/>
      <c r="U924" s="73"/>
      <c r="V924" s="73"/>
      <c r="W924" s="73"/>
      <c r="X924" s="73"/>
      <c r="Y924" s="73"/>
    </row>
    <row r="925" spans="1:25" ht="15.75" customHeight="1" x14ac:dyDescent="0.2">
      <c r="A925" s="73"/>
      <c r="B925" s="73"/>
      <c r="C925" s="73"/>
      <c r="D925" s="73"/>
      <c r="E925" s="73"/>
      <c r="F925" s="73"/>
      <c r="G925" s="73"/>
      <c r="H925" s="73"/>
      <c r="I925" s="73"/>
      <c r="J925" s="73"/>
      <c r="K925" s="73"/>
      <c r="L925" s="367"/>
      <c r="M925" s="106"/>
      <c r="N925" s="106"/>
      <c r="O925" s="106"/>
      <c r="P925" s="73"/>
      <c r="Q925" s="73"/>
      <c r="R925" s="73"/>
      <c r="S925" s="73"/>
      <c r="T925" s="73"/>
      <c r="U925" s="73"/>
      <c r="V925" s="73"/>
      <c r="W925" s="73"/>
      <c r="X925" s="73"/>
      <c r="Y925" s="73"/>
    </row>
    <row r="926" spans="1:25" ht="15.75" customHeight="1" x14ac:dyDescent="0.2">
      <c r="A926" s="73"/>
      <c r="B926" s="73"/>
      <c r="C926" s="73"/>
      <c r="D926" s="73"/>
      <c r="E926" s="73"/>
      <c r="F926" s="73"/>
      <c r="G926" s="73"/>
      <c r="H926" s="73"/>
      <c r="I926" s="73"/>
      <c r="J926" s="73"/>
      <c r="K926" s="73"/>
      <c r="L926" s="367"/>
      <c r="M926" s="106"/>
      <c r="N926" s="106"/>
      <c r="O926" s="106"/>
      <c r="P926" s="73"/>
      <c r="Q926" s="73"/>
      <c r="R926" s="73"/>
      <c r="S926" s="73"/>
      <c r="T926" s="73"/>
      <c r="U926" s="73"/>
      <c r="V926" s="73"/>
      <c r="W926" s="73"/>
      <c r="X926" s="73"/>
      <c r="Y926" s="73"/>
    </row>
    <row r="927" spans="1:25" ht="15.75" customHeight="1" x14ac:dyDescent="0.2">
      <c r="A927" s="73"/>
      <c r="B927" s="73"/>
      <c r="C927" s="73"/>
      <c r="D927" s="73"/>
      <c r="E927" s="73"/>
      <c r="F927" s="73"/>
      <c r="G927" s="73"/>
      <c r="H927" s="73"/>
      <c r="I927" s="73"/>
      <c r="J927" s="73"/>
      <c r="K927" s="73"/>
      <c r="L927" s="367"/>
      <c r="M927" s="106"/>
      <c r="N927" s="106"/>
      <c r="O927" s="106"/>
      <c r="P927" s="73"/>
      <c r="Q927" s="73"/>
      <c r="R927" s="73"/>
      <c r="S927" s="73"/>
      <c r="T927" s="73"/>
      <c r="U927" s="73"/>
      <c r="V927" s="73"/>
      <c r="W927" s="73"/>
      <c r="X927" s="73"/>
      <c r="Y927" s="73"/>
    </row>
    <row r="928" spans="1:25" ht="15.75" customHeight="1" x14ac:dyDescent="0.2">
      <c r="A928" s="73"/>
      <c r="B928" s="73"/>
      <c r="C928" s="73"/>
      <c r="D928" s="73"/>
      <c r="E928" s="73"/>
      <c r="F928" s="73"/>
      <c r="G928" s="73"/>
      <c r="H928" s="73"/>
      <c r="I928" s="73"/>
      <c r="J928" s="73"/>
      <c r="K928" s="73"/>
      <c r="L928" s="367"/>
      <c r="M928" s="106"/>
      <c r="N928" s="106"/>
      <c r="O928" s="106"/>
      <c r="P928" s="73"/>
      <c r="Q928" s="73"/>
      <c r="R928" s="73"/>
      <c r="S928" s="73"/>
      <c r="T928" s="73"/>
      <c r="U928" s="73"/>
      <c r="V928" s="73"/>
      <c r="W928" s="73"/>
      <c r="X928" s="73"/>
      <c r="Y928" s="73"/>
    </row>
    <row r="929" spans="1:25" ht="15.75" customHeight="1" x14ac:dyDescent="0.2">
      <c r="A929" s="73"/>
      <c r="B929" s="73"/>
      <c r="C929" s="73"/>
      <c r="D929" s="73"/>
      <c r="E929" s="73"/>
      <c r="F929" s="73"/>
      <c r="G929" s="73"/>
      <c r="H929" s="73"/>
      <c r="I929" s="73"/>
      <c r="J929" s="73"/>
      <c r="K929" s="73"/>
      <c r="L929" s="367"/>
      <c r="M929" s="106"/>
      <c r="N929" s="106"/>
      <c r="O929" s="106"/>
      <c r="P929" s="73"/>
      <c r="Q929" s="73"/>
      <c r="R929" s="73"/>
      <c r="S929" s="73"/>
      <c r="T929" s="73"/>
      <c r="U929" s="73"/>
      <c r="V929" s="73"/>
      <c r="W929" s="73"/>
      <c r="X929" s="73"/>
      <c r="Y929" s="73"/>
    </row>
    <row r="930" spans="1:25" ht="15.75" customHeight="1" x14ac:dyDescent="0.2">
      <c r="A930" s="73"/>
      <c r="B930" s="73"/>
      <c r="C930" s="73"/>
      <c r="D930" s="73"/>
      <c r="E930" s="73"/>
      <c r="F930" s="73"/>
      <c r="G930" s="73"/>
      <c r="H930" s="73"/>
      <c r="I930" s="73"/>
      <c r="J930" s="73"/>
      <c r="K930" s="73"/>
      <c r="L930" s="367"/>
      <c r="M930" s="106"/>
      <c r="N930" s="106"/>
      <c r="O930" s="106"/>
      <c r="P930" s="73"/>
      <c r="Q930" s="73"/>
      <c r="R930" s="73"/>
      <c r="S930" s="73"/>
      <c r="T930" s="73"/>
      <c r="U930" s="73"/>
      <c r="V930" s="73"/>
      <c r="W930" s="73"/>
      <c r="X930" s="73"/>
      <c r="Y930" s="73"/>
    </row>
    <row r="931" spans="1:25" ht="15.75" customHeight="1" x14ac:dyDescent="0.2">
      <c r="A931" s="73"/>
      <c r="B931" s="73"/>
      <c r="C931" s="73"/>
      <c r="D931" s="73"/>
      <c r="E931" s="73"/>
      <c r="F931" s="73"/>
      <c r="G931" s="73"/>
      <c r="H931" s="73"/>
      <c r="I931" s="73"/>
      <c r="J931" s="73"/>
      <c r="K931" s="73"/>
      <c r="L931" s="367"/>
      <c r="M931" s="106"/>
      <c r="N931" s="106"/>
      <c r="O931" s="106"/>
      <c r="P931" s="73"/>
      <c r="Q931" s="73"/>
      <c r="R931" s="73"/>
      <c r="S931" s="73"/>
      <c r="T931" s="73"/>
      <c r="U931" s="73"/>
      <c r="V931" s="73"/>
      <c r="W931" s="73"/>
      <c r="X931" s="73"/>
      <c r="Y931" s="73"/>
    </row>
    <row r="932" spans="1:25" ht="15.75" customHeight="1" x14ac:dyDescent="0.2">
      <c r="A932" s="73"/>
      <c r="B932" s="73"/>
      <c r="C932" s="73"/>
      <c r="D932" s="73"/>
      <c r="E932" s="73"/>
      <c r="F932" s="73"/>
      <c r="G932" s="73"/>
      <c r="H932" s="73"/>
      <c r="I932" s="73"/>
      <c r="J932" s="73"/>
      <c r="K932" s="73"/>
      <c r="L932" s="367"/>
      <c r="M932" s="106"/>
      <c r="N932" s="106"/>
      <c r="O932" s="106"/>
      <c r="P932" s="73"/>
      <c r="Q932" s="73"/>
      <c r="R932" s="73"/>
      <c r="S932" s="73"/>
      <c r="T932" s="73"/>
      <c r="U932" s="73"/>
      <c r="V932" s="73"/>
      <c r="W932" s="73"/>
      <c r="X932" s="73"/>
      <c r="Y932" s="73"/>
    </row>
    <row r="933" spans="1:25" ht="15.75" customHeight="1" x14ac:dyDescent="0.2">
      <c r="A933" s="73"/>
      <c r="B933" s="73"/>
      <c r="C933" s="73"/>
      <c r="D933" s="73"/>
      <c r="E933" s="73"/>
      <c r="F933" s="73"/>
      <c r="G933" s="73"/>
      <c r="H933" s="73"/>
      <c r="I933" s="73"/>
      <c r="J933" s="73"/>
      <c r="K933" s="73"/>
      <c r="L933" s="367"/>
      <c r="M933" s="106"/>
      <c r="N933" s="106"/>
      <c r="O933" s="106"/>
      <c r="P933" s="73"/>
      <c r="Q933" s="73"/>
      <c r="R933" s="73"/>
      <c r="S933" s="73"/>
      <c r="T933" s="73"/>
      <c r="U933" s="73"/>
      <c r="V933" s="73"/>
      <c r="W933" s="73"/>
      <c r="X933" s="73"/>
      <c r="Y933" s="73"/>
    </row>
    <row r="934" spans="1:25" ht="15.75" customHeight="1" x14ac:dyDescent="0.2">
      <c r="A934" s="73"/>
      <c r="B934" s="73"/>
      <c r="C934" s="73"/>
      <c r="D934" s="73"/>
      <c r="E934" s="73"/>
      <c r="F934" s="73"/>
      <c r="G934" s="73"/>
      <c r="H934" s="73"/>
      <c r="I934" s="73"/>
      <c r="J934" s="73"/>
      <c r="K934" s="73"/>
      <c r="L934" s="367"/>
      <c r="M934" s="106"/>
      <c r="N934" s="106"/>
      <c r="O934" s="106"/>
      <c r="P934" s="73"/>
      <c r="Q934" s="73"/>
      <c r="R934" s="73"/>
      <c r="S934" s="73"/>
      <c r="T934" s="73"/>
      <c r="U934" s="73"/>
      <c r="V934" s="73"/>
      <c r="W934" s="73"/>
      <c r="X934" s="73"/>
      <c r="Y934" s="73"/>
    </row>
    <row r="935" spans="1:25" ht="15.75" customHeight="1" x14ac:dyDescent="0.2">
      <c r="A935" s="73"/>
      <c r="B935" s="73"/>
      <c r="C935" s="73"/>
      <c r="D935" s="73"/>
      <c r="E935" s="73"/>
      <c r="F935" s="73"/>
      <c r="G935" s="73"/>
      <c r="H935" s="73"/>
      <c r="I935" s="73"/>
      <c r="J935" s="73"/>
      <c r="K935" s="73"/>
      <c r="L935" s="367"/>
      <c r="M935" s="106"/>
      <c r="N935" s="106"/>
      <c r="O935" s="106"/>
      <c r="P935" s="73"/>
      <c r="Q935" s="73"/>
      <c r="R935" s="73"/>
      <c r="S935" s="73"/>
      <c r="T935" s="73"/>
      <c r="U935" s="73"/>
      <c r="V935" s="73"/>
      <c r="W935" s="73"/>
      <c r="X935" s="73"/>
      <c r="Y935" s="73"/>
    </row>
    <row r="936" spans="1:25" ht="15.75" customHeight="1" x14ac:dyDescent="0.2">
      <c r="A936" s="73"/>
      <c r="B936" s="73"/>
      <c r="C936" s="73"/>
      <c r="D936" s="73"/>
      <c r="E936" s="73"/>
      <c r="F936" s="73"/>
      <c r="G936" s="73"/>
      <c r="H936" s="73"/>
      <c r="I936" s="73"/>
      <c r="J936" s="73"/>
      <c r="K936" s="73"/>
      <c r="L936" s="367"/>
      <c r="M936" s="106"/>
      <c r="N936" s="106"/>
      <c r="O936" s="106"/>
      <c r="P936" s="73"/>
      <c r="Q936" s="73"/>
      <c r="R936" s="73"/>
      <c r="S936" s="73"/>
      <c r="T936" s="73"/>
      <c r="U936" s="73"/>
      <c r="V936" s="73"/>
      <c r="W936" s="73"/>
      <c r="X936" s="73"/>
      <c r="Y936" s="73"/>
    </row>
    <row r="937" spans="1:25" ht="15.75" customHeight="1" x14ac:dyDescent="0.2">
      <c r="A937" s="73"/>
      <c r="B937" s="73"/>
      <c r="C937" s="73"/>
      <c r="D937" s="73"/>
      <c r="E937" s="73"/>
      <c r="F937" s="73"/>
      <c r="G937" s="73"/>
      <c r="H937" s="73"/>
      <c r="I937" s="73"/>
      <c r="J937" s="73"/>
      <c r="K937" s="73"/>
      <c r="L937" s="367"/>
      <c r="M937" s="106"/>
      <c r="N937" s="106"/>
      <c r="O937" s="106"/>
      <c r="P937" s="73"/>
      <c r="Q937" s="73"/>
      <c r="R937" s="73"/>
      <c r="S937" s="73"/>
      <c r="T937" s="73"/>
      <c r="U937" s="73"/>
      <c r="V937" s="73"/>
      <c r="W937" s="73"/>
      <c r="X937" s="73"/>
      <c r="Y937" s="73"/>
    </row>
    <row r="938" spans="1:25" ht="15.75" customHeight="1" x14ac:dyDescent="0.2">
      <c r="A938" s="73"/>
      <c r="B938" s="73"/>
      <c r="C938" s="73"/>
      <c r="D938" s="73"/>
      <c r="E938" s="73"/>
      <c r="F938" s="73"/>
      <c r="G938" s="73"/>
      <c r="H938" s="73"/>
      <c r="I938" s="73"/>
      <c r="J938" s="73"/>
      <c r="K938" s="73"/>
      <c r="L938" s="367"/>
      <c r="M938" s="106"/>
      <c r="N938" s="106"/>
      <c r="O938" s="106"/>
      <c r="P938" s="73"/>
      <c r="Q938" s="73"/>
      <c r="R938" s="73"/>
      <c r="S938" s="73"/>
      <c r="T938" s="73"/>
      <c r="U938" s="73"/>
      <c r="V938" s="73"/>
      <c r="W938" s="73"/>
      <c r="X938" s="73"/>
      <c r="Y938" s="73"/>
    </row>
    <row r="939" spans="1:25" ht="15.75" customHeight="1" x14ac:dyDescent="0.2">
      <c r="A939" s="73"/>
      <c r="B939" s="73"/>
      <c r="C939" s="73"/>
      <c r="D939" s="73"/>
      <c r="E939" s="73"/>
      <c r="F939" s="73"/>
      <c r="G939" s="73"/>
      <c r="H939" s="73"/>
      <c r="I939" s="73"/>
      <c r="J939" s="73"/>
      <c r="K939" s="73"/>
      <c r="L939" s="367"/>
      <c r="M939" s="106"/>
      <c r="N939" s="106"/>
      <c r="O939" s="106"/>
      <c r="P939" s="73"/>
      <c r="Q939" s="73"/>
      <c r="R939" s="73"/>
      <c r="S939" s="73"/>
      <c r="T939" s="73"/>
      <c r="U939" s="73"/>
      <c r="V939" s="73"/>
      <c r="W939" s="73"/>
      <c r="X939" s="73"/>
      <c r="Y939" s="73"/>
    </row>
    <row r="940" spans="1:25" ht="15.75" customHeight="1" x14ac:dyDescent="0.2">
      <c r="A940" s="73"/>
      <c r="B940" s="73"/>
      <c r="C940" s="73"/>
      <c r="D940" s="73"/>
      <c r="E940" s="73"/>
      <c r="F940" s="73"/>
      <c r="G940" s="73"/>
      <c r="H940" s="73"/>
      <c r="I940" s="73"/>
      <c r="J940" s="73"/>
      <c r="K940" s="73"/>
      <c r="L940" s="367"/>
      <c r="M940" s="106"/>
      <c r="N940" s="106"/>
      <c r="O940" s="106"/>
      <c r="P940" s="73"/>
      <c r="Q940" s="73"/>
      <c r="R940" s="73"/>
      <c r="S940" s="73"/>
      <c r="T940" s="73"/>
      <c r="U940" s="73"/>
      <c r="V940" s="73"/>
      <c r="W940" s="73"/>
      <c r="X940" s="73"/>
      <c r="Y940" s="73"/>
    </row>
    <row r="941" spans="1:25" ht="15.75" customHeight="1" x14ac:dyDescent="0.2">
      <c r="A941" s="73"/>
      <c r="B941" s="73"/>
      <c r="C941" s="73"/>
      <c r="D941" s="73"/>
      <c r="E941" s="73"/>
      <c r="F941" s="73"/>
      <c r="G941" s="73"/>
      <c r="H941" s="73"/>
      <c r="I941" s="73"/>
      <c r="J941" s="73"/>
      <c r="K941" s="73"/>
      <c r="L941" s="367"/>
      <c r="M941" s="106"/>
      <c r="N941" s="106"/>
      <c r="O941" s="106"/>
      <c r="P941" s="73"/>
      <c r="Q941" s="73"/>
      <c r="R941" s="73"/>
      <c r="S941" s="73"/>
      <c r="T941" s="73"/>
      <c r="U941" s="73"/>
      <c r="V941" s="73"/>
      <c r="W941" s="73"/>
      <c r="X941" s="73"/>
      <c r="Y941" s="73"/>
    </row>
    <row r="942" spans="1:25" ht="15.75" customHeight="1" x14ac:dyDescent="0.2">
      <c r="A942" s="73"/>
      <c r="B942" s="73"/>
      <c r="C942" s="73"/>
      <c r="D942" s="73"/>
      <c r="E942" s="73"/>
      <c r="F942" s="73"/>
      <c r="G942" s="73"/>
      <c r="H942" s="73"/>
      <c r="I942" s="73"/>
      <c r="J942" s="73"/>
      <c r="K942" s="73"/>
      <c r="L942" s="367"/>
      <c r="M942" s="106"/>
      <c r="N942" s="106"/>
      <c r="O942" s="106"/>
      <c r="P942" s="73"/>
      <c r="Q942" s="73"/>
      <c r="R942" s="73"/>
      <c r="S942" s="73"/>
      <c r="T942" s="73"/>
      <c r="U942" s="73"/>
      <c r="V942" s="73"/>
      <c r="W942" s="73"/>
      <c r="X942" s="73"/>
      <c r="Y942" s="73"/>
    </row>
    <row r="943" spans="1:25" ht="15.75" customHeight="1" x14ac:dyDescent="0.2">
      <c r="A943" s="73"/>
      <c r="B943" s="73"/>
      <c r="C943" s="73"/>
      <c r="D943" s="73"/>
      <c r="E943" s="73"/>
      <c r="F943" s="73"/>
      <c r="G943" s="73"/>
      <c r="H943" s="73"/>
      <c r="I943" s="73"/>
      <c r="J943" s="73"/>
      <c r="K943" s="73"/>
      <c r="L943" s="367"/>
      <c r="M943" s="106"/>
      <c r="N943" s="106"/>
      <c r="O943" s="106"/>
      <c r="P943" s="73"/>
      <c r="Q943" s="73"/>
      <c r="R943" s="73"/>
      <c r="S943" s="73"/>
      <c r="T943" s="73"/>
      <c r="U943" s="73"/>
      <c r="V943" s="73"/>
      <c r="W943" s="73"/>
      <c r="X943" s="73"/>
      <c r="Y943" s="73"/>
    </row>
    <row r="944" spans="1:25" ht="15.75" customHeight="1" x14ac:dyDescent="0.2">
      <c r="A944" s="73"/>
      <c r="B944" s="73"/>
      <c r="C944" s="73"/>
      <c r="D944" s="73"/>
      <c r="E944" s="73"/>
      <c r="F944" s="73"/>
      <c r="G944" s="73"/>
      <c r="H944" s="73"/>
      <c r="I944" s="73"/>
      <c r="J944" s="73"/>
      <c r="K944" s="73"/>
      <c r="L944" s="367"/>
      <c r="M944" s="106"/>
      <c r="N944" s="106"/>
      <c r="O944" s="106"/>
      <c r="P944" s="73"/>
      <c r="Q944" s="73"/>
      <c r="R944" s="73"/>
      <c r="S944" s="73"/>
      <c r="T944" s="73"/>
      <c r="U944" s="73"/>
      <c r="V944" s="73"/>
      <c r="W944" s="73"/>
      <c r="X944" s="73"/>
      <c r="Y944" s="73"/>
    </row>
    <row r="945" spans="1:25" ht="15.75" customHeight="1" x14ac:dyDescent="0.2">
      <c r="A945" s="73"/>
      <c r="B945" s="73"/>
      <c r="C945" s="73"/>
      <c r="D945" s="73"/>
      <c r="E945" s="73"/>
      <c r="F945" s="73"/>
      <c r="G945" s="73"/>
      <c r="H945" s="73"/>
      <c r="I945" s="73"/>
      <c r="J945" s="73"/>
      <c r="K945" s="73"/>
      <c r="L945" s="367"/>
      <c r="M945" s="106"/>
      <c r="N945" s="106"/>
      <c r="O945" s="106"/>
      <c r="P945" s="73"/>
      <c r="Q945" s="73"/>
      <c r="R945" s="73"/>
      <c r="S945" s="73"/>
      <c r="T945" s="73"/>
      <c r="U945" s="73"/>
      <c r="V945" s="73"/>
      <c r="W945" s="73"/>
      <c r="X945" s="73"/>
      <c r="Y945" s="73"/>
    </row>
    <row r="946" spans="1:25" ht="15.75" customHeight="1" x14ac:dyDescent="0.2">
      <c r="A946" s="73"/>
      <c r="B946" s="73"/>
      <c r="C946" s="73"/>
      <c r="D946" s="73"/>
      <c r="E946" s="73"/>
      <c r="F946" s="73"/>
      <c r="G946" s="73"/>
      <c r="H946" s="73"/>
      <c r="I946" s="73"/>
      <c r="J946" s="73"/>
      <c r="K946" s="73"/>
      <c r="L946" s="367"/>
      <c r="M946" s="106"/>
      <c r="N946" s="106"/>
      <c r="O946" s="106"/>
      <c r="P946" s="73"/>
      <c r="Q946" s="73"/>
      <c r="R946" s="73"/>
      <c r="S946" s="73"/>
      <c r="T946" s="73"/>
      <c r="U946" s="73"/>
      <c r="V946" s="73"/>
      <c r="W946" s="73"/>
      <c r="X946" s="73"/>
      <c r="Y946" s="73"/>
    </row>
    <row r="947" spans="1:25" ht="15.75" customHeight="1" x14ac:dyDescent="0.2">
      <c r="A947" s="73"/>
      <c r="B947" s="73"/>
      <c r="C947" s="73"/>
      <c r="D947" s="73"/>
      <c r="E947" s="73"/>
      <c r="F947" s="73"/>
      <c r="G947" s="73"/>
      <c r="H947" s="73"/>
      <c r="I947" s="73"/>
      <c r="J947" s="73"/>
      <c r="K947" s="73"/>
      <c r="L947" s="367"/>
      <c r="M947" s="106"/>
      <c r="N947" s="106"/>
      <c r="O947" s="106"/>
      <c r="P947" s="73"/>
      <c r="Q947" s="73"/>
      <c r="R947" s="73"/>
      <c r="S947" s="73"/>
      <c r="T947" s="73"/>
      <c r="U947" s="73"/>
      <c r="V947" s="73"/>
      <c r="W947" s="73"/>
      <c r="X947" s="73"/>
      <c r="Y947" s="73"/>
    </row>
    <row r="948" spans="1:25" ht="15.75" customHeight="1" x14ac:dyDescent="0.2">
      <c r="A948" s="73"/>
      <c r="B948" s="73"/>
      <c r="C948" s="73"/>
      <c r="D948" s="73"/>
      <c r="E948" s="73"/>
      <c r="F948" s="73"/>
      <c r="G948" s="73"/>
      <c r="H948" s="73"/>
      <c r="I948" s="73"/>
      <c r="J948" s="73"/>
      <c r="K948" s="73"/>
      <c r="L948" s="367"/>
      <c r="M948" s="106"/>
      <c r="N948" s="106"/>
      <c r="O948" s="106"/>
      <c r="P948" s="73"/>
      <c r="Q948" s="73"/>
      <c r="R948" s="73"/>
      <c r="S948" s="73"/>
      <c r="T948" s="73"/>
      <c r="U948" s="73"/>
      <c r="V948" s="73"/>
      <c r="W948" s="73"/>
      <c r="X948" s="73"/>
      <c r="Y948" s="73"/>
    </row>
    <row r="949" spans="1:25" ht="15.75" customHeight="1" x14ac:dyDescent="0.2">
      <c r="A949" s="73"/>
      <c r="B949" s="73"/>
      <c r="C949" s="73"/>
      <c r="D949" s="73"/>
      <c r="E949" s="73"/>
      <c r="F949" s="73"/>
      <c r="G949" s="73"/>
      <c r="H949" s="73"/>
      <c r="I949" s="73"/>
      <c r="J949" s="73"/>
      <c r="K949" s="73"/>
      <c r="L949" s="367"/>
      <c r="M949" s="106"/>
      <c r="N949" s="106"/>
      <c r="O949" s="106"/>
      <c r="P949" s="73"/>
      <c r="Q949" s="73"/>
      <c r="R949" s="73"/>
      <c r="S949" s="73"/>
      <c r="T949" s="73"/>
      <c r="U949" s="73"/>
      <c r="V949" s="73"/>
      <c r="W949" s="73"/>
      <c r="X949" s="73"/>
      <c r="Y949" s="73"/>
    </row>
    <row r="950" spans="1:25" ht="15.75" customHeight="1" x14ac:dyDescent="0.2">
      <c r="A950" s="73"/>
      <c r="B950" s="73"/>
      <c r="C950" s="73"/>
      <c r="D950" s="73"/>
      <c r="E950" s="73"/>
      <c r="F950" s="73"/>
      <c r="G950" s="73"/>
      <c r="H950" s="73"/>
      <c r="I950" s="73"/>
      <c r="J950" s="73"/>
      <c r="K950" s="73"/>
      <c r="L950" s="367"/>
      <c r="M950" s="106"/>
      <c r="N950" s="106"/>
      <c r="O950" s="106"/>
      <c r="P950" s="73"/>
      <c r="Q950" s="73"/>
      <c r="R950" s="73"/>
      <c r="S950" s="73"/>
      <c r="T950" s="73"/>
      <c r="U950" s="73"/>
      <c r="V950" s="73"/>
      <c r="W950" s="73"/>
      <c r="X950" s="73"/>
      <c r="Y950" s="73"/>
    </row>
    <row r="951" spans="1:25" ht="15.75" customHeight="1" x14ac:dyDescent="0.2">
      <c r="A951" s="73"/>
      <c r="B951" s="73"/>
      <c r="C951" s="73"/>
      <c r="D951" s="73"/>
      <c r="E951" s="73"/>
      <c r="F951" s="73"/>
      <c r="G951" s="73"/>
      <c r="H951" s="73"/>
      <c r="I951" s="73"/>
      <c r="J951" s="73"/>
      <c r="K951" s="73"/>
      <c r="L951" s="367"/>
      <c r="M951" s="106"/>
      <c r="N951" s="106"/>
      <c r="O951" s="106"/>
      <c r="P951" s="73"/>
      <c r="Q951" s="73"/>
      <c r="R951" s="73"/>
      <c r="S951" s="73"/>
      <c r="T951" s="73"/>
      <c r="U951" s="73"/>
      <c r="V951" s="73"/>
      <c r="W951" s="73"/>
      <c r="X951" s="73"/>
      <c r="Y951" s="73"/>
    </row>
    <row r="952" spans="1:25" ht="15.75" customHeight="1" x14ac:dyDescent="0.2">
      <c r="A952" s="73"/>
      <c r="B952" s="73"/>
      <c r="C952" s="73"/>
      <c r="D952" s="73"/>
      <c r="E952" s="73"/>
      <c r="F952" s="73"/>
      <c r="G952" s="73"/>
      <c r="H952" s="73"/>
      <c r="I952" s="73"/>
      <c r="J952" s="73"/>
      <c r="K952" s="73"/>
      <c r="L952" s="367"/>
      <c r="M952" s="106"/>
      <c r="N952" s="106"/>
      <c r="O952" s="106"/>
      <c r="P952" s="73"/>
      <c r="Q952" s="73"/>
      <c r="R952" s="73"/>
      <c r="S952" s="73"/>
      <c r="T952" s="73"/>
      <c r="U952" s="73"/>
      <c r="V952" s="73"/>
      <c r="W952" s="73"/>
      <c r="X952" s="73"/>
      <c r="Y952" s="73"/>
    </row>
    <row r="953" spans="1:25" ht="15.75" customHeight="1" x14ac:dyDescent="0.2">
      <c r="A953" s="73"/>
      <c r="B953" s="73"/>
      <c r="C953" s="73"/>
      <c r="D953" s="73"/>
      <c r="E953" s="73"/>
      <c r="F953" s="73"/>
      <c r="G953" s="73"/>
      <c r="H953" s="73"/>
      <c r="I953" s="73"/>
      <c r="J953" s="73"/>
      <c r="K953" s="73"/>
      <c r="L953" s="367"/>
      <c r="M953" s="106"/>
      <c r="N953" s="106"/>
      <c r="O953" s="106"/>
      <c r="P953" s="73"/>
      <c r="Q953" s="73"/>
      <c r="R953" s="73"/>
      <c r="S953" s="73"/>
      <c r="T953" s="73"/>
      <c r="U953" s="73"/>
      <c r="V953" s="73"/>
      <c r="W953" s="73"/>
      <c r="X953" s="73"/>
      <c r="Y953" s="73"/>
    </row>
    <row r="954" spans="1:25" ht="15.75" customHeight="1" x14ac:dyDescent="0.2">
      <c r="A954" s="73"/>
      <c r="B954" s="73"/>
      <c r="C954" s="73"/>
      <c r="D954" s="73"/>
      <c r="E954" s="73"/>
      <c r="F954" s="73"/>
      <c r="G954" s="73"/>
      <c r="H954" s="73"/>
      <c r="I954" s="73"/>
      <c r="J954" s="73"/>
      <c r="K954" s="73"/>
      <c r="L954" s="367"/>
      <c r="M954" s="106"/>
      <c r="N954" s="106"/>
      <c r="O954" s="106"/>
      <c r="P954" s="73"/>
      <c r="Q954" s="73"/>
      <c r="R954" s="73"/>
      <c r="S954" s="73"/>
      <c r="T954" s="73"/>
      <c r="U954" s="73"/>
      <c r="V954" s="73"/>
      <c r="W954" s="73"/>
      <c r="X954" s="73"/>
      <c r="Y954" s="73"/>
    </row>
    <row r="955" spans="1:25" ht="15.75" customHeight="1" x14ac:dyDescent="0.2">
      <c r="A955" s="73"/>
      <c r="B955" s="73"/>
      <c r="C955" s="73"/>
      <c r="D955" s="73"/>
      <c r="E955" s="73"/>
      <c r="F955" s="73"/>
      <c r="G955" s="73"/>
      <c r="H955" s="73"/>
      <c r="I955" s="73"/>
      <c r="J955" s="73"/>
      <c r="K955" s="73"/>
      <c r="L955" s="367"/>
      <c r="M955" s="106"/>
      <c r="N955" s="106"/>
      <c r="O955" s="106"/>
      <c r="P955" s="73"/>
      <c r="Q955" s="73"/>
      <c r="R955" s="73"/>
      <c r="S955" s="73"/>
      <c r="T955" s="73"/>
      <c r="U955" s="73"/>
      <c r="V955" s="73"/>
      <c r="W955" s="73"/>
      <c r="X955" s="73"/>
      <c r="Y955" s="73"/>
    </row>
    <row r="956" spans="1:25" ht="15.75" customHeight="1" x14ac:dyDescent="0.2">
      <c r="A956" s="73"/>
      <c r="B956" s="73"/>
      <c r="C956" s="73"/>
      <c r="D956" s="73"/>
      <c r="E956" s="73"/>
      <c r="F956" s="73"/>
      <c r="G956" s="73"/>
      <c r="H956" s="73"/>
      <c r="I956" s="73"/>
      <c r="J956" s="73"/>
      <c r="K956" s="73"/>
      <c r="L956" s="367"/>
      <c r="M956" s="106"/>
      <c r="N956" s="106"/>
      <c r="O956" s="106"/>
      <c r="P956" s="73"/>
      <c r="Q956" s="73"/>
      <c r="R956" s="73"/>
      <c r="S956" s="73"/>
      <c r="T956" s="73"/>
      <c r="U956" s="73"/>
      <c r="V956" s="73"/>
      <c r="W956" s="73"/>
      <c r="X956" s="73"/>
      <c r="Y956" s="73"/>
    </row>
    <row r="957" spans="1:25" ht="15.75" customHeight="1" x14ac:dyDescent="0.2">
      <c r="A957" s="73"/>
      <c r="B957" s="73"/>
      <c r="C957" s="73"/>
      <c r="D957" s="73"/>
      <c r="E957" s="73"/>
      <c r="F957" s="73"/>
      <c r="G957" s="73"/>
      <c r="H957" s="73"/>
      <c r="I957" s="73"/>
      <c r="J957" s="73"/>
      <c r="K957" s="73"/>
      <c r="L957" s="367"/>
      <c r="M957" s="106"/>
      <c r="N957" s="106"/>
      <c r="O957" s="106"/>
      <c r="P957" s="73"/>
      <c r="Q957" s="73"/>
      <c r="R957" s="73"/>
      <c r="S957" s="73"/>
      <c r="T957" s="73"/>
      <c r="U957" s="73"/>
      <c r="V957" s="73"/>
      <c r="W957" s="73"/>
      <c r="X957" s="73"/>
      <c r="Y957" s="73"/>
    </row>
    <row r="958" spans="1:25" ht="15.75" customHeight="1" x14ac:dyDescent="0.2">
      <c r="A958" s="73"/>
      <c r="B958" s="73"/>
      <c r="C958" s="73"/>
      <c r="D958" s="73"/>
      <c r="E958" s="73"/>
      <c r="F958" s="73"/>
      <c r="G958" s="73"/>
      <c r="H958" s="73"/>
      <c r="I958" s="73"/>
      <c r="J958" s="73"/>
      <c r="K958" s="73"/>
      <c r="L958" s="367"/>
      <c r="M958" s="106"/>
      <c r="N958" s="106"/>
      <c r="O958" s="106"/>
      <c r="P958" s="73"/>
      <c r="Q958" s="73"/>
      <c r="R958" s="73"/>
      <c r="S958" s="73"/>
      <c r="T958" s="73"/>
      <c r="U958" s="73"/>
      <c r="V958" s="73"/>
      <c r="W958" s="73"/>
      <c r="X958" s="73"/>
      <c r="Y958" s="73"/>
    </row>
    <row r="959" spans="1:25" ht="15.75" customHeight="1" x14ac:dyDescent="0.2">
      <c r="A959" s="73"/>
      <c r="B959" s="73"/>
      <c r="C959" s="73"/>
      <c r="D959" s="73"/>
      <c r="E959" s="73"/>
      <c r="F959" s="73"/>
      <c r="G959" s="73"/>
      <c r="H959" s="73"/>
      <c r="I959" s="73"/>
      <c r="J959" s="73"/>
      <c r="K959" s="73"/>
      <c r="L959" s="367"/>
      <c r="M959" s="106"/>
      <c r="N959" s="106"/>
      <c r="O959" s="106"/>
      <c r="P959" s="73"/>
      <c r="Q959" s="73"/>
      <c r="R959" s="73"/>
      <c r="S959" s="73"/>
      <c r="T959" s="73"/>
      <c r="U959" s="73"/>
      <c r="V959" s="73"/>
      <c r="W959" s="73"/>
      <c r="X959" s="73"/>
      <c r="Y959" s="73"/>
    </row>
    <row r="960" spans="1:25" ht="15.75" customHeight="1" x14ac:dyDescent="0.2">
      <c r="A960" s="73"/>
      <c r="B960" s="73"/>
      <c r="C960" s="73"/>
      <c r="D960" s="73"/>
      <c r="E960" s="73"/>
      <c r="F960" s="73"/>
      <c r="G960" s="73"/>
      <c r="H960" s="73"/>
      <c r="I960" s="73"/>
      <c r="J960" s="73"/>
      <c r="K960" s="73"/>
      <c r="L960" s="367"/>
      <c r="M960" s="106"/>
      <c r="N960" s="106"/>
      <c r="O960" s="106"/>
      <c r="P960" s="73"/>
      <c r="Q960" s="73"/>
      <c r="R960" s="73"/>
      <c r="S960" s="73"/>
      <c r="T960" s="73"/>
      <c r="U960" s="73"/>
      <c r="V960" s="73"/>
      <c r="W960" s="73"/>
      <c r="X960" s="73"/>
      <c r="Y960" s="73"/>
    </row>
    <row r="961" spans="1:25" ht="15.75" customHeight="1" x14ac:dyDescent="0.2">
      <c r="A961" s="73"/>
      <c r="B961" s="73"/>
      <c r="C961" s="73"/>
      <c r="D961" s="73"/>
      <c r="E961" s="73"/>
      <c r="F961" s="73"/>
      <c r="G961" s="73"/>
      <c r="H961" s="73"/>
      <c r="I961" s="73"/>
      <c r="J961" s="73"/>
      <c r="K961" s="73"/>
      <c r="L961" s="367"/>
      <c r="M961" s="106"/>
      <c r="N961" s="106"/>
      <c r="O961" s="106"/>
      <c r="P961" s="73"/>
      <c r="Q961" s="73"/>
      <c r="R961" s="73"/>
      <c r="S961" s="73"/>
      <c r="T961" s="73"/>
      <c r="U961" s="73"/>
      <c r="V961" s="73"/>
      <c r="W961" s="73"/>
      <c r="X961" s="73"/>
      <c r="Y961" s="73"/>
    </row>
    <row r="962" spans="1:25" ht="15.75" customHeight="1" x14ac:dyDescent="0.2">
      <c r="A962" s="73"/>
      <c r="B962" s="73"/>
      <c r="C962" s="73"/>
      <c r="D962" s="73"/>
      <c r="E962" s="73"/>
      <c r="F962" s="73"/>
      <c r="G962" s="73"/>
      <c r="H962" s="73"/>
      <c r="I962" s="73"/>
      <c r="J962" s="73"/>
      <c r="K962" s="73"/>
      <c r="L962" s="367"/>
      <c r="M962" s="106"/>
      <c r="N962" s="106"/>
      <c r="O962" s="106"/>
      <c r="P962" s="73"/>
      <c r="Q962" s="73"/>
      <c r="R962" s="73"/>
      <c r="S962" s="73"/>
      <c r="T962" s="73"/>
      <c r="U962" s="73"/>
      <c r="V962" s="73"/>
      <c r="W962" s="73"/>
      <c r="X962" s="73"/>
      <c r="Y962" s="73"/>
    </row>
    <row r="963" spans="1:25" ht="15.75" customHeight="1" x14ac:dyDescent="0.2">
      <c r="A963" s="73"/>
      <c r="B963" s="73"/>
      <c r="C963" s="73"/>
      <c r="D963" s="73"/>
      <c r="E963" s="73"/>
      <c r="F963" s="73"/>
      <c r="G963" s="73"/>
      <c r="H963" s="73"/>
      <c r="I963" s="73"/>
      <c r="J963" s="73"/>
      <c r="K963" s="73"/>
      <c r="L963" s="367"/>
      <c r="M963" s="106"/>
      <c r="N963" s="106"/>
      <c r="O963" s="106"/>
      <c r="P963" s="73"/>
      <c r="Q963" s="73"/>
      <c r="R963" s="73"/>
      <c r="S963" s="73"/>
      <c r="T963" s="73"/>
      <c r="U963" s="73"/>
      <c r="V963" s="73"/>
      <c r="W963" s="73"/>
      <c r="X963" s="73"/>
      <c r="Y963" s="73"/>
    </row>
    <row r="964" spans="1:25" ht="15.75" customHeight="1" x14ac:dyDescent="0.2">
      <c r="A964" s="73"/>
      <c r="B964" s="73"/>
      <c r="C964" s="73"/>
      <c r="D964" s="73"/>
      <c r="E964" s="73"/>
      <c r="F964" s="73"/>
      <c r="G964" s="73"/>
      <c r="H964" s="73"/>
      <c r="I964" s="73"/>
      <c r="J964" s="73"/>
      <c r="K964" s="73"/>
      <c r="L964" s="367"/>
      <c r="M964" s="106"/>
      <c r="N964" s="106"/>
      <c r="O964" s="106"/>
      <c r="P964" s="73"/>
      <c r="Q964" s="73"/>
      <c r="R964" s="73"/>
      <c r="S964" s="73"/>
      <c r="T964" s="73"/>
      <c r="U964" s="73"/>
      <c r="V964" s="73"/>
      <c r="W964" s="73"/>
      <c r="X964" s="73"/>
      <c r="Y964" s="73"/>
    </row>
    <row r="965" spans="1:25" ht="15.75" customHeight="1" x14ac:dyDescent="0.2">
      <c r="A965" s="73"/>
      <c r="B965" s="73"/>
      <c r="C965" s="73"/>
      <c r="D965" s="73"/>
      <c r="E965" s="73"/>
      <c r="F965" s="73"/>
      <c r="G965" s="73"/>
      <c r="H965" s="73"/>
      <c r="I965" s="73"/>
      <c r="J965" s="73"/>
      <c r="K965" s="73"/>
      <c r="L965" s="367"/>
      <c r="M965" s="106"/>
      <c r="N965" s="106"/>
      <c r="O965" s="106"/>
      <c r="P965" s="73"/>
      <c r="Q965" s="73"/>
      <c r="R965" s="73"/>
      <c r="S965" s="73"/>
      <c r="T965" s="73"/>
      <c r="U965" s="73"/>
      <c r="V965" s="73"/>
      <c r="W965" s="73"/>
      <c r="X965" s="73"/>
      <c r="Y965" s="73"/>
    </row>
    <row r="966" spans="1:25" ht="15.75" customHeight="1" x14ac:dyDescent="0.2">
      <c r="A966" s="73"/>
      <c r="B966" s="73"/>
      <c r="C966" s="73"/>
      <c r="D966" s="73"/>
      <c r="E966" s="73"/>
      <c r="F966" s="73"/>
      <c r="G966" s="73"/>
      <c r="H966" s="73"/>
      <c r="I966" s="73"/>
      <c r="J966" s="73"/>
      <c r="K966" s="73"/>
      <c r="L966" s="367"/>
      <c r="M966" s="106"/>
      <c r="N966" s="106"/>
      <c r="O966" s="106"/>
      <c r="P966" s="73"/>
      <c r="Q966" s="73"/>
      <c r="R966" s="73"/>
      <c r="S966" s="73"/>
      <c r="T966" s="73"/>
      <c r="U966" s="73"/>
      <c r="V966" s="73"/>
      <c r="W966" s="73"/>
      <c r="X966" s="73"/>
      <c r="Y966" s="73"/>
    </row>
    <row r="967" spans="1:25" ht="15.75" customHeight="1" x14ac:dyDescent="0.2">
      <c r="A967" s="73"/>
      <c r="B967" s="73"/>
      <c r="C967" s="73"/>
      <c r="D967" s="73"/>
      <c r="E967" s="73"/>
      <c r="F967" s="73"/>
      <c r="G967" s="73"/>
      <c r="H967" s="73"/>
      <c r="I967" s="73"/>
      <c r="J967" s="73"/>
      <c r="K967" s="73"/>
      <c r="L967" s="367"/>
      <c r="M967" s="106"/>
      <c r="N967" s="106"/>
      <c r="O967" s="106"/>
      <c r="P967" s="73"/>
      <c r="Q967" s="73"/>
      <c r="R967" s="73"/>
      <c r="S967" s="73"/>
      <c r="T967" s="73"/>
      <c r="U967" s="73"/>
      <c r="V967" s="73"/>
      <c r="W967" s="73"/>
      <c r="X967" s="73"/>
      <c r="Y967" s="73"/>
    </row>
    <row r="968" spans="1:25" ht="15.75" customHeight="1" x14ac:dyDescent="0.2">
      <c r="A968" s="73"/>
      <c r="B968" s="73"/>
      <c r="C968" s="73"/>
      <c r="D968" s="73"/>
      <c r="E968" s="73"/>
      <c r="F968" s="73"/>
      <c r="G968" s="73"/>
      <c r="H968" s="73"/>
      <c r="I968" s="73"/>
      <c r="J968" s="73"/>
      <c r="K968" s="73"/>
      <c r="L968" s="367"/>
      <c r="M968" s="106"/>
      <c r="N968" s="106"/>
      <c r="O968" s="106"/>
      <c r="P968" s="73"/>
      <c r="Q968" s="73"/>
      <c r="R968" s="73"/>
      <c r="S968" s="73"/>
      <c r="T968" s="73"/>
      <c r="U968" s="73"/>
      <c r="V968" s="73"/>
      <c r="W968" s="73"/>
      <c r="X968" s="73"/>
      <c r="Y968" s="73"/>
    </row>
    <row r="969" spans="1:25" ht="15.75" customHeight="1" x14ac:dyDescent="0.2">
      <c r="A969" s="73"/>
      <c r="B969" s="73"/>
      <c r="C969" s="73"/>
      <c r="D969" s="73"/>
      <c r="E969" s="73"/>
      <c r="F969" s="73"/>
      <c r="G969" s="73"/>
      <c r="H969" s="73"/>
      <c r="I969" s="73"/>
      <c r="J969" s="73"/>
      <c r="K969" s="73"/>
      <c r="L969" s="367"/>
      <c r="M969" s="106"/>
      <c r="N969" s="106"/>
      <c r="O969" s="106"/>
      <c r="P969" s="73"/>
      <c r="Q969" s="73"/>
      <c r="R969" s="73"/>
      <c r="S969" s="73"/>
      <c r="T969" s="73"/>
      <c r="U969" s="73"/>
      <c r="V969" s="73"/>
      <c r="W969" s="73"/>
      <c r="X969" s="73"/>
      <c r="Y969" s="73"/>
    </row>
    <row r="970" spans="1:25" ht="15.75" customHeight="1" x14ac:dyDescent="0.2">
      <c r="A970" s="73"/>
      <c r="B970" s="73"/>
      <c r="C970" s="73"/>
      <c r="D970" s="73"/>
      <c r="E970" s="73"/>
      <c r="F970" s="73"/>
      <c r="G970" s="73"/>
      <c r="H970" s="73"/>
      <c r="I970" s="73"/>
      <c r="J970" s="73"/>
      <c r="K970" s="73"/>
      <c r="L970" s="367"/>
      <c r="M970" s="106"/>
      <c r="N970" s="106"/>
      <c r="O970" s="106"/>
      <c r="P970" s="73"/>
      <c r="Q970" s="73"/>
      <c r="R970" s="73"/>
      <c r="S970" s="73"/>
      <c r="T970" s="73"/>
      <c r="U970" s="73"/>
      <c r="V970" s="73"/>
      <c r="W970" s="73"/>
      <c r="X970" s="73"/>
      <c r="Y970" s="73"/>
    </row>
    <row r="971" spans="1:25" ht="15.75" customHeight="1" x14ac:dyDescent="0.2">
      <c r="A971" s="73"/>
      <c r="B971" s="73"/>
      <c r="C971" s="73"/>
      <c r="D971" s="73"/>
      <c r="E971" s="73"/>
      <c r="F971" s="73"/>
      <c r="G971" s="73"/>
      <c r="H971" s="73"/>
      <c r="I971" s="73"/>
      <c r="J971" s="73"/>
      <c r="K971" s="73"/>
      <c r="L971" s="367"/>
      <c r="M971" s="106"/>
      <c r="N971" s="106"/>
      <c r="O971" s="106"/>
      <c r="P971" s="73"/>
      <c r="Q971" s="73"/>
      <c r="R971" s="73"/>
      <c r="S971" s="73"/>
      <c r="T971" s="73"/>
      <c r="U971" s="73"/>
      <c r="V971" s="73"/>
      <c r="W971" s="73"/>
      <c r="X971" s="73"/>
      <c r="Y971" s="73"/>
    </row>
    <row r="972" spans="1:25" ht="15.75" customHeight="1" x14ac:dyDescent="0.2">
      <c r="A972" s="73"/>
      <c r="B972" s="73"/>
      <c r="C972" s="73"/>
      <c r="D972" s="73"/>
      <c r="E972" s="73"/>
      <c r="F972" s="73"/>
      <c r="G972" s="73"/>
      <c r="H972" s="73"/>
      <c r="I972" s="73"/>
      <c r="J972" s="73"/>
      <c r="K972" s="73"/>
      <c r="L972" s="367"/>
      <c r="M972" s="106"/>
      <c r="N972" s="106"/>
      <c r="O972" s="106"/>
      <c r="P972" s="73"/>
      <c r="Q972" s="73"/>
      <c r="R972" s="73"/>
      <c r="S972" s="73"/>
      <c r="T972" s="73"/>
      <c r="U972" s="73"/>
      <c r="V972" s="73"/>
      <c r="W972" s="73"/>
      <c r="X972" s="73"/>
      <c r="Y972" s="73"/>
    </row>
    <row r="973" spans="1:25" ht="15.75" customHeight="1" x14ac:dyDescent="0.2">
      <c r="A973" s="73"/>
      <c r="B973" s="73"/>
      <c r="C973" s="73"/>
      <c r="D973" s="73"/>
      <c r="E973" s="73"/>
      <c r="F973" s="73"/>
      <c r="G973" s="73"/>
      <c r="H973" s="73"/>
      <c r="I973" s="73"/>
      <c r="J973" s="73"/>
      <c r="K973" s="73"/>
      <c r="L973" s="367"/>
      <c r="M973" s="106"/>
      <c r="N973" s="106"/>
      <c r="O973" s="106"/>
      <c r="P973" s="73"/>
      <c r="Q973" s="73"/>
      <c r="R973" s="73"/>
      <c r="S973" s="73"/>
      <c r="T973" s="73"/>
      <c r="U973" s="73"/>
      <c r="V973" s="73"/>
      <c r="W973" s="73"/>
      <c r="X973" s="73"/>
      <c r="Y973" s="73"/>
    </row>
    <row r="974" spans="1:25" ht="15.75" customHeight="1" x14ac:dyDescent="0.2">
      <c r="A974" s="73"/>
      <c r="B974" s="73"/>
      <c r="C974" s="73"/>
      <c r="D974" s="73"/>
      <c r="E974" s="73"/>
      <c r="F974" s="73"/>
      <c r="G974" s="73"/>
      <c r="H974" s="73"/>
      <c r="I974" s="73"/>
      <c r="J974" s="73"/>
      <c r="K974" s="73"/>
      <c r="L974" s="367"/>
      <c r="M974" s="106"/>
      <c r="N974" s="106"/>
      <c r="O974" s="106"/>
      <c r="P974" s="73"/>
      <c r="Q974" s="73"/>
      <c r="R974" s="73"/>
      <c r="S974" s="73"/>
      <c r="T974" s="73"/>
      <c r="U974" s="73"/>
      <c r="V974" s="73"/>
      <c r="W974" s="73"/>
      <c r="X974" s="73"/>
      <c r="Y974" s="73"/>
    </row>
    <row r="975" spans="1:25" ht="15.75" customHeight="1" x14ac:dyDescent="0.2">
      <c r="A975" s="73"/>
      <c r="B975" s="73"/>
      <c r="C975" s="73"/>
      <c r="D975" s="73"/>
      <c r="E975" s="73"/>
      <c r="F975" s="73"/>
      <c r="G975" s="73"/>
      <c r="H975" s="73"/>
      <c r="I975" s="73"/>
      <c r="J975" s="73"/>
      <c r="K975" s="73"/>
      <c r="L975" s="367"/>
      <c r="M975" s="106"/>
      <c r="N975" s="106"/>
      <c r="O975" s="106"/>
      <c r="P975" s="73"/>
      <c r="Q975" s="73"/>
      <c r="R975" s="73"/>
      <c r="S975" s="73"/>
      <c r="T975" s="73"/>
      <c r="U975" s="73"/>
      <c r="V975" s="73"/>
      <c r="W975" s="73"/>
      <c r="X975" s="73"/>
      <c r="Y975" s="73"/>
    </row>
    <row r="976" spans="1:25" ht="15" customHeight="1" x14ac:dyDescent="0.2">
      <c r="A976" s="73"/>
      <c r="B976" s="73"/>
      <c r="C976" s="73"/>
      <c r="D976" s="73"/>
      <c r="E976" s="73"/>
      <c r="F976" s="73"/>
      <c r="G976" s="73"/>
      <c r="H976" s="73"/>
      <c r="I976" s="73"/>
      <c r="J976" s="73"/>
      <c r="K976" s="73"/>
      <c r="L976" s="367"/>
      <c r="M976" s="106"/>
    </row>
    <row r="977" spans="1:13" ht="15" customHeight="1" x14ac:dyDescent="0.2">
      <c r="A977" s="73"/>
      <c r="B977" s="73"/>
      <c r="C977" s="73"/>
      <c r="D977" s="73"/>
      <c r="E977" s="73"/>
      <c r="F977" s="73"/>
      <c r="G977" s="73"/>
      <c r="H977" s="73"/>
      <c r="I977" s="73"/>
      <c r="J977" s="73"/>
      <c r="K977" s="73"/>
      <c r="L977" s="367"/>
      <c r="M977" s="106"/>
    </row>
  </sheetData>
  <mergeCells count="1">
    <mergeCell ref="A83:K83"/>
  </mergeCells>
  <phoneticPr fontId="64" type="noConversion"/>
  <printOptions horizontalCentered="1"/>
  <pageMargins left="0.39370078740157499" right="0.39370078740157499" top="0.39370078740157499" bottom="0.39370078740157499" header="0" footer="0"/>
  <pageSetup paperSize="9" fitToHeight="0" orientation="portrait" r:id="rId1"/>
  <ignoredErrors>
    <ignoredError sqref="D129 L200" formula="1"/>
  </ignoredError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25"/>
  <sheetViews>
    <sheetView zoomScale="90" zoomScaleNormal="90" workbookViewId="0">
      <selection activeCell="E16" sqref="E16"/>
    </sheetView>
  </sheetViews>
  <sheetFormatPr baseColWidth="10" defaultColWidth="10.83203125" defaultRowHeight="21" x14ac:dyDescent="0.25"/>
  <cols>
    <col min="1" max="1" width="10.83203125" style="368"/>
    <col min="2" max="2" width="44.33203125" style="368" customWidth="1"/>
    <col min="3" max="3" width="19.5" style="368" customWidth="1"/>
    <col min="4" max="4" width="19.6640625" style="458" customWidth="1"/>
    <col min="5" max="5" width="18.6640625" style="368" customWidth="1"/>
    <col min="6" max="6" width="17.6640625" style="368" customWidth="1"/>
    <col min="7" max="7" width="18.6640625" style="368" customWidth="1"/>
    <col min="8" max="9" width="17.6640625" style="368" customWidth="1"/>
    <col min="10" max="10" width="18.83203125" style="368" customWidth="1"/>
    <col min="11" max="11" width="20.6640625" style="368" customWidth="1"/>
    <col min="12" max="12" width="19.6640625" style="368" customWidth="1"/>
    <col min="13" max="13" width="17" style="368" bestFit="1" customWidth="1"/>
    <col min="14" max="16384" width="10.83203125" style="368"/>
  </cols>
  <sheetData>
    <row r="1" spans="2:13" ht="29" customHeight="1" x14ac:dyDescent="0.3">
      <c r="B1" s="137" t="s">
        <v>3610</v>
      </c>
    </row>
    <row r="2" spans="2:13" ht="29" customHeight="1" thickBot="1" x14ac:dyDescent="0.35">
      <c r="B2" s="369"/>
    </row>
    <row r="3" spans="2:13" ht="29" customHeight="1" thickBot="1" x14ac:dyDescent="0.3">
      <c r="B3" s="410"/>
      <c r="C3" s="411" t="s">
        <v>2</v>
      </c>
      <c r="D3" s="412" t="s">
        <v>3</v>
      </c>
      <c r="E3" s="412" t="s">
        <v>4</v>
      </c>
      <c r="F3" s="412" t="s">
        <v>5</v>
      </c>
      <c r="G3" s="412" t="s">
        <v>6</v>
      </c>
      <c r="H3" s="412" t="s">
        <v>7</v>
      </c>
      <c r="I3" s="412" t="s">
        <v>8</v>
      </c>
      <c r="J3" s="412" t="s">
        <v>9</v>
      </c>
      <c r="K3" s="412" t="s">
        <v>99</v>
      </c>
      <c r="L3" s="413" t="s">
        <v>3633</v>
      </c>
      <c r="M3" s="408" t="s">
        <v>1806</v>
      </c>
    </row>
    <row r="4" spans="2:13" ht="29" customHeight="1" x14ac:dyDescent="0.25">
      <c r="B4" s="395" t="s">
        <v>3607</v>
      </c>
      <c r="C4" s="396">
        <f>'Marketplace Model'!B53</f>
        <v>251143.24326923135</v>
      </c>
      <c r="D4" s="459">
        <f>'Marketplace Model'!C53</f>
        <v>1151645.5358375988</v>
      </c>
      <c r="E4" s="396">
        <f>'Marketplace Model'!D53</f>
        <v>2592616.4253710834</v>
      </c>
      <c r="F4" s="396">
        <f>'Marketplace Model'!E53</f>
        <v>6129800.3798097884</v>
      </c>
      <c r="G4" s="396">
        <f>'Marketplace Model'!F53</f>
        <v>10219903.486640122</v>
      </c>
      <c r="H4" s="396">
        <f>'Marketplace Model'!G53</f>
        <v>22429455.534244213</v>
      </c>
      <c r="I4" s="396">
        <f>'Marketplace Model'!H53</f>
        <v>37619146.805464</v>
      </c>
      <c r="J4" s="396">
        <f>'Marketplace Model'!I53</f>
        <v>56167482.802639261</v>
      </c>
      <c r="K4" s="396">
        <f>'Marketplace Model'!J53</f>
        <v>81443474.646452546</v>
      </c>
      <c r="L4" s="397">
        <f>'Marketplace Model'!K53</f>
        <v>141621093.86028686</v>
      </c>
      <c r="M4" s="456">
        <f>SUM(C4:L4)</f>
        <v>359625762.72001469</v>
      </c>
    </row>
    <row r="5" spans="2:13" ht="29" customHeight="1" x14ac:dyDescent="0.25">
      <c r="B5" s="398" t="s">
        <v>3608</v>
      </c>
      <c r="C5" s="399">
        <f>'Marketplace Model'!B199</f>
        <v>33150.908111538534</v>
      </c>
      <c r="D5" s="460">
        <f>'Marketplace Model'!C199</f>
        <v>152017.21073056303</v>
      </c>
      <c r="E5" s="399">
        <f>'Marketplace Model'!D199</f>
        <v>342225.36814898299</v>
      </c>
      <c r="F5" s="399">
        <f>'Marketplace Model'!E199</f>
        <v>1078844.8668465228</v>
      </c>
      <c r="G5" s="399">
        <f>'Marketplace Model'!F199</f>
        <v>1798703.0136486618</v>
      </c>
      <c r="H5" s="399">
        <f>'Marketplace Model'!G199</f>
        <v>6908272.3045472177</v>
      </c>
      <c r="I5" s="399">
        <f>'Marketplace Model'!H199</f>
        <v>12579842.691747161</v>
      </c>
      <c r="J5" s="399">
        <f>'Marketplace Model'!I199</f>
        <v>22242323.189845148</v>
      </c>
      <c r="K5" s="399">
        <f>'Marketplace Model'!J199</f>
        <v>32251615.959995206</v>
      </c>
      <c r="L5" s="400">
        <f>'Marketplace Model'!K199</f>
        <v>56081953.168673597</v>
      </c>
      <c r="M5" s="456">
        <f>SUM(C5:L5)</f>
        <v>133468948.68229461</v>
      </c>
    </row>
    <row r="6" spans="2:13" ht="29" customHeight="1" x14ac:dyDescent="0.25">
      <c r="B6" s="398" t="s">
        <v>3636</v>
      </c>
      <c r="C6" s="399">
        <f>'Marketplace Model'!B59</f>
        <v>221006.05407692358</v>
      </c>
      <c r="D6" s="460">
        <f>'Marketplace Model'!C59</f>
        <v>1013448.071537087</v>
      </c>
      <c r="E6" s="399">
        <f>'Marketplace Model'!D59</f>
        <v>2281502.4543265533</v>
      </c>
      <c r="F6" s="399">
        <f>'Marketplace Model'!E59</f>
        <v>5394224.3342326134</v>
      </c>
      <c r="G6" s="399">
        <f>'Marketplace Model'!F59</f>
        <v>8993515.068243308</v>
      </c>
      <c r="H6" s="399">
        <f>'Marketplace Model'!G59</f>
        <v>19737920.870134909</v>
      </c>
      <c r="I6" s="399">
        <f>'Marketplace Model'!H59</f>
        <v>33104849.188808318</v>
      </c>
      <c r="J6" s="399">
        <f>'Marketplace Model'!I59</f>
        <v>49427384.866322547</v>
      </c>
      <c r="K6" s="399">
        <f>'Marketplace Model'!J59</f>
        <v>71670257.688878238</v>
      </c>
      <c r="L6" s="400">
        <f>'Marketplace Model'!K59</f>
        <v>124626562.59705244</v>
      </c>
      <c r="M6" s="456">
        <f>SUM(C6:L6)</f>
        <v>316470671.19361293</v>
      </c>
    </row>
    <row r="7" spans="2:13" ht="29" customHeight="1" thickBot="1" x14ac:dyDescent="0.3">
      <c r="B7" s="401" t="s">
        <v>3609</v>
      </c>
      <c r="C7" s="467">
        <f>'Marketplace Model'!B202</f>
        <v>-1506012.3157914756</v>
      </c>
      <c r="D7" s="468">
        <f>'Marketplace Model'!C202</f>
        <v>-1881421.5431050442</v>
      </c>
      <c r="E7" s="467">
        <f>'Marketplace Model'!D202</f>
        <v>-2336686.3695653258</v>
      </c>
      <c r="F7" s="467">
        <f>'Marketplace Model'!E202</f>
        <v>-3329755.5951625085</v>
      </c>
      <c r="G7" s="467">
        <f>'Marketplace Model'!F202</f>
        <v>-4964838.2377799125</v>
      </c>
      <c r="H7" s="467">
        <f>'Marketplace Model'!G202</f>
        <v>-2971817.0215483373</v>
      </c>
      <c r="I7" s="469">
        <f>'Marketplace Model'!H202</f>
        <v>-1824191.0097656529</v>
      </c>
      <c r="J7" s="403">
        <f>'Marketplace Model'!I202</f>
        <v>3188404.5617617033</v>
      </c>
      <c r="K7" s="403">
        <f>'Marketplace Model'!J202</f>
        <v>7293496.6655761153</v>
      </c>
      <c r="L7" s="404">
        <f>'Marketplace Model'!K202</f>
        <v>21032609.031303473</v>
      </c>
      <c r="M7" s="456"/>
    </row>
    <row r="8" spans="2:13" ht="29" customHeight="1" x14ac:dyDescent="0.25">
      <c r="B8" s="405" t="s">
        <v>3634</v>
      </c>
      <c r="C8" s="396"/>
      <c r="D8" s="459"/>
      <c r="E8" s="396"/>
      <c r="F8" s="396"/>
      <c r="G8" s="396"/>
      <c r="H8" s="396"/>
      <c r="I8" s="406"/>
      <c r="J8" s="406"/>
      <c r="K8" s="406"/>
      <c r="L8" s="407"/>
      <c r="M8" s="457"/>
    </row>
    <row r="9" spans="2:13" ht="29" customHeight="1" thickBot="1" x14ac:dyDescent="0.3">
      <c r="B9" s="401" t="s">
        <v>3635</v>
      </c>
      <c r="C9" s="402">
        <f>'Marketplace Model'!B200+'Marketplace Model'!B201</f>
        <v>1539163.2239030143</v>
      </c>
      <c r="D9" s="461">
        <f>'Marketplace Model'!C200+'Marketplace Model'!C201</f>
        <v>2033438.7538356071</v>
      </c>
      <c r="E9" s="402">
        <f>'Marketplace Model'!D201</f>
        <v>2678911.7377143088</v>
      </c>
      <c r="F9" s="402">
        <f>'Marketplace Model'!E201</f>
        <v>4408600.4620090313</v>
      </c>
      <c r="G9" s="402">
        <f>'Marketplace Model'!F201</f>
        <v>6763541.2514285743</v>
      </c>
      <c r="H9" s="402">
        <f>'Marketplace Model'!G201</f>
        <v>9880089.326095555</v>
      </c>
      <c r="I9" s="403"/>
      <c r="J9" s="403"/>
      <c r="K9" s="403"/>
      <c r="L9" s="404"/>
      <c r="M9" s="409">
        <f>SUM(C9:H9)</f>
        <v>27303744.754986089</v>
      </c>
    </row>
    <row r="10" spans="2:13" ht="29" customHeight="1" x14ac:dyDescent="0.25">
      <c r="C10" s="391"/>
      <c r="D10" s="462"/>
      <c r="E10" s="391"/>
      <c r="F10" s="391"/>
      <c r="G10" s="391"/>
      <c r="H10" s="391"/>
      <c r="I10" s="392"/>
      <c r="J10" s="392"/>
      <c r="K10" s="392"/>
      <c r="L10" s="392"/>
    </row>
    <row r="11" spans="2:13" ht="29" customHeight="1" x14ac:dyDescent="0.25">
      <c r="C11" s="391"/>
      <c r="D11" s="462"/>
      <c r="E11" s="391"/>
      <c r="F11" s="391"/>
      <c r="G11" s="391"/>
      <c r="H11" s="391"/>
      <c r="I11" s="392"/>
      <c r="J11" s="392"/>
      <c r="K11" s="392"/>
      <c r="L11" s="392"/>
    </row>
    <row r="12" spans="2:13" ht="29" customHeight="1" x14ac:dyDescent="0.25"/>
    <row r="13" spans="2:13" ht="29" customHeight="1" x14ac:dyDescent="0.25"/>
    <row r="14" spans="2:13" ht="29" customHeight="1" x14ac:dyDescent="0.25"/>
    <row r="15" spans="2:13" ht="29" customHeight="1" x14ac:dyDescent="0.25"/>
    <row r="16" spans="2:13" ht="29" customHeight="1" x14ac:dyDescent="0.25"/>
    <row r="17" ht="29" customHeight="1" x14ac:dyDescent="0.25"/>
    <row r="18" ht="29" customHeight="1" x14ac:dyDescent="0.25"/>
    <row r="19" ht="29" customHeight="1" x14ac:dyDescent="0.25"/>
    <row r="20" ht="29" customHeight="1" x14ac:dyDescent="0.25"/>
    <row r="21" ht="29" customHeight="1" x14ac:dyDescent="0.25"/>
    <row r="22" ht="29" customHeight="1" x14ac:dyDescent="0.25"/>
    <row r="23" ht="29" customHeight="1" x14ac:dyDescent="0.25"/>
    <row r="24" ht="29" customHeight="1" x14ac:dyDescent="0.25"/>
    <row r="25" ht="29" customHeight="1" x14ac:dyDescent="0.25"/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M88"/>
  <sheetViews>
    <sheetView showGridLines="0" topLeftCell="A30" zoomScale="120" zoomScaleNormal="120" workbookViewId="0">
      <selection activeCell="O66" sqref="O66"/>
    </sheetView>
  </sheetViews>
  <sheetFormatPr baseColWidth="10" defaultColWidth="25.5" defaultRowHeight="16" x14ac:dyDescent="0.2"/>
  <cols>
    <col min="1" max="1" width="2.83203125" style="1" customWidth="1"/>
    <col min="2" max="2" width="80.33203125" style="1" customWidth="1"/>
    <col min="3" max="3" width="13.1640625" style="328" customWidth="1"/>
    <col min="4" max="4" width="11" style="421" customWidth="1"/>
    <col min="5" max="5" width="8.83203125" style="421" customWidth="1"/>
    <col min="6" max="13" width="11.1640625" style="421" customWidth="1"/>
    <col min="14" max="14" width="13" style="1" customWidth="1"/>
    <col min="15" max="16384" width="25.5" style="1"/>
  </cols>
  <sheetData>
    <row r="1" spans="2:13" x14ac:dyDescent="0.2">
      <c r="I1" s="421" t="s">
        <v>98</v>
      </c>
      <c r="J1" s="421">
        <f>'Marketplace Model'!C2</f>
        <v>65</v>
      </c>
    </row>
    <row r="2" spans="2:13" ht="24" x14ac:dyDescent="0.3">
      <c r="B2" s="137" t="s">
        <v>3648</v>
      </c>
      <c r="C2" s="329"/>
    </row>
    <row r="3" spans="2:13" x14ac:dyDescent="0.2">
      <c r="B3" s="136" t="s">
        <v>3668</v>
      </c>
      <c r="C3" s="330"/>
    </row>
    <row r="4" spans="2:13" x14ac:dyDescent="0.2">
      <c r="B4" s="136"/>
      <c r="C4" s="330"/>
    </row>
    <row r="6" spans="2:13" ht="21" x14ac:dyDescent="0.25">
      <c r="B6" s="388" t="s">
        <v>3643</v>
      </c>
      <c r="C6" s="386" t="s">
        <v>3597</v>
      </c>
      <c r="D6" s="423" t="s">
        <v>3630</v>
      </c>
      <c r="E6" s="422" t="s">
        <v>3</v>
      </c>
      <c r="F6" s="423" t="s">
        <v>4</v>
      </c>
      <c r="G6" s="423" t="s">
        <v>3631</v>
      </c>
      <c r="H6" s="423" t="s">
        <v>6</v>
      </c>
      <c r="I6" s="423" t="s">
        <v>7</v>
      </c>
      <c r="J6" s="423" t="s">
        <v>8</v>
      </c>
      <c r="K6" s="423" t="s">
        <v>9</v>
      </c>
      <c r="L6" s="423" t="s">
        <v>99</v>
      </c>
      <c r="M6" s="424" t="s">
        <v>3632</v>
      </c>
    </row>
    <row r="7" spans="2:13" x14ac:dyDescent="0.2">
      <c r="B7" s="377" t="s">
        <v>3615</v>
      </c>
      <c r="C7" s="455">
        <f>600000/$J$1</f>
        <v>9230.7692307692305</v>
      </c>
      <c r="D7" s="421">
        <f>600000/$J$1</f>
        <v>9230.7692307692305</v>
      </c>
      <c r="E7" s="421">
        <f>600000/$J$1</f>
        <v>9230.7692307692305</v>
      </c>
      <c r="F7" s="421">
        <f t="shared" ref="F7:M7" si="0">600000/$J$1</f>
        <v>9230.7692307692305</v>
      </c>
      <c r="G7" s="421">
        <f t="shared" si="0"/>
        <v>9230.7692307692305</v>
      </c>
      <c r="H7" s="421">
        <f t="shared" si="0"/>
        <v>9230.7692307692305</v>
      </c>
      <c r="I7" s="421">
        <f t="shared" si="0"/>
        <v>9230.7692307692305</v>
      </c>
      <c r="J7" s="421">
        <f t="shared" si="0"/>
        <v>9230.7692307692305</v>
      </c>
      <c r="K7" s="421">
        <f t="shared" si="0"/>
        <v>9230.7692307692305</v>
      </c>
      <c r="L7" s="421">
        <f t="shared" si="0"/>
        <v>9230.7692307692305</v>
      </c>
      <c r="M7" s="425">
        <f t="shared" si="0"/>
        <v>9230.7692307692305</v>
      </c>
    </row>
    <row r="8" spans="2:13" x14ac:dyDescent="0.2">
      <c r="B8" s="377" t="s">
        <v>1783</v>
      </c>
      <c r="C8" s="455">
        <f>300000/$J$1</f>
        <v>4615.3846153846152</v>
      </c>
      <c r="D8" s="421">
        <f>300000/$J$1</f>
        <v>4615.3846153846152</v>
      </c>
      <c r="E8" s="421">
        <f>300000/$J$1</f>
        <v>4615.3846153846152</v>
      </c>
      <c r="F8" s="421">
        <f t="shared" ref="F8:M8" si="1">300000/$J$1</f>
        <v>4615.3846153846152</v>
      </c>
      <c r="G8" s="421">
        <f t="shared" si="1"/>
        <v>4615.3846153846152</v>
      </c>
      <c r="H8" s="421">
        <f t="shared" si="1"/>
        <v>4615.3846153846152</v>
      </c>
      <c r="I8" s="421">
        <f t="shared" si="1"/>
        <v>4615.3846153846152</v>
      </c>
      <c r="J8" s="421">
        <f t="shared" si="1"/>
        <v>4615.3846153846152</v>
      </c>
      <c r="K8" s="421">
        <f t="shared" si="1"/>
        <v>4615.3846153846152</v>
      </c>
      <c r="L8" s="421">
        <f t="shared" si="1"/>
        <v>4615.3846153846152</v>
      </c>
      <c r="M8" s="425">
        <f t="shared" si="1"/>
        <v>4615.3846153846152</v>
      </c>
    </row>
    <row r="9" spans="2:13" ht="15.75" customHeight="1" x14ac:dyDescent="0.2">
      <c r="B9" s="385" t="s">
        <v>3652</v>
      </c>
      <c r="C9" s="443"/>
      <c r="D9" s="445"/>
      <c r="E9" s="445"/>
      <c r="F9" s="445"/>
      <c r="G9" s="445"/>
      <c r="H9" s="445"/>
      <c r="I9" s="445"/>
      <c r="J9" s="445"/>
      <c r="K9" s="445"/>
      <c r="L9" s="445"/>
      <c r="M9" s="446"/>
    </row>
    <row r="10" spans="2:13" x14ac:dyDescent="0.2">
      <c r="B10" s="444" t="s">
        <v>3657</v>
      </c>
      <c r="C10" s="455">
        <f>150000/$J$1</f>
        <v>2307.6923076923076</v>
      </c>
      <c r="D10" s="421">
        <f>150000/$J$1</f>
        <v>2307.6923076923076</v>
      </c>
      <c r="E10" s="421">
        <f>150000/$J$1</f>
        <v>2307.6923076923076</v>
      </c>
      <c r="F10" s="421">
        <f t="shared" ref="F10:M10" si="2">150000/$J$1</f>
        <v>2307.6923076923076</v>
      </c>
      <c r="G10" s="421">
        <f t="shared" si="2"/>
        <v>2307.6923076923076</v>
      </c>
      <c r="H10" s="421">
        <f t="shared" si="2"/>
        <v>2307.6923076923076</v>
      </c>
      <c r="I10" s="421">
        <f t="shared" si="2"/>
        <v>2307.6923076923076</v>
      </c>
      <c r="J10" s="421">
        <f t="shared" si="2"/>
        <v>2307.6923076923076</v>
      </c>
      <c r="K10" s="421">
        <f t="shared" si="2"/>
        <v>2307.6923076923076</v>
      </c>
      <c r="L10" s="421">
        <f t="shared" si="2"/>
        <v>2307.6923076923076</v>
      </c>
      <c r="M10" s="425">
        <f t="shared" si="2"/>
        <v>2307.6923076923076</v>
      </c>
    </row>
    <row r="11" spans="2:13" x14ac:dyDescent="0.2">
      <c r="B11" s="377" t="s">
        <v>3653</v>
      </c>
      <c r="C11" s="379" t="s">
        <v>3651</v>
      </c>
      <c r="D11" s="436">
        <v>2</v>
      </c>
      <c r="E11" s="436">
        <v>2</v>
      </c>
      <c r="F11" s="436">
        <v>2</v>
      </c>
      <c r="G11" s="436">
        <v>2</v>
      </c>
      <c r="H11" s="436">
        <v>4</v>
      </c>
      <c r="I11" s="436">
        <v>4</v>
      </c>
      <c r="J11" s="436">
        <v>4</v>
      </c>
      <c r="K11" s="436">
        <v>6</v>
      </c>
      <c r="L11" s="436">
        <v>6</v>
      </c>
      <c r="M11" s="437">
        <v>6</v>
      </c>
    </row>
    <row r="12" spans="2:13" x14ac:dyDescent="0.2">
      <c r="B12" s="377"/>
      <c r="C12" s="441">
        <v>875</v>
      </c>
      <c r="D12" s="436">
        <v>875</v>
      </c>
      <c r="E12" s="436">
        <v>1750</v>
      </c>
      <c r="F12" s="436">
        <v>1750</v>
      </c>
      <c r="G12" s="436">
        <v>1750</v>
      </c>
      <c r="H12" s="436">
        <v>2625</v>
      </c>
      <c r="I12" s="436">
        <v>2625</v>
      </c>
      <c r="J12" s="436">
        <v>2625</v>
      </c>
      <c r="K12" s="436">
        <v>3500</v>
      </c>
      <c r="L12" s="436">
        <v>3500</v>
      </c>
      <c r="M12" s="437">
        <v>4375</v>
      </c>
    </row>
    <row r="13" spans="2:13" x14ac:dyDescent="0.2">
      <c r="B13" s="377" t="s">
        <v>3644</v>
      </c>
      <c r="C13" s="379" t="s">
        <v>3651</v>
      </c>
      <c r="D13" s="436">
        <v>3</v>
      </c>
      <c r="E13" s="436">
        <v>6</v>
      </c>
      <c r="F13" s="436">
        <v>9</v>
      </c>
      <c r="G13" s="436">
        <v>12</v>
      </c>
      <c r="H13" s="436">
        <v>14</v>
      </c>
      <c r="I13" s="436">
        <v>17</v>
      </c>
      <c r="J13" s="436">
        <v>19</v>
      </c>
      <c r="K13" s="436">
        <v>22</v>
      </c>
      <c r="L13" s="436">
        <v>24</v>
      </c>
      <c r="M13" s="437">
        <v>26</v>
      </c>
    </row>
    <row r="14" spans="2:13" x14ac:dyDescent="0.2">
      <c r="B14" s="454"/>
      <c r="C14" s="442">
        <v>1000</v>
      </c>
      <c r="D14" s="439">
        <v>3000</v>
      </c>
      <c r="E14" s="439">
        <v>6000</v>
      </c>
      <c r="F14" s="439">
        <v>9000</v>
      </c>
      <c r="G14" s="439">
        <v>12000</v>
      </c>
      <c r="H14" s="439">
        <v>14000</v>
      </c>
      <c r="I14" s="439">
        <v>17000</v>
      </c>
      <c r="J14" s="439">
        <v>19000</v>
      </c>
      <c r="K14" s="439">
        <v>22000</v>
      </c>
      <c r="L14" s="439">
        <v>24000</v>
      </c>
      <c r="M14" s="440">
        <v>26000</v>
      </c>
    </row>
    <row r="15" spans="2:13" x14ac:dyDescent="0.2">
      <c r="B15" s="378" t="s">
        <v>3614</v>
      </c>
      <c r="C15" s="390"/>
      <c r="M15" s="425"/>
    </row>
    <row r="16" spans="2:13" x14ac:dyDescent="0.2">
      <c r="B16" s="444" t="s">
        <v>3658</v>
      </c>
      <c r="C16" s="455">
        <f>120000/$J$1</f>
        <v>1846.1538461538462</v>
      </c>
      <c r="D16" s="421">
        <f>120000/$J$1</f>
        <v>1846.1538461538462</v>
      </c>
      <c r="E16" s="421">
        <f t="shared" ref="E16:M16" si="3">120000/$J$1</f>
        <v>1846.1538461538462</v>
      </c>
      <c r="F16" s="421">
        <f t="shared" si="3"/>
        <v>1846.1538461538462</v>
      </c>
      <c r="G16" s="421">
        <f t="shared" si="3"/>
        <v>1846.1538461538462</v>
      </c>
      <c r="H16" s="421">
        <f t="shared" si="3"/>
        <v>1846.1538461538462</v>
      </c>
      <c r="I16" s="421">
        <f t="shared" si="3"/>
        <v>1846.1538461538462</v>
      </c>
      <c r="J16" s="421">
        <f t="shared" si="3"/>
        <v>1846.1538461538462</v>
      </c>
      <c r="K16" s="421">
        <f t="shared" si="3"/>
        <v>1846.1538461538462</v>
      </c>
      <c r="L16" s="421">
        <f t="shared" si="3"/>
        <v>1846.1538461538462</v>
      </c>
      <c r="M16" s="425">
        <f t="shared" si="3"/>
        <v>1846.1538461538462</v>
      </c>
    </row>
    <row r="17" spans="2:13" ht="17.25" customHeight="1" x14ac:dyDescent="0.2">
      <c r="B17" s="112" t="s">
        <v>3616</v>
      </c>
      <c r="C17" s="379" t="s">
        <v>3651</v>
      </c>
      <c r="F17" s="421">
        <v>1</v>
      </c>
      <c r="G17" s="421">
        <v>1</v>
      </c>
      <c r="H17" s="421">
        <v>1</v>
      </c>
      <c r="I17" s="421">
        <v>1</v>
      </c>
      <c r="J17" s="421">
        <v>1</v>
      </c>
      <c r="K17" s="421">
        <v>1</v>
      </c>
      <c r="L17" s="421">
        <v>1</v>
      </c>
      <c r="M17" s="425">
        <v>1</v>
      </c>
    </row>
    <row r="18" spans="2:13" ht="15.75" customHeight="1" x14ac:dyDescent="0.2">
      <c r="C18" s="449">
        <f>90000/J1</f>
        <v>1384.6153846153845</v>
      </c>
      <c r="F18" s="421">
        <f>C18*F17</f>
        <v>1384.6153846153845</v>
      </c>
      <c r="G18" s="421">
        <f>C18*G17</f>
        <v>1384.6153846153845</v>
      </c>
      <c r="H18" s="421">
        <f>C18*H17</f>
        <v>1384.6153846153845</v>
      </c>
      <c r="I18" s="421">
        <f>C18*I17</f>
        <v>1384.6153846153845</v>
      </c>
      <c r="J18" s="421">
        <f>C18*J17</f>
        <v>1384.6153846153845</v>
      </c>
      <c r="K18" s="421">
        <f>C18*K17</f>
        <v>1384.6153846153845</v>
      </c>
      <c r="L18" s="421">
        <f>C18*L17</f>
        <v>1384.6153846153845</v>
      </c>
      <c r="M18" s="425">
        <f>C18*M17</f>
        <v>1384.6153846153845</v>
      </c>
    </row>
    <row r="19" spans="2:13" ht="17.25" customHeight="1" x14ac:dyDescent="0.2">
      <c r="B19" s="112" t="s">
        <v>3617</v>
      </c>
      <c r="C19" s="379" t="s">
        <v>3651</v>
      </c>
      <c r="D19" s="421">
        <v>1</v>
      </c>
      <c r="E19" s="421">
        <v>1</v>
      </c>
      <c r="F19" s="421">
        <v>2</v>
      </c>
      <c r="G19" s="421">
        <v>2</v>
      </c>
      <c r="H19" s="421">
        <v>3</v>
      </c>
      <c r="I19" s="421">
        <v>3</v>
      </c>
      <c r="J19" s="421">
        <v>3</v>
      </c>
      <c r="K19" s="421">
        <v>3</v>
      </c>
      <c r="L19" s="421">
        <v>4</v>
      </c>
      <c r="M19" s="425">
        <v>4</v>
      </c>
    </row>
    <row r="20" spans="2:13" ht="17.25" customHeight="1" x14ac:dyDescent="0.2">
      <c r="C20" s="449">
        <f>70000/J1</f>
        <v>1076.9230769230769</v>
      </c>
      <c r="D20" s="421">
        <f>C20*D19</f>
        <v>1076.9230769230769</v>
      </c>
      <c r="E20" s="421">
        <f>C20*E19</f>
        <v>1076.9230769230769</v>
      </c>
      <c r="F20" s="421">
        <f>C20*F19</f>
        <v>2153.8461538461538</v>
      </c>
      <c r="G20" s="421">
        <f>C20*G19</f>
        <v>2153.8461538461538</v>
      </c>
      <c r="H20" s="421">
        <f>C20*H19</f>
        <v>3230.7692307692305</v>
      </c>
      <c r="I20" s="421">
        <f>C20*I19</f>
        <v>3230.7692307692305</v>
      </c>
      <c r="J20" s="421">
        <f>C20*J19</f>
        <v>3230.7692307692305</v>
      </c>
      <c r="K20" s="421">
        <f>C20*K19</f>
        <v>3230.7692307692305</v>
      </c>
      <c r="L20" s="421">
        <f>C20*L19</f>
        <v>4307.6923076923076</v>
      </c>
      <c r="M20" s="425">
        <f>C20*M19</f>
        <v>4307.6923076923076</v>
      </c>
    </row>
    <row r="21" spans="2:13" x14ac:dyDescent="0.2">
      <c r="B21" s="112" t="s">
        <v>3656</v>
      </c>
      <c r="C21" s="379" t="s">
        <v>3651</v>
      </c>
      <c r="F21" s="421">
        <v>1</v>
      </c>
      <c r="G21" s="421">
        <v>1</v>
      </c>
      <c r="H21" s="421">
        <v>1</v>
      </c>
      <c r="I21" s="421">
        <v>2</v>
      </c>
      <c r="J21" s="421">
        <v>2</v>
      </c>
      <c r="K21" s="421">
        <v>3</v>
      </c>
      <c r="L21" s="421">
        <v>3</v>
      </c>
      <c r="M21" s="425">
        <v>3</v>
      </c>
    </row>
    <row r="22" spans="2:13" x14ac:dyDescent="0.2">
      <c r="B22" s="112" t="s">
        <v>3655</v>
      </c>
      <c r="C22" s="449">
        <f>40000/J1</f>
        <v>615.38461538461536</v>
      </c>
      <c r="F22" s="421">
        <f>C22*F21</f>
        <v>615.38461538461536</v>
      </c>
      <c r="G22" s="421">
        <f>C22*G21</f>
        <v>615.38461538461536</v>
      </c>
      <c r="H22" s="421">
        <f>C22*H21</f>
        <v>615.38461538461536</v>
      </c>
      <c r="I22" s="421">
        <f>C22*I21</f>
        <v>1230.7692307692307</v>
      </c>
      <c r="J22" s="421">
        <f>C22*J21</f>
        <v>1230.7692307692307</v>
      </c>
      <c r="K22" s="421">
        <f>C22*K21</f>
        <v>1846.1538461538462</v>
      </c>
      <c r="L22" s="421">
        <f>C22*L21</f>
        <v>1846.1538461538462</v>
      </c>
      <c r="M22" s="425">
        <f>C22*M21</f>
        <v>1846.1538461538462</v>
      </c>
    </row>
    <row r="23" spans="2:13" x14ac:dyDescent="0.2">
      <c r="B23" s="112" t="s">
        <v>3618</v>
      </c>
      <c r="C23" s="379" t="s">
        <v>3651</v>
      </c>
      <c r="D23" s="421">
        <v>1</v>
      </c>
      <c r="E23" s="421">
        <v>2</v>
      </c>
      <c r="F23" s="421">
        <v>2</v>
      </c>
      <c r="G23" s="421">
        <v>3</v>
      </c>
      <c r="H23" s="421">
        <v>3</v>
      </c>
      <c r="I23" s="421">
        <v>4</v>
      </c>
      <c r="J23" s="421">
        <v>4</v>
      </c>
      <c r="K23" s="421">
        <v>4</v>
      </c>
      <c r="L23" s="421">
        <v>4</v>
      </c>
      <c r="M23" s="425">
        <v>4</v>
      </c>
    </row>
    <row r="24" spans="2:13" x14ac:dyDescent="0.2">
      <c r="B24" s="112"/>
      <c r="C24" s="449">
        <f>40000/J1</f>
        <v>615.38461538461536</v>
      </c>
      <c r="D24" s="421">
        <f>C24*D23</f>
        <v>615.38461538461536</v>
      </c>
      <c r="E24" s="421">
        <f>C24*E23</f>
        <v>1230.7692307692307</v>
      </c>
      <c r="F24" s="421">
        <f>C24*F23</f>
        <v>1230.7692307692307</v>
      </c>
      <c r="G24" s="421">
        <f>C24*G23</f>
        <v>1846.1538461538462</v>
      </c>
      <c r="H24" s="421">
        <f>C24*H23</f>
        <v>1846.1538461538462</v>
      </c>
      <c r="I24" s="421">
        <f>C24*I23</f>
        <v>2461.5384615384614</v>
      </c>
      <c r="J24" s="421">
        <f>C24*J23</f>
        <v>2461.5384615384614</v>
      </c>
      <c r="K24" s="421">
        <f>C24*K23</f>
        <v>2461.5384615384614</v>
      </c>
      <c r="L24" s="421">
        <f>C24*L23</f>
        <v>2461.5384615384614</v>
      </c>
      <c r="M24" s="425">
        <f>C24*M23</f>
        <v>2461.5384615384614</v>
      </c>
    </row>
    <row r="25" spans="2:13" x14ac:dyDescent="0.2">
      <c r="B25" s="112" t="s">
        <v>3629</v>
      </c>
      <c r="C25" s="379" t="s">
        <v>3651</v>
      </c>
      <c r="D25" s="421">
        <v>1</v>
      </c>
      <c r="E25" s="421">
        <v>1</v>
      </c>
      <c r="F25" s="421">
        <v>1</v>
      </c>
      <c r="G25" s="421">
        <v>2</v>
      </c>
      <c r="H25" s="421">
        <v>2</v>
      </c>
      <c r="I25" s="421">
        <v>2</v>
      </c>
      <c r="J25" s="421">
        <v>2</v>
      </c>
      <c r="K25" s="421">
        <v>2</v>
      </c>
      <c r="L25" s="421">
        <v>2</v>
      </c>
      <c r="M25" s="425">
        <v>2</v>
      </c>
    </row>
    <row r="26" spans="2:13" x14ac:dyDescent="0.2">
      <c r="B26" s="112"/>
      <c r="C26" s="449">
        <f>70000/J1</f>
        <v>1076.9230769230769</v>
      </c>
      <c r="D26" s="421">
        <f>C26*D25</f>
        <v>1076.9230769230769</v>
      </c>
      <c r="E26" s="421">
        <f>C26*E25</f>
        <v>1076.9230769230769</v>
      </c>
      <c r="F26" s="421">
        <f>C26*F25</f>
        <v>1076.9230769230769</v>
      </c>
      <c r="G26" s="421">
        <f>C26*G25</f>
        <v>2153.8461538461538</v>
      </c>
      <c r="H26" s="421">
        <f>C26*H25</f>
        <v>2153.8461538461538</v>
      </c>
      <c r="I26" s="421">
        <f>C26*I25</f>
        <v>2153.8461538461538</v>
      </c>
      <c r="J26" s="421">
        <f>C26*J25</f>
        <v>2153.8461538461538</v>
      </c>
      <c r="K26" s="421">
        <f t="shared" ref="K26" si="4">D26*K25</f>
        <v>2153.8461538461538</v>
      </c>
      <c r="L26" s="421">
        <f>C26*L25</f>
        <v>2153.8461538461538</v>
      </c>
      <c r="M26" s="425">
        <f>C26*M25</f>
        <v>2153.8461538461538</v>
      </c>
    </row>
    <row r="27" spans="2:13" x14ac:dyDescent="0.2">
      <c r="B27" s="112" t="s">
        <v>3619</v>
      </c>
      <c r="C27" s="379" t="s">
        <v>3651</v>
      </c>
      <c r="D27" s="421">
        <v>1</v>
      </c>
      <c r="E27" s="421">
        <v>1</v>
      </c>
      <c r="F27" s="421">
        <v>1</v>
      </c>
      <c r="G27" s="421">
        <v>1</v>
      </c>
      <c r="H27" s="421">
        <v>1</v>
      </c>
      <c r="I27" s="421">
        <v>1</v>
      </c>
      <c r="J27" s="421">
        <v>1</v>
      </c>
      <c r="K27" s="421">
        <v>1</v>
      </c>
      <c r="L27" s="421">
        <v>1</v>
      </c>
      <c r="M27" s="425">
        <v>1</v>
      </c>
    </row>
    <row r="28" spans="2:13" x14ac:dyDescent="0.2">
      <c r="B28" s="112"/>
      <c r="C28" s="466">
        <f>70000/J1</f>
        <v>1076.9230769230769</v>
      </c>
      <c r="D28" s="428">
        <f>C28*D27</f>
        <v>1076.9230769230769</v>
      </c>
      <c r="E28" s="428">
        <f>C28*E27</f>
        <v>1076.9230769230769</v>
      </c>
      <c r="F28" s="428">
        <f>C28*F27</f>
        <v>1076.9230769230769</v>
      </c>
      <c r="G28" s="428">
        <f>C28*G27</f>
        <v>1076.9230769230769</v>
      </c>
      <c r="H28" s="428">
        <f>C28*H27</f>
        <v>1076.9230769230769</v>
      </c>
      <c r="I28" s="428">
        <f>C28*I27</f>
        <v>1076.9230769230769</v>
      </c>
      <c r="J28" s="428">
        <f>C28*J27</f>
        <v>1076.9230769230769</v>
      </c>
      <c r="K28" s="428">
        <f>C28*K27</f>
        <v>1076.9230769230769</v>
      </c>
      <c r="L28" s="428">
        <f>C28*L27</f>
        <v>1076.9230769230769</v>
      </c>
      <c r="M28" s="429">
        <f>C28*M27</f>
        <v>1076.9230769230769</v>
      </c>
    </row>
    <row r="29" spans="2:13" x14ac:dyDescent="0.2">
      <c r="B29" s="385" t="s">
        <v>1807</v>
      </c>
      <c r="C29" s="390"/>
      <c r="D29" s="426"/>
      <c r="E29" s="426"/>
      <c r="F29" s="426"/>
      <c r="G29" s="426"/>
      <c r="H29" s="426"/>
      <c r="I29" s="426"/>
      <c r="J29" s="426"/>
      <c r="K29" s="426"/>
      <c r="L29" s="426"/>
      <c r="M29" s="427"/>
    </row>
    <row r="30" spans="2:13" x14ac:dyDescent="0.2">
      <c r="B30" s="444" t="s">
        <v>112</v>
      </c>
      <c r="C30" s="455">
        <f>150000/$J$1</f>
        <v>2307.6923076923076</v>
      </c>
      <c r="D30" s="421">
        <f>150000/$J$1</f>
        <v>2307.6923076923076</v>
      </c>
      <c r="E30" s="421">
        <f>150000/$J$1</f>
        <v>2307.6923076923076</v>
      </c>
      <c r="F30" s="421">
        <f t="shared" ref="F30:M30" si="5">150000/$J$1</f>
        <v>2307.6923076923076</v>
      </c>
      <c r="G30" s="421">
        <f t="shared" si="5"/>
        <v>2307.6923076923076</v>
      </c>
      <c r="H30" s="421">
        <f t="shared" si="5"/>
        <v>2307.6923076923076</v>
      </c>
      <c r="I30" s="421">
        <f t="shared" si="5"/>
        <v>2307.6923076923076</v>
      </c>
      <c r="J30" s="421">
        <f t="shared" si="5"/>
        <v>2307.6923076923076</v>
      </c>
      <c r="K30" s="421">
        <f t="shared" si="5"/>
        <v>2307.6923076923076</v>
      </c>
      <c r="L30" s="421">
        <f t="shared" si="5"/>
        <v>2307.6923076923076</v>
      </c>
      <c r="M30" s="425">
        <f t="shared" si="5"/>
        <v>2307.6923076923076</v>
      </c>
    </row>
    <row r="31" spans="2:13" x14ac:dyDescent="0.2">
      <c r="B31" s="377" t="s">
        <v>3642</v>
      </c>
      <c r="C31" s="379" t="s">
        <v>3651</v>
      </c>
      <c r="D31" s="421">
        <v>3</v>
      </c>
      <c r="E31" s="421">
        <v>3</v>
      </c>
      <c r="F31" s="421">
        <v>4</v>
      </c>
      <c r="G31" s="421">
        <v>4</v>
      </c>
      <c r="H31" s="421">
        <v>4</v>
      </c>
      <c r="I31" s="421">
        <v>5</v>
      </c>
      <c r="J31" s="421">
        <v>5</v>
      </c>
      <c r="K31" s="421">
        <v>5</v>
      </c>
      <c r="L31" s="421">
        <v>6</v>
      </c>
      <c r="M31" s="425">
        <v>6</v>
      </c>
    </row>
    <row r="32" spans="2:13" x14ac:dyDescent="0.2">
      <c r="B32" s="378"/>
      <c r="C32" s="449">
        <f>C28</f>
        <v>1076.9230769230769</v>
      </c>
      <c r="D32" s="421">
        <f>C32*D31</f>
        <v>3230.7692307692305</v>
      </c>
      <c r="E32" s="421">
        <f>C32*E31</f>
        <v>3230.7692307692305</v>
      </c>
      <c r="F32" s="421">
        <f>C32*F31</f>
        <v>4307.6923076923076</v>
      </c>
      <c r="G32" s="421">
        <f>C32*G31</f>
        <v>4307.6923076923076</v>
      </c>
      <c r="H32" s="421">
        <f>C32*H31</f>
        <v>4307.6923076923076</v>
      </c>
      <c r="I32" s="421">
        <f>C32*I31</f>
        <v>5384.6153846153848</v>
      </c>
      <c r="J32" s="421">
        <f>C32*J31</f>
        <v>5384.6153846153848</v>
      </c>
      <c r="K32" s="421">
        <f>C32*K31</f>
        <v>5384.6153846153848</v>
      </c>
      <c r="L32" s="421">
        <f>C32*L31</f>
        <v>6461.538461538461</v>
      </c>
      <c r="M32" s="425">
        <f>C32*M31</f>
        <v>6461.538461538461</v>
      </c>
    </row>
    <row r="33" spans="2:13" x14ac:dyDescent="0.2">
      <c r="B33" s="112" t="s">
        <v>3641</v>
      </c>
      <c r="C33" s="379" t="s">
        <v>3651</v>
      </c>
      <c r="D33" s="421">
        <v>1</v>
      </c>
      <c r="E33" s="421">
        <v>1</v>
      </c>
      <c r="F33" s="421">
        <v>2</v>
      </c>
      <c r="G33" s="421">
        <v>2</v>
      </c>
      <c r="H33" s="421">
        <v>2</v>
      </c>
      <c r="I33" s="421">
        <v>3</v>
      </c>
      <c r="J33" s="421">
        <v>3</v>
      </c>
      <c r="K33" s="421">
        <v>3</v>
      </c>
      <c r="L33" s="421">
        <v>4</v>
      </c>
      <c r="M33" s="425">
        <v>4</v>
      </c>
    </row>
    <row r="34" spans="2:13" x14ac:dyDescent="0.2">
      <c r="B34" s="112"/>
      <c r="C34" s="449">
        <f>70000/J1</f>
        <v>1076.9230769230769</v>
      </c>
      <c r="D34" s="421">
        <f>C34*D33</f>
        <v>1076.9230769230769</v>
      </c>
      <c r="E34" s="421">
        <f>C34*E33</f>
        <v>1076.9230769230769</v>
      </c>
      <c r="F34" s="421">
        <f>C34*F33</f>
        <v>2153.8461538461538</v>
      </c>
      <c r="G34" s="421">
        <f>C34*G33</f>
        <v>2153.8461538461538</v>
      </c>
      <c r="H34" s="421">
        <f>C34*H33</f>
        <v>2153.8461538461538</v>
      </c>
      <c r="I34" s="421">
        <f>C34*I33</f>
        <v>3230.7692307692305</v>
      </c>
      <c r="J34" s="421">
        <f>C34*J33</f>
        <v>3230.7692307692305</v>
      </c>
      <c r="K34" s="421">
        <f>C34*K33</f>
        <v>3230.7692307692305</v>
      </c>
      <c r="L34" s="421">
        <f>C34*L33</f>
        <v>4307.6923076923076</v>
      </c>
      <c r="M34" s="425">
        <f>C34*M33</f>
        <v>4307.6923076923076</v>
      </c>
    </row>
    <row r="35" spans="2:13" x14ac:dyDescent="0.2">
      <c r="B35" s="377" t="s">
        <v>3640</v>
      </c>
      <c r="C35" s="379" t="s">
        <v>3651</v>
      </c>
      <c r="D35" s="421">
        <f>3</f>
        <v>3</v>
      </c>
      <c r="E35" s="421">
        <f>3</f>
        <v>3</v>
      </c>
      <c r="F35" s="421">
        <v>6</v>
      </c>
      <c r="G35" s="421">
        <v>8</v>
      </c>
      <c r="H35" s="421">
        <v>8</v>
      </c>
      <c r="I35" s="421">
        <v>9</v>
      </c>
      <c r="J35" s="421">
        <v>9</v>
      </c>
      <c r="K35" s="421">
        <v>10</v>
      </c>
      <c r="L35" s="421">
        <v>11</v>
      </c>
      <c r="M35" s="425">
        <v>12</v>
      </c>
    </row>
    <row r="36" spans="2:13" x14ac:dyDescent="0.2">
      <c r="B36" s="327"/>
      <c r="C36" s="466">
        <f>C28</f>
        <v>1076.9230769230769</v>
      </c>
      <c r="D36" s="428">
        <f>C36*D35</f>
        <v>3230.7692307692305</v>
      </c>
      <c r="E36" s="428">
        <f>C36*E35</f>
        <v>3230.7692307692305</v>
      </c>
      <c r="F36" s="428">
        <f>C36*F35</f>
        <v>6461.538461538461</v>
      </c>
      <c r="G36" s="428">
        <f>C36*G35</f>
        <v>8615.3846153846152</v>
      </c>
      <c r="H36" s="428">
        <f>C36*H35</f>
        <v>8615.3846153846152</v>
      </c>
      <c r="I36" s="428">
        <f>C36*I35</f>
        <v>9692.3076923076915</v>
      </c>
      <c r="J36" s="428">
        <f>C36*J35</f>
        <v>9692.3076923076915</v>
      </c>
      <c r="K36" s="428">
        <f>C36*K35</f>
        <v>10769.23076923077</v>
      </c>
      <c r="L36" s="428">
        <f>C36*L35</f>
        <v>11846.153846153846</v>
      </c>
      <c r="M36" s="429">
        <f>C36*M35</f>
        <v>12923.076923076922</v>
      </c>
    </row>
    <row r="37" spans="2:13" x14ac:dyDescent="0.2">
      <c r="B37" s="378" t="s">
        <v>1808</v>
      </c>
      <c r="C37" s="390"/>
      <c r="M37" s="425"/>
    </row>
    <row r="38" spans="2:13" x14ac:dyDescent="0.2">
      <c r="B38" s="444" t="s">
        <v>114</v>
      </c>
      <c r="C38" s="455">
        <f>130000/$J$1</f>
        <v>2000</v>
      </c>
      <c r="D38" s="421">
        <f>130000/$J$1</f>
        <v>2000</v>
      </c>
      <c r="E38" s="421">
        <f>130000/$J$1</f>
        <v>2000</v>
      </c>
      <c r="F38" s="421">
        <f t="shared" ref="F38:M38" si="6">130000/$J$1</f>
        <v>2000</v>
      </c>
      <c r="G38" s="421">
        <f t="shared" si="6"/>
        <v>2000</v>
      </c>
      <c r="H38" s="421">
        <f t="shared" si="6"/>
        <v>2000</v>
      </c>
      <c r="I38" s="421">
        <f t="shared" si="6"/>
        <v>2000</v>
      </c>
      <c r="J38" s="421">
        <f t="shared" si="6"/>
        <v>2000</v>
      </c>
      <c r="K38" s="421">
        <f t="shared" si="6"/>
        <v>2000</v>
      </c>
      <c r="L38" s="421">
        <f t="shared" si="6"/>
        <v>2000</v>
      </c>
      <c r="M38" s="425">
        <f t="shared" si="6"/>
        <v>2000</v>
      </c>
    </row>
    <row r="39" spans="2:13" x14ac:dyDescent="0.2">
      <c r="B39" s="377" t="s">
        <v>3659</v>
      </c>
      <c r="C39" s="379" t="s">
        <v>3651</v>
      </c>
      <c r="D39" s="421">
        <v>2</v>
      </c>
      <c r="E39" s="421">
        <v>2</v>
      </c>
      <c r="F39" s="421">
        <v>2</v>
      </c>
      <c r="G39" s="421">
        <v>3</v>
      </c>
      <c r="H39" s="421">
        <v>3</v>
      </c>
      <c r="I39" s="421">
        <v>4</v>
      </c>
      <c r="J39" s="421">
        <v>4</v>
      </c>
      <c r="K39" s="421">
        <v>5</v>
      </c>
      <c r="L39" s="421">
        <v>5</v>
      </c>
      <c r="M39" s="425">
        <v>5</v>
      </c>
    </row>
    <row r="40" spans="2:13" x14ac:dyDescent="0.2">
      <c r="B40" s="327"/>
      <c r="C40" s="449">
        <f>45000/J1</f>
        <v>692.30769230769226</v>
      </c>
      <c r="D40" s="428">
        <f>C40*D39</f>
        <v>1384.6153846153845</v>
      </c>
      <c r="E40" s="428">
        <f>C40*E39</f>
        <v>1384.6153846153845</v>
      </c>
      <c r="F40" s="428">
        <f>C40*F39</f>
        <v>1384.6153846153845</v>
      </c>
      <c r="G40" s="428">
        <f>C40*G39</f>
        <v>2076.9230769230767</v>
      </c>
      <c r="H40" s="428">
        <f>C40*H39</f>
        <v>2076.9230769230767</v>
      </c>
      <c r="I40" s="428">
        <f>C40*I39</f>
        <v>2769.2307692307691</v>
      </c>
      <c r="J40" s="428">
        <f>C40*J39</f>
        <v>2769.2307692307691</v>
      </c>
      <c r="K40" s="428">
        <f>C40*K39</f>
        <v>3461.5384615384614</v>
      </c>
      <c r="L40" s="428">
        <f>C40*L39</f>
        <v>3461.5384615384614</v>
      </c>
      <c r="M40" s="429">
        <f>C40*M39</f>
        <v>3461.5384615384614</v>
      </c>
    </row>
    <row r="41" spans="2:13" x14ac:dyDescent="0.2">
      <c r="B41" s="378" t="s">
        <v>3596</v>
      </c>
      <c r="C41" s="390"/>
      <c r="D41" s="430"/>
      <c r="E41" s="430"/>
      <c r="F41" s="430"/>
      <c r="G41" s="430"/>
      <c r="H41" s="430"/>
      <c r="I41" s="430"/>
      <c r="J41" s="430"/>
      <c r="K41" s="430"/>
      <c r="L41" s="447"/>
      <c r="M41" s="448"/>
    </row>
    <row r="42" spans="2:13" x14ac:dyDescent="0.2">
      <c r="B42" s="444" t="s">
        <v>3661</v>
      </c>
      <c r="C42" s="455">
        <f>160000/$J$1</f>
        <v>2461.5384615384614</v>
      </c>
      <c r="D42" s="421">
        <f>160000/$J$1</f>
        <v>2461.5384615384614</v>
      </c>
      <c r="E42" s="421">
        <f>160000/$J$1</f>
        <v>2461.5384615384614</v>
      </c>
      <c r="F42" s="421">
        <f t="shared" ref="F42:M42" si="7">160000/$J$1</f>
        <v>2461.5384615384614</v>
      </c>
      <c r="G42" s="421">
        <f t="shared" si="7"/>
        <v>2461.5384615384614</v>
      </c>
      <c r="H42" s="421">
        <f t="shared" si="7"/>
        <v>2461.5384615384614</v>
      </c>
      <c r="I42" s="421">
        <f t="shared" si="7"/>
        <v>2461.5384615384614</v>
      </c>
      <c r="J42" s="421">
        <f t="shared" si="7"/>
        <v>2461.5384615384614</v>
      </c>
      <c r="K42" s="421">
        <f t="shared" si="7"/>
        <v>2461.5384615384614</v>
      </c>
      <c r="L42" s="421">
        <f t="shared" si="7"/>
        <v>2461.5384615384614</v>
      </c>
      <c r="M42" s="425">
        <f t="shared" si="7"/>
        <v>2461.5384615384614</v>
      </c>
    </row>
    <row r="43" spans="2:13" x14ac:dyDescent="0.2">
      <c r="B43" s="377" t="s">
        <v>3638</v>
      </c>
      <c r="C43" s="379" t="s">
        <v>3651</v>
      </c>
      <c r="D43" s="421">
        <v>1</v>
      </c>
      <c r="E43" s="421">
        <v>1</v>
      </c>
      <c r="F43" s="421">
        <v>2</v>
      </c>
      <c r="G43" s="421">
        <v>2</v>
      </c>
      <c r="H43" s="421">
        <v>2</v>
      </c>
      <c r="I43" s="421">
        <v>3</v>
      </c>
      <c r="J43" s="421">
        <v>3</v>
      </c>
      <c r="K43" s="421">
        <v>3</v>
      </c>
      <c r="L43" s="421">
        <v>4</v>
      </c>
      <c r="M43" s="425">
        <v>4</v>
      </c>
    </row>
    <row r="44" spans="2:13" x14ac:dyDescent="0.2">
      <c r="B44" s="378"/>
      <c r="C44" s="449">
        <f>60000/J1</f>
        <v>923.07692307692309</v>
      </c>
      <c r="D44" s="421">
        <f>C44*D43</f>
        <v>923.07692307692309</v>
      </c>
      <c r="E44" s="421">
        <f>C44*E43</f>
        <v>923.07692307692309</v>
      </c>
      <c r="F44" s="421">
        <f>C44*F43</f>
        <v>1846.1538461538462</v>
      </c>
      <c r="G44" s="421">
        <f>C44*G43</f>
        <v>1846.1538461538462</v>
      </c>
      <c r="H44" s="421">
        <f>C44*H43</f>
        <v>1846.1538461538462</v>
      </c>
      <c r="I44" s="421">
        <f>C44*I43</f>
        <v>2769.2307692307695</v>
      </c>
      <c r="J44" s="421">
        <f>C44*J43</f>
        <v>2769.2307692307695</v>
      </c>
      <c r="K44" s="421">
        <f>C44*K43</f>
        <v>2769.2307692307695</v>
      </c>
      <c r="L44" s="421">
        <f>C44*L43</f>
        <v>3692.3076923076924</v>
      </c>
      <c r="M44" s="425">
        <f>C44*M43</f>
        <v>3692.3076923076924</v>
      </c>
    </row>
    <row r="45" spans="2:13" x14ac:dyDescent="0.2">
      <c r="B45" s="377" t="s">
        <v>3639</v>
      </c>
      <c r="C45" s="379" t="s">
        <v>3651</v>
      </c>
      <c r="D45" s="421">
        <v>1</v>
      </c>
      <c r="E45" s="421">
        <v>1</v>
      </c>
      <c r="F45" s="421">
        <v>1</v>
      </c>
      <c r="G45" s="421">
        <v>1</v>
      </c>
      <c r="H45" s="421">
        <v>1</v>
      </c>
      <c r="I45" s="421">
        <v>1</v>
      </c>
      <c r="J45" s="421">
        <v>1</v>
      </c>
      <c r="K45" s="421">
        <v>1</v>
      </c>
      <c r="L45" s="421">
        <v>1</v>
      </c>
      <c r="M45" s="425">
        <v>1</v>
      </c>
    </row>
    <row r="46" spans="2:13" x14ac:dyDescent="0.2">
      <c r="B46" s="378"/>
      <c r="C46" s="449">
        <f>70000/J1</f>
        <v>1076.9230769230769</v>
      </c>
      <c r="D46" s="421">
        <f>C46*D45</f>
        <v>1076.9230769230769</v>
      </c>
      <c r="E46" s="421">
        <f>C46*E45</f>
        <v>1076.9230769230769</v>
      </c>
      <c r="F46" s="421">
        <f>C46*F45</f>
        <v>1076.9230769230769</v>
      </c>
      <c r="G46" s="421">
        <f>C46*G45</f>
        <v>1076.9230769230769</v>
      </c>
      <c r="H46" s="421">
        <f>C46*H45</f>
        <v>1076.9230769230769</v>
      </c>
      <c r="I46" s="421">
        <f>C46*I45</f>
        <v>1076.9230769230769</v>
      </c>
      <c r="J46" s="421">
        <f>C46*J45</f>
        <v>1076.9230769230769</v>
      </c>
      <c r="K46" s="421">
        <f>C46*K45</f>
        <v>1076.9230769230769</v>
      </c>
      <c r="L46" s="421">
        <f>C46*L45</f>
        <v>1076.9230769230769</v>
      </c>
      <c r="M46" s="425">
        <f>C46*M45</f>
        <v>1076.9230769230769</v>
      </c>
    </row>
    <row r="47" spans="2:13" x14ac:dyDescent="0.2">
      <c r="B47" s="377" t="s">
        <v>3627</v>
      </c>
      <c r="C47" s="379" t="s">
        <v>3651</v>
      </c>
      <c r="D47" s="421">
        <v>1</v>
      </c>
      <c r="E47" s="421">
        <v>1</v>
      </c>
      <c r="F47" s="421">
        <v>1</v>
      </c>
      <c r="G47" s="421">
        <v>1</v>
      </c>
      <c r="H47" s="421">
        <v>1</v>
      </c>
      <c r="I47" s="421">
        <v>1</v>
      </c>
      <c r="J47" s="421">
        <v>1</v>
      </c>
      <c r="K47" s="421">
        <v>1</v>
      </c>
      <c r="L47" s="421">
        <v>1</v>
      </c>
      <c r="M47" s="425">
        <v>1</v>
      </c>
    </row>
    <row r="48" spans="2:13" x14ac:dyDescent="0.2">
      <c r="B48" s="112"/>
      <c r="C48" s="449">
        <f>90000/J1</f>
        <v>1384.6153846153845</v>
      </c>
      <c r="D48" s="421">
        <f>C48*D47</f>
        <v>1384.6153846153845</v>
      </c>
      <c r="E48" s="421">
        <f>C48*E47</f>
        <v>1384.6153846153845</v>
      </c>
      <c r="F48" s="421">
        <f>C48*F47</f>
        <v>1384.6153846153845</v>
      </c>
      <c r="G48" s="421">
        <f>C48*G47</f>
        <v>1384.6153846153845</v>
      </c>
      <c r="H48" s="421">
        <f>C48*H47</f>
        <v>1384.6153846153845</v>
      </c>
      <c r="I48" s="421">
        <f>C48*I47</f>
        <v>1384.6153846153845</v>
      </c>
      <c r="J48" s="421">
        <f>C48*J47</f>
        <v>1384.6153846153845</v>
      </c>
      <c r="K48" s="421">
        <f>C48*K47</f>
        <v>1384.6153846153845</v>
      </c>
      <c r="L48" s="421">
        <f>C48*L47</f>
        <v>1384.6153846153845</v>
      </c>
      <c r="M48" s="425">
        <f>C48*M47</f>
        <v>1384.6153846153845</v>
      </c>
    </row>
    <row r="49" spans="2:13" x14ac:dyDescent="0.2">
      <c r="B49" s="112" t="s">
        <v>3622</v>
      </c>
      <c r="C49" s="379" t="s">
        <v>3651</v>
      </c>
      <c r="D49" s="421">
        <v>1</v>
      </c>
      <c r="E49" s="421">
        <v>1</v>
      </c>
      <c r="F49" s="421">
        <v>1</v>
      </c>
      <c r="G49" s="421">
        <v>1</v>
      </c>
      <c r="H49" s="421">
        <v>1</v>
      </c>
      <c r="I49" s="421">
        <v>1</v>
      </c>
      <c r="J49" s="421">
        <v>1</v>
      </c>
      <c r="K49" s="421">
        <v>1</v>
      </c>
      <c r="L49" s="421">
        <v>1</v>
      </c>
      <c r="M49" s="425">
        <v>1</v>
      </c>
    </row>
    <row r="50" spans="2:13" x14ac:dyDescent="0.2">
      <c r="B50" s="112"/>
      <c r="C50" s="449">
        <f>60000/J1</f>
        <v>923.07692307692309</v>
      </c>
      <c r="D50" s="421">
        <f>C50*D49</f>
        <v>923.07692307692309</v>
      </c>
      <c r="E50" s="421">
        <f>C50*E49</f>
        <v>923.07692307692309</v>
      </c>
      <c r="F50" s="421">
        <f>C50*F49</f>
        <v>923.07692307692309</v>
      </c>
      <c r="G50" s="421">
        <f>C50*G49</f>
        <v>923.07692307692309</v>
      </c>
      <c r="H50" s="421">
        <f>C50*H49</f>
        <v>923.07692307692309</v>
      </c>
      <c r="I50" s="421">
        <f>C50*I49</f>
        <v>923.07692307692309</v>
      </c>
      <c r="J50" s="421">
        <f>C50*J49</f>
        <v>923.07692307692309</v>
      </c>
      <c r="K50" s="421">
        <f>C50*K49</f>
        <v>923.07692307692309</v>
      </c>
      <c r="L50" s="421">
        <f>C50*L49</f>
        <v>923.07692307692309</v>
      </c>
      <c r="M50" s="425">
        <f>D50*M49</f>
        <v>923.07692307692309</v>
      </c>
    </row>
    <row r="51" spans="2:13" x14ac:dyDescent="0.2">
      <c r="B51" s="112" t="s">
        <v>3623</v>
      </c>
      <c r="C51" s="379" t="s">
        <v>3651</v>
      </c>
      <c r="D51" s="421">
        <v>1</v>
      </c>
      <c r="E51" s="421">
        <v>1</v>
      </c>
      <c r="F51" s="421">
        <v>1</v>
      </c>
      <c r="G51" s="421">
        <v>1</v>
      </c>
      <c r="H51" s="421">
        <v>1</v>
      </c>
      <c r="I51" s="421">
        <v>1</v>
      </c>
      <c r="J51" s="421">
        <v>1</v>
      </c>
      <c r="K51" s="421">
        <v>1</v>
      </c>
      <c r="L51" s="421">
        <v>1</v>
      </c>
      <c r="M51" s="425">
        <v>1</v>
      </c>
    </row>
    <row r="52" spans="2:13" x14ac:dyDescent="0.2">
      <c r="B52" s="112"/>
      <c r="C52" s="449">
        <f>60000/J1</f>
        <v>923.07692307692309</v>
      </c>
      <c r="D52" s="421">
        <f>C52*D51</f>
        <v>923.07692307692309</v>
      </c>
      <c r="E52" s="421">
        <f t="shared" ref="E52:M52" si="8">D52*E51</f>
        <v>923.07692307692309</v>
      </c>
      <c r="F52" s="421">
        <f t="shared" si="8"/>
        <v>923.07692307692309</v>
      </c>
      <c r="G52" s="421">
        <f t="shared" si="8"/>
        <v>923.07692307692309</v>
      </c>
      <c r="H52" s="421">
        <f t="shared" si="8"/>
        <v>923.07692307692309</v>
      </c>
      <c r="I52" s="421">
        <f t="shared" si="8"/>
        <v>923.07692307692309</v>
      </c>
      <c r="J52" s="421">
        <f t="shared" si="8"/>
        <v>923.07692307692309</v>
      </c>
      <c r="K52" s="421">
        <f t="shared" si="8"/>
        <v>923.07692307692309</v>
      </c>
      <c r="L52" s="421">
        <f t="shared" si="8"/>
        <v>923.07692307692309</v>
      </c>
      <c r="M52" s="425">
        <f t="shared" si="8"/>
        <v>923.07692307692309</v>
      </c>
    </row>
    <row r="53" spans="2:13" x14ac:dyDescent="0.2">
      <c r="B53" s="112" t="s">
        <v>3624</v>
      </c>
      <c r="C53" s="379" t="s">
        <v>3651</v>
      </c>
      <c r="D53" s="421">
        <v>1</v>
      </c>
      <c r="E53" s="421">
        <v>1</v>
      </c>
      <c r="F53" s="421">
        <v>1</v>
      </c>
      <c r="G53" s="421">
        <v>1</v>
      </c>
      <c r="H53" s="421">
        <v>1</v>
      </c>
      <c r="I53" s="421">
        <v>1</v>
      </c>
      <c r="J53" s="421">
        <v>1</v>
      </c>
      <c r="K53" s="421">
        <v>1</v>
      </c>
      <c r="L53" s="421">
        <v>1</v>
      </c>
      <c r="M53" s="425">
        <v>1</v>
      </c>
    </row>
    <row r="54" spans="2:13" x14ac:dyDescent="0.2">
      <c r="B54" s="112"/>
      <c r="C54" s="449">
        <f>60000/J1</f>
        <v>923.07692307692309</v>
      </c>
      <c r="D54" s="421">
        <f>C54*D53</f>
        <v>923.07692307692309</v>
      </c>
      <c r="E54" s="421">
        <f t="shared" ref="E54:M54" si="9">D54*E53</f>
        <v>923.07692307692309</v>
      </c>
      <c r="F54" s="421">
        <f t="shared" si="9"/>
        <v>923.07692307692309</v>
      </c>
      <c r="G54" s="421">
        <f t="shared" si="9"/>
        <v>923.07692307692309</v>
      </c>
      <c r="H54" s="421">
        <f t="shared" si="9"/>
        <v>923.07692307692309</v>
      </c>
      <c r="I54" s="421">
        <f t="shared" si="9"/>
        <v>923.07692307692309</v>
      </c>
      <c r="J54" s="421">
        <f t="shared" si="9"/>
        <v>923.07692307692309</v>
      </c>
      <c r="K54" s="421">
        <f t="shared" si="9"/>
        <v>923.07692307692309</v>
      </c>
      <c r="L54" s="421">
        <f t="shared" si="9"/>
        <v>923.07692307692309</v>
      </c>
      <c r="M54" s="425">
        <f t="shared" si="9"/>
        <v>923.07692307692309</v>
      </c>
    </row>
    <row r="55" spans="2:13" x14ac:dyDescent="0.2">
      <c r="B55" s="377" t="s">
        <v>3628</v>
      </c>
      <c r="C55" s="379" t="s">
        <v>3651</v>
      </c>
      <c r="D55" s="421">
        <v>1</v>
      </c>
      <c r="E55" s="421">
        <v>1</v>
      </c>
      <c r="F55" s="421">
        <v>1</v>
      </c>
      <c r="G55" s="421">
        <v>1</v>
      </c>
      <c r="H55" s="421">
        <v>1</v>
      </c>
      <c r="I55" s="421">
        <v>1</v>
      </c>
      <c r="J55" s="421">
        <v>1</v>
      </c>
      <c r="K55" s="421">
        <v>1</v>
      </c>
      <c r="L55" s="421">
        <v>1</v>
      </c>
      <c r="M55" s="425">
        <v>1</v>
      </c>
    </row>
    <row r="56" spans="2:13" x14ac:dyDescent="0.2">
      <c r="B56" s="112"/>
      <c r="C56" s="449">
        <f>70000/J1</f>
        <v>1076.9230769230769</v>
      </c>
      <c r="D56" s="421">
        <f>C56*D55</f>
        <v>1076.9230769230769</v>
      </c>
      <c r="E56" s="421">
        <f t="shared" ref="E56:M56" si="10">D56*E55</f>
        <v>1076.9230769230769</v>
      </c>
      <c r="F56" s="421">
        <f t="shared" si="10"/>
        <v>1076.9230769230769</v>
      </c>
      <c r="G56" s="421">
        <f t="shared" si="10"/>
        <v>1076.9230769230769</v>
      </c>
      <c r="H56" s="421">
        <f t="shared" si="10"/>
        <v>1076.9230769230769</v>
      </c>
      <c r="I56" s="421">
        <f t="shared" si="10"/>
        <v>1076.9230769230769</v>
      </c>
      <c r="J56" s="421">
        <f t="shared" si="10"/>
        <v>1076.9230769230769</v>
      </c>
      <c r="K56" s="421">
        <f t="shared" si="10"/>
        <v>1076.9230769230769</v>
      </c>
      <c r="L56" s="421">
        <f t="shared" si="10"/>
        <v>1076.9230769230769</v>
      </c>
      <c r="M56" s="425">
        <f t="shared" si="10"/>
        <v>1076.9230769230769</v>
      </c>
    </row>
    <row r="57" spans="2:13" x14ac:dyDescent="0.2">
      <c r="B57" s="112" t="s">
        <v>3625</v>
      </c>
      <c r="C57" s="379" t="s">
        <v>3651</v>
      </c>
      <c r="D57" s="421">
        <v>1</v>
      </c>
      <c r="E57" s="421">
        <v>1</v>
      </c>
      <c r="F57" s="421">
        <v>1</v>
      </c>
      <c r="G57" s="421">
        <v>1</v>
      </c>
      <c r="H57" s="421">
        <v>1</v>
      </c>
      <c r="I57" s="421">
        <v>1</v>
      </c>
      <c r="J57" s="421">
        <v>1</v>
      </c>
      <c r="K57" s="421">
        <v>1</v>
      </c>
      <c r="L57" s="421">
        <v>1</v>
      </c>
      <c r="M57" s="425">
        <v>1</v>
      </c>
    </row>
    <row r="58" spans="2:13" x14ac:dyDescent="0.2">
      <c r="B58" s="112"/>
      <c r="C58" s="449">
        <f>55000/J1</f>
        <v>846.15384615384619</v>
      </c>
      <c r="D58" s="421">
        <f>C58*D57</f>
        <v>846.15384615384619</v>
      </c>
      <c r="E58" s="421">
        <f t="shared" ref="E58:M58" si="11">D58*E57</f>
        <v>846.15384615384619</v>
      </c>
      <c r="F58" s="421">
        <f t="shared" si="11"/>
        <v>846.15384615384619</v>
      </c>
      <c r="G58" s="421">
        <f t="shared" si="11"/>
        <v>846.15384615384619</v>
      </c>
      <c r="H58" s="421">
        <f t="shared" si="11"/>
        <v>846.15384615384619</v>
      </c>
      <c r="I58" s="421">
        <f t="shared" si="11"/>
        <v>846.15384615384619</v>
      </c>
      <c r="J58" s="421">
        <f t="shared" si="11"/>
        <v>846.15384615384619</v>
      </c>
      <c r="K58" s="421">
        <f t="shared" si="11"/>
        <v>846.15384615384619</v>
      </c>
      <c r="L58" s="421">
        <f t="shared" si="11"/>
        <v>846.15384615384619</v>
      </c>
      <c r="M58" s="425">
        <f t="shared" si="11"/>
        <v>846.15384615384619</v>
      </c>
    </row>
    <row r="59" spans="2:13" x14ac:dyDescent="0.2">
      <c r="B59" s="112" t="s">
        <v>3626</v>
      </c>
      <c r="C59" s="379" t="str">
        <f>C47</f>
        <v>q-ty</v>
      </c>
      <c r="D59" s="421">
        <v>1</v>
      </c>
      <c r="E59" s="421">
        <v>1</v>
      </c>
      <c r="F59" s="421">
        <v>1</v>
      </c>
      <c r="G59" s="421">
        <v>1</v>
      </c>
      <c r="H59" s="421">
        <v>1</v>
      </c>
      <c r="I59" s="421">
        <v>1</v>
      </c>
      <c r="J59" s="421">
        <v>1</v>
      </c>
      <c r="K59" s="421">
        <v>1</v>
      </c>
      <c r="L59" s="421">
        <v>1</v>
      </c>
      <c r="M59" s="425">
        <v>1</v>
      </c>
    </row>
    <row r="60" spans="2:13" x14ac:dyDescent="0.2">
      <c r="B60" s="112"/>
      <c r="C60" s="449">
        <f>70000/J1</f>
        <v>1076.9230769230769</v>
      </c>
      <c r="D60" s="421">
        <f>C60*D59</f>
        <v>1076.9230769230769</v>
      </c>
      <c r="E60" s="421">
        <f t="shared" ref="E60:M60" si="12">D60*E59</f>
        <v>1076.9230769230769</v>
      </c>
      <c r="F60" s="421">
        <f t="shared" si="12"/>
        <v>1076.9230769230769</v>
      </c>
      <c r="G60" s="421">
        <f t="shared" si="12"/>
        <v>1076.9230769230769</v>
      </c>
      <c r="H60" s="421">
        <f t="shared" si="12"/>
        <v>1076.9230769230769</v>
      </c>
      <c r="I60" s="421">
        <f t="shared" si="12"/>
        <v>1076.9230769230769</v>
      </c>
      <c r="J60" s="421">
        <f t="shared" si="12"/>
        <v>1076.9230769230769</v>
      </c>
      <c r="K60" s="421">
        <f t="shared" si="12"/>
        <v>1076.9230769230769</v>
      </c>
      <c r="L60" s="428">
        <f t="shared" si="12"/>
        <v>1076.9230769230769</v>
      </c>
      <c r="M60" s="429">
        <f t="shared" si="12"/>
        <v>1076.9230769230769</v>
      </c>
    </row>
    <row r="61" spans="2:13" x14ac:dyDescent="0.2">
      <c r="B61" s="385" t="s">
        <v>1809</v>
      </c>
      <c r="C61" s="390"/>
      <c r="D61" s="426"/>
      <c r="E61" s="426"/>
      <c r="F61" s="426"/>
      <c r="G61" s="426"/>
      <c r="H61" s="426"/>
      <c r="I61" s="426"/>
      <c r="J61" s="426"/>
      <c r="K61" s="426"/>
      <c r="L61" s="426"/>
      <c r="M61" s="427"/>
    </row>
    <row r="62" spans="2:13" x14ac:dyDescent="0.2">
      <c r="B62" s="444" t="s">
        <v>1782</v>
      </c>
      <c r="C62" s="455">
        <f>150000/$J$1</f>
        <v>2307.6923076923076</v>
      </c>
      <c r="D62" s="421">
        <f>150000/$J$1</f>
        <v>2307.6923076923076</v>
      </c>
      <c r="E62" s="421">
        <f>150000/$J$1</f>
        <v>2307.6923076923076</v>
      </c>
      <c r="F62" s="421">
        <f t="shared" ref="F62:M62" si="13">150000/$J$1</f>
        <v>2307.6923076923076</v>
      </c>
      <c r="G62" s="421">
        <f t="shared" si="13"/>
        <v>2307.6923076923076</v>
      </c>
      <c r="H62" s="421">
        <f t="shared" si="13"/>
        <v>2307.6923076923076</v>
      </c>
      <c r="I62" s="421">
        <f t="shared" si="13"/>
        <v>2307.6923076923076</v>
      </c>
      <c r="J62" s="421">
        <f t="shared" si="13"/>
        <v>2307.6923076923076</v>
      </c>
      <c r="K62" s="421">
        <f t="shared" si="13"/>
        <v>2307.6923076923076</v>
      </c>
      <c r="L62" s="421">
        <f t="shared" si="13"/>
        <v>2307.6923076923076</v>
      </c>
      <c r="M62" s="425">
        <f t="shared" si="13"/>
        <v>2307.6923076923076</v>
      </c>
    </row>
    <row r="63" spans="2:13" x14ac:dyDescent="0.2">
      <c r="B63" s="112" t="s">
        <v>3660</v>
      </c>
      <c r="C63" s="379" t="s">
        <v>3651</v>
      </c>
      <c r="D63" s="421">
        <v>2</v>
      </c>
      <c r="E63" s="421">
        <v>2</v>
      </c>
      <c r="F63" s="421">
        <v>3</v>
      </c>
      <c r="G63" s="421">
        <v>3</v>
      </c>
      <c r="H63" s="421">
        <v>3</v>
      </c>
      <c r="I63" s="421">
        <v>3</v>
      </c>
      <c r="J63" s="421">
        <v>4</v>
      </c>
      <c r="K63" s="421">
        <v>4</v>
      </c>
      <c r="L63" s="421">
        <v>4</v>
      </c>
      <c r="M63" s="425">
        <v>5</v>
      </c>
    </row>
    <row r="64" spans="2:13" x14ac:dyDescent="0.2">
      <c r="B64" s="327"/>
      <c r="C64" s="466">
        <f>70000/J1</f>
        <v>1076.9230769230769</v>
      </c>
      <c r="D64" s="428">
        <f>C64*D63</f>
        <v>2153.8461538461538</v>
      </c>
      <c r="E64" s="428">
        <f>C64*E63</f>
        <v>2153.8461538461538</v>
      </c>
      <c r="F64" s="428">
        <f>C64*F63</f>
        <v>3230.7692307692305</v>
      </c>
      <c r="G64" s="428">
        <f>C64*G63</f>
        <v>3230.7692307692305</v>
      </c>
      <c r="H64" s="428">
        <f>C64*H63</f>
        <v>3230.7692307692305</v>
      </c>
      <c r="I64" s="428">
        <f>C64*I63</f>
        <v>3230.7692307692305</v>
      </c>
      <c r="J64" s="428">
        <f>C64*J63</f>
        <v>4307.6923076923076</v>
      </c>
      <c r="K64" s="428">
        <f>C64*K63</f>
        <v>4307.6923076923076</v>
      </c>
      <c r="L64" s="428">
        <f>C64*L63</f>
        <v>4307.6923076923076</v>
      </c>
      <c r="M64" s="429">
        <f>C64*M63</f>
        <v>5384.6153846153848</v>
      </c>
    </row>
    <row r="65" spans="2:13" x14ac:dyDescent="0.2">
      <c r="B65" s="378" t="s">
        <v>3662</v>
      </c>
      <c r="C65" s="390"/>
      <c r="M65" s="425"/>
    </row>
    <row r="66" spans="2:13" x14ac:dyDescent="0.2">
      <c r="B66" s="444" t="s">
        <v>113</v>
      </c>
      <c r="C66" s="455">
        <f>200000/$J$1</f>
        <v>3076.9230769230771</v>
      </c>
      <c r="D66" s="421">
        <f>200000/$J$1</f>
        <v>3076.9230769230771</v>
      </c>
      <c r="E66" s="421">
        <f>200000/$J$1</f>
        <v>3076.9230769230771</v>
      </c>
      <c r="F66" s="421">
        <f t="shared" ref="F66:M66" si="14">200000/$J$1</f>
        <v>3076.9230769230771</v>
      </c>
      <c r="G66" s="421">
        <f t="shared" si="14"/>
        <v>3076.9230769230771</v>
      </c>
      <c r="H66" s="421">
        <f t="shared" si="14"/>
        <v>3076.9230769230771</v>
      </c>
      <c r="I66" s="421">
        <f t="shared" si="14"/>
        <v>3076.9230769230771</v>
      </c>
      <c r="J66" s="421">
        <f t="shared" si="14"/>
        <v>3076.9230769230771</v>
      </c>
      <c r="K66" s="421">
        <f t="shared" si="14"/>
        <v>3076.9230769230771</v>
      </c>
      <c r="L66" s="421">
        <f t="shared" si="14"/>
        <v>3076.9230769230771</v>
      </c>
      <c r="M66" s="425">
        <f t="shared" si="14"/>
        <v>3076.9230769230771</v>
      </c>
    </row>
    <row r="67" spans="2:13" x14ac:dyDescent="0.2">
      <c r="B67" s="112" t="s">
        <v>3586</v>
      </c>
      <c r="C67" s="379" t="s">
        <v>3651</v>
      </c>
      <c r="D67" s="421">
        <v>1</v>
      </c>
      <c r="E67" s="421">
        <v>1</v>
      </c>
      <c r="F67" s="421">
        <v>1</v>
      </c>
      <c r="G67" s="421">
        <v>2</v>
      </c>
      <c r="H67" s="421">
        <v>2</v>
      </c>
      <c r="I67" s="421">
        <v>2</v>
      </c>
      <c r="J67" s="421">
        <v>2</v>
      </c>
      <c r="K67" s="421">
        <v>2</v>
      </c>
      <c r="L67" s="421">
        <v>2</v>
      </c>
      <c r="M67" s="425">
        <v>2</v>
      </c>
    </row>
    <row r="68" spans="2:13" x14ac:dyDescent="0.2">
      <c r="B68" s="450"/>
      <c r="C68" s="449">
        <f>150000/$J$1</f>
        <v>2307.6923076923076</v>
      </c>
      <c r="D68" s="421">
        <f>150000/$J$1</f>
        <v>2307.6923076923076</v>
      </c>
      <c r="E68" s="421">
        <f>150000/$J$1</f>
        <v>2307.6923076923076</v>
      </c>
      <c r="F68" s="421">
        <f t="shared" ref="F68" si="15">150000/$J$1</f>
        <v>2307.6923076923076</v>
      </c>
      <c r="G68" s="421">
        <f>150000/$J$1*G67</f>
        <v>4615.3846153846152</v>
      </c>
      <c r="H68" s="421">
        <f>150000/$J$1*H67</f>
        <v>4615.3846153846152</v>
      </c>
      <c r="I68" s="421">
        <f t="shared" ref="I68:M68" si="16">150000/$J$1*I67</f>
        <v>4615.3846153846152</v>
      </c>
      <c r="J68" s="421">
        <f t="shared" si="16"/>
        <v>4615.3846153846152</v>
      </c>
      <c r="K68" s="421">
        <f t="shared" si="16"/>
        <v>4615.3846153846152</v>
      </c>
      <c r="L68" s="421">
        <f t="shared" si="16"/>
        <v>4615.3846153846152</v>
      </c>
      <c r="M68" s="425">
        <f t="shared" si="16"/>
        <v>4615.3846153846152</v>
      </c>
    </row>
    <row r="69" spans="2:13" x14ac:dyDescent="0.2">
      <c r="B69" s="335" t="s">
        <v>3606</v>
      </c>
      <c r="C69" s="379" t="s">
        <v>3651</v>
      </c>
      <c r="D69" s="421">
        <v>1</v>
      </c>
      <c r="E69" s="421">
        <v>1</v>
      </c>
      <c r="F69" s="421">
        <v>2</v>
      </c>
      <c r="G69" s="421">
        <v>2</v>
      </c>
      <c r="H69" s="421">
        <v>3</v>
      </c>
      <c r="I69" s="421">
        <v>3</v>
      </c>
      <c r="J69" s="421">
        <v>3</v>
      </c>
      <c r="K69" s="421">
        <v>4</v>
      </c>
      <c r="L69" s="421">
        <v>4</v>
      </c>
      <c r="M69" s="425">
        <v>4</v>
      </c>
    </row>
    <row r="70" spans="2:13" x14ac:dyDescent="0.2">
      <c r="B70" s="335"/>
      <c r="C70" s="449">
        <f>200000/J1</f>
        <v>3076.9230769230771</v>
      </c>
      <c r="D70" s="421">
        <f>C70*D69</f>
        <v>3076.9230769230771</v>
      </c>
      <c r="E70" s="421">
        <f>C70*E69</f>
        <v>3076.9230769230771</v>
      </c>
      <c r="F70" s="421">
        <f>C70*F69</f>
        <v>6153.8461538461543</v>
      </c>
      <c r="G70" s="421">
        <f>C70*G69</f>
        <v>6153.8461538461543</v>
      </c>
      <c r="H70" s="421">
        <f>C70*H69</f>
        <v>9230.7692307692305</v>
      </c>
      <c r="I70" s="421">
        <f>C70*I69</f>
        <v>9230.7692307692305</v>
      </c>
      <c r="J70" s="421">
        <f>C70*J69</f>
        <v>9230.7692307692305</v>
      </c>
      <c r="K70" s="421">
        <f>C70*K69</f>
        <v>12307.692307692309</v>
      </c>
      <c r="L70" s="421">
        <f>C70*L69</f>
        <v>12307.692307692309</v>
      </c>
      <c r="M70" s="425">
        <f>C70*M69</f>
        <v>12307.692307692309</v>
      </c>
    </row>
    <row r="71" spans="2:13" x14ac:dyDescent="0.2">
      <c r="B71" s="112" t="s">
        <v>3587</v>
      </c>
      <c r="C71" s="379" t="s">
        <v>3651</v>
      </c>
      <c r="D71" s="431">
        <v>1</v>
      </c>
      <c r="E71" s="431">
        <v>1</v>
      </c>
      <c r="F71" s="431">
        <v>2</v>
      </c>
      <c r="G71" s="421">
        <v>2</v>
      </c>
      <c r="H71" s="421">
        <v>2</v>
      </c>
      <c r="I71" s="421">
        <v>3</v>
      </c>
      <c r="J71" s="421">
        <v>3</v>
      </c>
      <c r="K71" s="421">
        <v>3</v>
      </c>
      <c r="L71" s="421">
        <v>3</v>
      </c>
      <c r="M71" s="425">
        <v>3</v>
      </c>
    </row>
    <row r="72" spans="2:13" x14ac:dyDescent="0.2">
      <c r="B72" s="112"/>
      <c r="C72" s="449">
        <f>200000/J1</f>
        <v>3076.9230769230771</v>
      </c>
      <c r="D72" s="421">
        <f>C72*D71</f>
        <v>3076.9230769230771</v>
      </c>
      <c r="E72" s="421">
        <f>C72*E71</f>
        <v>3076.9230769230771</v>
      </c>
      <c r="F72" s="421">
        <f>C72*F71</f>
        <v>6153.8461538461543</v>
      </c>
      <c r="G72" s="421">
        <f>C72*G71</f>
        <v>6153.8461538461543</v>
      </c>
      <c r="H72" s="421">
        <f>C72*H71</f>
        <v>6153.8461538461543</v>
      </c>
      <c r="I72" s="421">
        <f>C72*I71</f>
        <v>9230.7692307692305</v>
      </c>
      <c r="J72" s="421">
        <f>C72*J71</f>
        <v>9230.7692307692305</v>
      </c>
      <c r="K72" s="421">
        <f>C72*K71</f>
        <v>9230.7692307692305</v>
      </c>
      <c r="L72" s="421">
        <f>C72*L71</f>
        <v>9230.7692307692305</v>
      </c>
      <c r="M72" s="425">
        <f>C72*M71</f>
        <v>9230.7692307692305</v>
      </c>
    </row>
    <row r="73" spans="2:13" x14ac:dyDescent="0.2">
      <c r="B73" s="112" t="s">
        <v>3588</v>
      </c>
      <c r="C73" s="379" t="s">
        <v>3651</v>
      </c>
      <c r="F73" s="421">
        <v>1</v>
      </c>
      <c r="G73" s="421">
        <v>1</v>
      </c>
      <c r="H73" s="421">
        <v>2</v>
      </c>
      <c r="I73" s="421">
        <v>2</v>
      </c>
      <c r="J73" s="421">
        <v>2</v>
      </c>
      <c r="K73" s="421">
        <v>2</v>
      </c>
      <c r="L73" s="421">
        <v>2</v>
      </c>
      <c r="M73" s="425">
        <v>2</v>
      </c>
    </row>
    <row r="74" spans="2:13" x14ac:dyDescent="0.2">
      <c r="B74" s="112"/>
      <c r="C74" s="449">
        <f>200000/J1</f>
        <v>3076.9230769230771</v>
      </c>
      <c r="F74" s="421">
        <f>C74*F73</f>
        <v>3076.9230769230771</v>
      </c>
      <c r="G74" s="421">
        <f>C74*G73</f>
        <v>3076.9230769230771</v>
      </c>
      <c r="H74" s="421">
        <f>C74*H73</f>
        <v>6153.8461538461543</v>
      </c>
      <c r="I74" s="421">
        <f>C74*I73</f>
        <v>6153.8461538461543</v>
      </c>
      <c r="J74" s="421">
        <f>C74*J73</f>
        <v>6153.8461538461543</v>
      </c>
      <c r="K74" s="421">
        <f>C74*K73</f>
        <v>6153.8461538461543</v>
      </c>
      <c r="L74" s="421">
        <f>C74*L73</f>
        <v>6153.8461538461543</v>
      </c>
      <c r="M74" s="425">
        <f>C74*M73</f>
        <v>6153.8461538461543</v>
      </c>
    </row>
    <row r="75" spans="2:13" x14ac:dyDescent="0.2">
      <c r="B75" s="112" t="s">
        <v>3589</v>
      </c>
      <c r="C75" s="379" t="s">
        <v>3651</v>
      </c>
      <c r="D75" s="421">
        <v>1</v>
      </c>
      <c r="E75" s="421">
        <v>1</v>
      </c>
      <c r="F75" s="421">
        <v>1</v>
      </c>
      <c r="G75" s="421">
        <v>1</v>
      </c>
      <c r="H75" s="421">
        <v>2</v>
      </c>
      <c r="I75" s="421">
        <v>2</v>
      </c>
      <c r="J75" s="421">
        <v>2</v>
      </c>
      <c r="K75" s="421">
        <v>2</v>
      </c>
      <c r="L75" s="421">
        <v>2</v>
      </c>
      <c r="M75" s="425">
        <v>2</v>
      </c>
    </row>
    <row r="76" spans="2:13" x14ac:dyDescent="0.2">
      <c r="B76" s="112"/>
      <c r="C76" s="449">
        <f>45000/J1</f>
        <v>692.30769230769226</v>
      </c>
      <c r="D76" s="421">
        <f>C76*D75</f>
        <v>692.30769230769226</v>
      </c>
      <c r="E76" s="421">
        <f>C76*E75</f>
        <v>692.30769230769226</v>
      </c>
      <c r="F76" s="421">
        <f>C76*F75</f>
        <v>692.30769230769226</v>
      </c>
      <c r="G76" s="421">
        <f>C76*G75</f>
        <v>692.30769230769226</v>
      </c>
      <c r="H76" s="421">
        <f>C76*H75</f>
        <v>1384.6153846153845</v>
      </c>
      <c r="I76" s="421">
        <f>C76*I75</f>
        <v>1384.6153846153845</v>
      </c>
      <c r="J76" s="421">
        <f>C76*J75</f>
        <v>1384.6153846153845</v>
      </c>
      <c r="K76" s="421">
        <f>C76*K75</f>
        <v>1384.6153846153845</v>
      </c>
      <c r="L76" s="421">
        <f>C76*L75</f>
        <v>1384.6153846153845</v>
      </c>
      <c r="M76" s="425">
        <f>C76*M75</f>
        <v>1384.6153846153845</v>
      </c>
    </row>
    <row r="77" spans="2:13" x14ac:dyDescent="0.2">
      <c r="B77" s="112" t="s">
        <v>3590</v>
      </c>
      <c r="C77" s="379" t="s">
        <v>3651</v>
      </c>
      <c r="F77" s="421">
        <v>1</v>
      </c>
      <c r="G77" s="421">
        <v>1</v>
      </c>
      <c r="H77" s="421">
        <v>1</v>
      </c>
      <c r="I77" s="421">
        <v>1</v>
      </c>
      <c r="J77" s="421">
        <v>1</v>
      </c>
      <c r="K77" s="421">
        <v>1</v>
      </c>
      <c r="L77" s="421">
        <v>1</v>
      </c>
      <c r="M77" s="425">
        <v>1</v>
      </c>
    </row>
    <row r="78" spans="2:13" x14ac:dyDescent="0.2">
      <c r="B78" s="112"/>
      <c r="C78" s="449">
        <f>45000/$J$1</f>
        <v>692.30769230769226</v>
      </c>
      <c r="F78" s="421">
        <f t="shared" ref="F78:M78" si="17">45000/$J$1</f>
        <v>692.30769230769226</v>
      </c>
      <c r="G78" s="421">
        <f t="shared" si="17"/>
        <v>692.30769230769226</v>
      </c>
      <c r="H78" s="421">
        <f t="shared" si="17"/>
        <v>692.30769230769226</v>
      </c>
      <c r="I78" s="421">
        <f t="shared" si="17"/>
        <v>692.30769230769226</v>
      </c>
      <c r="J78" s="421">
        <f t="shared" si="17"/>
        <v>692.30769230769226</v>
      </c>
      <c r="K78" s="421">
        <f t="shared" si="17"/>
        <v>692.30769230769226</v>
      </c>
      <c r="L78" s="421">
        <f t="shared" si="17"/>
        <v>692.30769230769226</v>
      </c>
      <c r="M78" s="425">
        <f t="shared" si="17"/>
        <v>692.30769230769226</v>
      </c>
    </row>
    <row r="79" spans="2:13" s="328" customFormat="1" x14ac:dyDescent="0.2">
      <c r="B79" s="112" t="s">
        <v>3654</v>
      </c>
      <c r="C79" s="379" t="s">
        <v>3651</v>
      </c>
      <c r="D79" s="421">
        <v>1</v>
      </c>
      <c r="E79" s="421">
        <v>1</v>
      </c>
      <c r="F79" s="421">
        <v>1</v>
      </c>
      <c r="G79" s="421">
        <v>1</v>
      </c>
      <c r="H79" s="421">
        <v>1</v>
      </c>
      <c r="I79" s="421">
        <v>1</v>
      </c>
      <c r="J79" s="421">
        <v>1</v>
      </c>
      <c r="K79" s="421">
        <v>1</v>
      </c>
      <c r="L79" s="421">
        <v>1</v>
      </c>
      <c r="M79" s="425">
        <v>1</v>
      </c>
    </row>
    <row r="80" spans="2:13" x14ac:dyDescent="0.2">
      <c r="B80" s="112"/>
      <c r="C80" s="449">
        <f>150000/$J$1</f>
        <v>2307.6923076923076</v>
      </c>
      <c r="D80" s="421">
        <f>150000/$J$1</f>
        <v>2307.6923076923076</v>
      </c>
      <c r="E80" s="421">
        <f>150000/$J$1</f>
        <v>2307.6923076923076</v>
      </c>
      <c r="F80" s="421">
        <f t="shared" ref="F80:M80" si="18">150000/$J$1</f>
        <v>2307.6923076923076</v>
      </c>
      <c r="G80" s="421">
        <f t="shared" si="18"/>
        <v>2307.6923076923076</v>
      </c>
      <c r="H80" s="421">
        <f t="shared" si="18"/>
        <v>2307.6923076923076</v>
      </c>
      <c r="I80" s="421">
        <f t="shared" si="18"/>
        <v>2307.6923076923076</v>
      </c>
      <c r="J80" s="421">
        <f t="shared" si="18"/>
        <v>2307.6923076923076</v>
      </c>
      <c r="K80" s="421">
        <f t="shared" si="18"/>
        <v>2307.6923076923076</v>
      </c>
      <c r="L80" s="421">
        <f t="shared" si="18"/>
        <v>2307.6923076923076</v>
      </c>
      <c r="M80" s="425">
        <f t="shared" si="18"/>
        <v>2307.6923076923076</v>
      </c>
    </row>
    <row r="81" spans="2:13" ht="21" customHeight="1" x14ac:dyDescent="0.2">
      <c r="B81" s="451" t="s">
        <v>3663</v>
      </c>
      <c r="C81" s="389"/>
      <c r="D81" s="428">
        <f>SUM(D66,D68,D70,D72,D76,D80)</f>
        <v>14538.461538461539</v>
      </c>
      <c r="E81" s="428">
        <f>SUM(E66,E68,E70,E72,E76,E80)</f>
        <v>14538.461538461539</v>
      </c>
      <c r="F81" s="428">
        <f>SUM(F66,F68,F70,F74,F72,F76,F78,F80)</f>
        <v>24461.538461538465</v>
      </c>
      <c r="G81" s="428">
        <f t="shared" ref="G81:M81" si="19">SUM(G66,G68,G70,G74,G72,G76,G78,G80)</f>
        <v>26769.23076923077</v>
      </c>
      <c r="H81" s="428">
        <f t="shared" si="19"/>
        <v>33615.384615384617</v>
      </c>
      <c r="I81" s="428">
        <f t="shared" si="19"/>
        <v>36692.307692307695</v>
      </c>
      <c r="J81" s="428">
        <f t="shared" si="19"/>
        <v>36692.307692307695</v>
      </c>
      <c r="K81" s="428">
        <f t="shared" si="19"/>
        <v>39769.230769230773</v>
      </c>
      <c r="L81" s="428">
        <f t="shared" si="19"/>
        <v>39769.230769230773</v>
      </c>
      <c r="M81" s="429">
        <f t="shared" si="19"/>
        <v>39769.230769230773</v>
      </c>
    </row>
    <row r="82" spans="2:13" x14ac:dyDescent="0.2">
      <c r="B82" s="387" t="s">
        <v>3620</v>
      </c>
      <c r="C82" s="379" t="s">
        <v>3651</v>
      </c>
      <c r="D82" s="421">
        <v>1</v>
      </c>
      <c r="E82" s="421">
        <v>1</v>
      </c>
      <c r="F82" s="421">
        <v>1</v>
      </c>
      <c r="G82" s="421">
        <v>1</v>
      </c>
      <c r="H82" s="421">
        <v>1</v>
      </c>
      <c r="I82" s="421">
        <v>1</v>
      </c>
      <c r="J82" s="421">
        <v>1</v>
      </c>
      <c r="K82" s="421">
        <v>1</v>
      </c>
      <c r="L82" s="421">
        <v>1</v>
      </c>
      <c r="M82" s="425">
        <v>1</v>
      </c>
    </row>
    <row r="83" spans="2:13" x14ac:dyDescent="0.2">
      <c r="B83" s="112"/>
      <c r="C83" s="449">
        <f>70000/J1</f>
        <v>1076.9230769230769</v>
      </c>
      <c r="D83" s="421">
        <f>C83*D82</f>
        <v>1076.9230769230769</v>
      </c>
      <c r="E83" s="421">
        <f t="shared" ref="E83" si="20">D83*E82</f>
        <v>1076.9230769230769</v>
      </c>
      <c r="F83" s="421">
        <f t="shared" ref="F83" si="21">E83*F82</f>
        <v>1076.9230769230769</v>
      </c>
      <c r="G83" s="421">
        <f t="shared" ref="G83" si="22">F83*G82</f>
        <v>1076.9230769230769</v>
      </c>
      <c r="H83" s="421">
        <f t="shared" ref="H83" si="23">G83*H82</f>
        <v>1076.9230769230769</v>
      </c>
      <c r="I83" s="421">
        <f t="shared" ref="I83" si="24">H83*I82</f>
        <v>1076.9230769230769</v>
      </c>
      <c r="J83" s="421">
        <f t="shared" ref="J83" si="25">I83*J82</f>
        <v>1076.9230769230769</v>
      </c>
      <c r="K83" s="421">
        <f t="shared" ref="K83" si="26">J83*K82</f>
        <v>1076.9230769230769</v>
      </c>
      <c r="L83" s="421">
        <f t="shared" ref="L83" si="27">K83*L82</f>
        <v>1076.9230769230769</v>
      </c>
      <c r="M83" s="425">
        <f t="shared" ref="M83" si="28">L83*M82</f>
        <v>1076.9230769230769</v>
      </c>
    </row>
    <row r="84" spans="2:13" x14ac:dyDescent="0.2">
      <c r="B84" s="387" t="s">
        <v>3621</v>
      </c>
      <c r="C84" s="379" t="s">
        <v>3651</v>
      </c>
      <c r="D84" s="421">
        <v>1</v>
      </c>
      <c r="E84" s="421">
        <v>1</v>
      </c>
      <c r="F84" s="421">
        <v>1</v>
      </c>
      <c r="G84" s="421">
        <v>1</v>
      </c>
      <c r="H84" s="421">
        <v>1</v>
      </c>
      <c r="I84" s="421">
        <v>1</v>
      </c>
      <c r="J84" s="421">
        <v>1</v>
      </c>
      <c r="K84" s="421">
        <v>1</v>
      </c>
      <c r="L84" s="421">
        <v>1</v>
      </c>
      <c r="M84" s="425">
        <v>1</v>
      </c>
    </row>
    <row r="85" spans="2:13" x14ac:dyDescent="0.2">
      <c r="B85" s="112"/>
      <c r="C85" s="449">
        <f>70000/J1</f>
        <v>1076.9230769230769</v>
      </c>
      <c r="D85" s="421">
        <f>C85*D84</f>
        <v>1076.9230769230769</v>
      </c>
      <c r="E85" s="421">
        <f t="shared" ref="E85" si="29">D85*E84</f>
        <v>1076.9230769230769</v>
      </c>
      <c r="F85" s="421">
        <f t="shared" ref="F85" si="30">E85*F84</f>
        <v>1076.9230769230769</v>
      </c>
      <c r="G85" s="421">
        <f t="shared" ref="G85" si="31">F85*G84</f>
        <v>1076.9230769230769</v>
      </c>
      <c r="H85" s="421">
        <f t="shared" ref="H85" si="32">G85*H84</f>
        <v>1076.9230769230769</v>
      </c>
      <c r="I85" s="421">
        <f t="shared" ref="I85" si="33">H85*I84</f>
        <v>1076.9230769230769</v>
      </c>
      <c r="J85" s="421">
        <f t="shared" ref="J85" si="34">I85*J84</f>
        <v>1076.9230769230769</v>
      </c>
      <c r="K85" s="421">
        <f t="shared" ref="K85" si="35">J85*K84</f>
        <v>1076.9230769230769</v>
      </c>
      <c r="L85" s="421">
        <f t="shared" ref="L85" si="36">K85*L84</f>
        <v>1076.9230769230769</v>
      </c>
      <c r="M85" s="425">
        <f t="shared" ref="M85" si="37">L85*M84</f>
        <v>1076.9230769230769</v>
      </c>
    </row>
    <row r="86" spans="2:13" x14ac:dyDescent="0.2">
      <c r="B86" s="267" t="s">
        <v>3650</v>
      </c>
      <c r="C86" s="452"/>
      <c r="D86" s="432">
        <f>SUM(D11,D13,D19,D23,D25,D27,D31,D33,D35,D39,D43,D45,D47,D49,D51,D53,D55,D57,D59,D63,D67,D69,D71,D75,D79,D82,D84,9)</f>
        <v>45</v>
      </c>
      <c r="E86" s="432">
        <f>SUM(E11,E13,E19,E23,E25,E27,E31,E33,E35,E39,E43,E45,E47,E49,E51,E53,E55,E57,E59,E63,E67,E69,E71,E75,E79,E82,E84,9)</f>
        <v>49</v>
      </c>
      <c r="F86" s="432">
        <f>SUM(F11,F13,F19,F23,F25,F27,F31,F33,F35,F39,F43,F45,F47,F49,F51,F53,F55,F57,F59,F63,F67,F69,F71,F75,F79,F82,F84,F17,F21,F73,F77,9)</f>
        <v>66</v>
      </c>
      <c r="G86" s="432">
        <f t="shared" ref="G86:M86" si="38">SUM(G11,G13,G19,G23,G25,G27,G31,G33,G35,G39,G43,G45,G47,G49,G51,G53,G55,G57,G59,G63,G67,G69,G71,G75,G79,G82,G84,G17,G21,G73,G77,9)</f>
        <v>75</v>
      </c>
      <c r="H86" s="432">
        <f t="shared" si="38"/>
        <v>83</v>
      </c>
      <c r="I86" s="432">
        <f t="shared" si="38"/>
        <v>94</v>
      </c>
      <c r="J86" s="432">
        <f t="shared" si="38"/>
        <v>97</v>
      </c>
      <c r="K86" s="432">
        <f t="shared" si="38"/>
        <v>106</v>
      </c>
      <c r="L86" s="432">
        <f t="shared" si="38"/>
        <v>113</v>
      </c>
      <c r="M86" s="433">
        <f t="shared" si="38"/>
        <v>117</v>
      </c>
    </row>
    <row r="87" spans="2:13" x14ac:dyDescent="0.2">
      <c r="B87" s="414" t="s">
        <v>3649</v>
      </c>
      <c r="C87" s="453"/>
      <c r="D87" s="434">
        <f>SUM(D7,D8,D10,D12,D14,D16,D20,D24,D26,D28,D30,D32,D34,D36,D38,D40,D42,D44,D46,D48,D50,D52,D54,D56,D58,D60,D62,D64,D66,D68,D70,D72,D76,D78,D80,D83,D85)*6</f>
        <v>430326.92307692306</v>
      </c>
      <c r="E87" s="434">
        <f>SUM(E7,E8,E10,E12,E14,E16,E20,E24,E26,E28,E30,E32,E34,E36,E38,E40,E42,E44,E46,E48,E50,E52,E54,E56,E58,E60,E62,E64,E66,E68,E70,E72,E76,E78,E80,E83,E85)*6</f>
        <v>457269.23076923075</v>
      </c>
      <c r="F87" s="434">
        <f t="shared" ref="F87:M87" si="39">SUM(F7,F8,F10,F12,F14,F16,F20,F24,F26,F28,F30,F32,F34,F36,F38,F40,F42,F44,F46,F48,F50,F52,F54,F56,F58,F60,F62,F64,F66,F68,F70,F72,F76,F78,F80,F83,F85,F18,F22,F74,)*6</f>
        <v>597576.92307692301</v>
      </c>
      <c r="G87" s="434">
        <f t="shared" si="39"/>
        <v>656653.84615384624</v>
      </c>
      <c r="H87" s="434">
        <f t="shared" si="39"/>
        <v>721442.30769230786</v>
      </c>
      <c r="I87" s="434">
        <f t="shared" si="39"/>
        <v>794365.38461538474</v>
      </c>
      <c r="J87" s="434">
        <f t="shared" si="39"/>
        <v>812826.92307692324</v>
      </c>
      <c r="K87" s="434">
        <f t="shared" si="39"/>
        <v>868846.15384615376</v>
      </c>
      <c r="L87" s="434">
        <f t="shared" si="39"/>
        <v>912230.76923076902</v>
      </c>
      <c r="M87" s="435">
        <f t="shared" si="39"/>
        <v>942403.84615384601</v>
      </c>
    </row>
    <row r="88" spans="2:13" x14ac:dyDescent="0.2">
      <c r="B88" s="384" t="s">
        <v>3664</v>
      </c>
      <c r="C88" s="389"/>
      <c r="D88" s="428">
        <f>'Executive summary'!C4/MarketplaceTeam!D86</f>
        <v>5580.9609615384743</v>
      </c>
      <c r="E88" s="428">
        <f>'Executive summary'!D4/MarketplaceTeam!E86</f>
        <v>23502.970119134668</v>
      </c>
      <c r="F88" s="428">
        <f>'Executive summary'!E4/MarketplaceTeam!F86</f>
        <v>39282.067051077021</v>
      </c>
      <c r="G88" s="428">
        <f>'Executive summary'!F4/MarketplaceTeam!G86</f>
        <v>81730.671730797185</v>
      </c>
      <c r="H88" s="428">
        <f>'Executive summary'!G4/MarketplaceTeam!H86</f>
        <v>123131.36730891714</v>
      </c>
      <c r="I88" s="428">
        <f>'Executive summary'!H4/MarketplaceTeam!I86</f>
        <v>238611.22908770439</v>
      </c>
      <c r="J88" s="428">
        <f>'Executive summary'!I4/MarketplaceTeam!J86</f>
        <v>387826.25572643301</v>
      </c>
      <c r="K88" s="428">
        <f>'Executive summary'!J4/MarketplaceTeam!K86</f>
        <v>529881.91323244583</v>
      </c>
      <c r="L88" s="428">
        <f>'Executive summary'!K4/MarketplaceTeam!L86</f>
        <v>720738.71368542081</v>
      </c>
      <c r="M88" s="429">
        <f>'Executive summary'!L4/MarketplaceTeam!M86</f>
        <v>1210436.6996605715</v>
      </c>
    </row>
  </sheetData>
  <pageMargins left="0.7" right="0.7" top="0.75" bottom="0.75" header="0.3" footer="0.3"/>
  <pageSetup paperSize="9" orientation="portrait" r:id="rId1"/>
  <ignoredErrors>
    <ignoredError sqref="D35:E35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Search demand</vt:lpstr>
      <vt:lpstr>Marketplace Model</vt:lpstr>
      <vt:lpstr>Executive summary</vt:lpstr>
      <vt:lpstr>MarketplaceTeam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Microsoft Office</dc:creator>
  <cp:lastModifiedBy>Yuliana Gordon</cp:lastModifiedBy>
  <dcterms:created xsi:type="dcterms:W3CDTF">2017-10-24T16:34:40Z</dcterms:created>
  <dcterms:modified xsi:type="dcterms:W3CDTF">2023-06-21T16:33:36Z</dcterms:modified>
</cp:coreProperties>
</file>