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1B1D70D0-1E61-4404-B89E-B9E3F7135887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  <c r="I20" i="1"/>
  <c r="I21" i="1"/>
  <c r="I22" i="1"/>
  <c r="I23" i="1"/>
  <c r="K23" i="1" s="1"/>
  <c r="I24" i="1"/>
  <c r="I19" i="1"/>
  <c r="K19" i="1" s="1"/>
  <c r="K20" i="1"/>
  <c r="O20" i="1"/>
  <c r="O21" i="1"/>
  <c r="O22" i="1"/>
  <c r="O23" i="1"/>
  <c r="O24" i="1"/>
  <c r="O19" i="1"/>
  <c r="I2" i="1"/>
  <c r="H5" i="1"/>
  <c r="M19" i="1" l="1"/>
  <c r="N19" i="1" s="1"/>
  <c r="P19" i="1" s="1"/>
  <c r="L19" i="1" s="1"/>
  <c r="J19" i="1" s="1"/>
  <c r="J21" i="1"/>
  <c r="J24" i="1"/>
  <c r="J22" i="1"/>
  <c r="K22" i="1"/>
  <c r="K24" i="1"/>
  <c r="K21" i="1"/>
  <c r="M23" i="1"/>
  <c r="N23" i="1" s="1"/>
  <c r="P23" i="1" s="1"/>
  <c r="L23" i="1" s="1"/>
  <c r="J23" i="1" s="1"/>
  <c r="M24" i="1"/>
  <c r="N24" i="1" s="1"/>
  <c r="P24" i="1" s="1"/>
  <c r="L24" i="1" s="1"/>
  <c r="M22" i="1"/>
  <c r="N22" i="1" s="1"/>
  <c r="P22" i="1" s="1"/>
  <c r="L22" i="1" s="1"/>
  <c r="M21" i="1"/>
  <c r="N21" i="1" s="1"/>
  <c r="P21" i="1" s="1"/>
  <c r="L21" i="1" s="1"/>
  <c r="M20" i="1"/>
  <c r="N20" i="1" s="1"/>
  <c r="P20" i="1" s="1"/>
  <c r="L20" i="1" s="1"/>
  <c r="J20" i="1" s="1"/>
  <c r="H20" i="1"/>
  <c r="H21" i="1"/>
  <c r="H22" i="1"/>
  <c r="H23" i="1"/>
  <c r="H24" i="1"/>
  <c r="H19" i="1"/>
  <c r="F11" i="1"/>
  <c r="F12" i="1"/>
  <c r="F13" i="1"/>
  <c r="F14" i="1"/>
  <c r="F15" i="1"/>
  <c r="F10" i="1"/>
  <c r="D11" i="1"/>
  <c r="D12" i="1"/>
  <c r="D13" i="1"/>
  <c r="D14" i="1"/>
  <c r="D15" i="1"/>
  <c r="D10" i="1"/>
  <c r="E12" i="1"/>
  <c r="C11" i="1"/>
  <c r="C12" i="1"/>
  <c r="C13" i="1"/>
  <c r="C14" i="1"/>
  <c r="C15" i="1"/>
  <c r="E15" i="1" s="1"/>
  <c r="C10" i="1"/>
  <c r="E10" i="1" s="1"/>
  <c r="B11" i="1"/>
  <c r="E11" i="1" s="1"/>
  <c r="B12" i="1"/>
  <c r="B13" i="1"/>
  <c r="E13" i="1" s="1"/>
  <c r="B14" i="1"/>
  <c r="E14" i="1" s="1"/>
  <c r="B15" i="1"/>
  <c r="B10" i="1"/>
</calcChain>
</file>

<file path=xl/sharedStrings.xml><?xml version="1.0" encoding="utf-8"?>
<sst xmlns="http://schemas.openxmlformats.org/spreadsheetml/2006/main" count="34" uniqueCount="27">
  <si>
    <t>n</t>
  </si>
  <si>
    <t>Ik</t>
  </si>
  <si>
    <t>Ib</t>
  </si>
  <si>
    <t>Ik1</t>
  </si>
  <si>
    <t>Uk</t>
  </si>
  <si>
    <t>PRIMECHANIE</t>
  </si>
  <si>
    <t>P0, Vt</t>
  </si>
  <si>
    <t>P~,Vt</t>
  </si>
  <si>
    <t>Ik1, mA</t>
  </si>
  <si>
    <t>KPD. %</t>
  </si>
  <si>
    <t>Rэ, Ohm</t>
  </si>
  <si>
    <t>p</t>
  </si>
  <si>
    <t>f rHz</t>
  </si>
  <si>
    <t>Lk</t>
  </si>
  <si>
    <t>Qk</t>
  </si>
  <si>
    <t>x cv</t>
  </si>
  <si>
    <t>Ik2</t>
  </si>
  <si>
    <t>Un</t>
  </si>
  <si>
    <t>Ek_0</t>
  </si>
  <si>
    <t>PA,Вт</t>
  </si>
  <si>
    <t>KPD</t>
  </si>
  <si>
    <t>KPDk</t>
  </si>
  <si>
    <t>Pk</t>
  </si>
  <si>
    <t>Qн</t>
  </si>
  <si>
    <t>r</t>
  </si>
  <si>
    <t>rk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</si>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</sst>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Простая схема</a:t>
            </a:r>
            <a:r>
              <a:rPr lang="ru-RU" baseline="0"/>
              <a:t> </a:t>
            </a:r>
            <a:r>
              <a:rPr lang="en-US"/>
              <a:t>Ik</a:t>
            </a:r>
            <a:r>
              <a:rPr lang="en-US" baseline="0"/>
              <a:t> =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F-4BFD-8CC2-2F5B88F2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22560"/>
        <c:axId val="471782656"/>
      </c:lineChart>
      <c:catAx>
        <c:axId val="35992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82656"/>
        <c:crosses val="autoZero"/>
        <c:auto val="1"/>
        <c:lblAlgn val="ctr"/>
        <c:lblOffset val="100"/>
        <c:noMultiLvlLbl val="0"/>
      </c:catAx>
      <c:valAx>
        <c:axId val="471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9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Сложная схема </a:t>
            </a:r>
            <a:r>
              <a:rPr lang="en-US" sz="1800" b="0" i="0" baseline="0">
                <a:effectLst/>
              </a:rPr>
              <a:t>Un = f(X</a:t>
            </a:r>
            <a:r>
              <a:rPr lang="ru-RU" sz="1800" b="0" i="0" baseline="0">
                <a:effectLst/>
              </a:rPr>
              <a:t>св)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Лист1!$G$19:$G$24</c:f>
              <c:numCache>
                <c:formatCode>General</c:formatCode>
                <c:ptCount val="6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3-4562-8A9F-D8CE7383A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56560"/>
        <c:axId val="363227024"/>
      </c:scatterChart>
      <c:valAx>
        <c:axId val="5628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227024"/>
        <c:crosses val="autoZero"/>
        <c:crossBetween val="midCat"/>
      </c:valAx>
      <c:valAx>
        <c:axId val="3632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8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Простая схема </a:t>
            </a:r>
            <a:r>
              <a:rPr lang="en-US" sz="1800" b="0" i="0" baseline="0">
                <a:effectLst/>
              </a:rPr>
              <a:t>I</a:t>
            </a:r>
            <a:r>
              <a:rPr lang="ru-RU" sz="1800" b="0" i="0" baseline="0">
                <a:effectLst/>
              </a:rPr>
              <a:t>б</a:t>
            </a:r>
            <a:r>
              <a:rPr lang="en-US" sz="1800" b="0" i="0" baseline="0">
                <a:effectLst/>
              </a:rPr>
              <a:t> = f(n)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Лист1!$C$2:$C$7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2F-4252-B52B-7DC63982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34192"/>
        <c:axId val="471783072"/>
      </c:lineChart>
      <c:catAx>
        <c:axId val="4825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83072"/>
        <c:crosses val="autoZero"/>
        <c:auto val="1"/>
        <c:lblAlgn val="ctr"/>
        <c:lblOffset val="100"/>
        <c:noMultiLvlLbl val="0"/>
      </c:catAx>
      <c:valAx>
        <c:axId val="47178307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53419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Простая схема </a:t>
            </a:r>
            <a:r>
              <a:rPr lang="en-US" sz="1800" b="0" i="0" baseline="0">
                <a:effectLst/>
              </a:rPr>
              <a:t>Ik1 = f(n)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3-46FA-9D99-28C2554C5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83824"/>
        <c:axId val="475335024"/>
      </c:lineChart>
      <c:catAx>
        <c:axId val="5226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335024"/>
        <c:crosses val="autoZero"/>
        <c:auto val="1"/>
        <c:lblAlgn val="ctr"/>
        <c:lblOffset val="100"/>
        <c:noMultiLvlLbl val="0"/>
      </c:catAx>
      <c:valAx>
        <c:axId val="475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Простая схема </a:t>
            </a:r>
            <a:r>
              <a:rPr lang="en-US" sz="1800" b="0" i="0" baseline="0">
                <a:effectLst/>
              </a:rPr>
              <a:t>Uk = f(n)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Лист1!$E$2:$E$7</c:f>
              <c:numCache>
                <c:formatCode>General</c:formatCode>
                <c:ptCount val="6"/>
                <c:pt idx="0">
                  <c:v>10</c:v>
                </c:pt>
                <c:pt idx="1">
                  <c:v>9.5</c:v>
                </c:pt>
                <c:pt idx="2">
                  <c:v>8.5</c:v>
                </c:pt>
                <c:pt idx="3">
                  <c:v>8.5</c:v>
                </c:pt>
                <c:pt idx="4">
                  <c:v>7</c:v>
                </c:pt>
                <c:pt idx="5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7-4019-8077-CAD69E65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02224"/>
        <c:axId val="366280048"/>
      </c:lineChart>
      <c:catAx>
        <c:axId val="5227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80048"/>
        <c:crosses val="autoZero"/>
        <c:auto val="1"/>
        <c:lblAlgn val="ctr"/>
        <c:lblOffset val="100"/>
        <c:noMultiLvlLbl val="0"/>
      </c:catAx>
      <c:valAx>
        <c:axId val="3662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7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Сложная</a:t>
            </a:r>
            <a:r>
              <a:rPr lang="ru-RU" baseline="0"/>
              <a:t> схема </a:t>
            </a:r>
            <a:r>
              <a:rPr lang="en-US" baseline="0"/>
              <a:t>Ik = f(X</a:t>
            </a:r>
            <a:r>
              <a:rPr lang="ru-RU" baseline="0"/>
              <a:t>св)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Лист1!$B$19:$B$24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3-4933-8872-273D44B6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6336"/>
        <c:axId val="366281296"/>
      </c:scatterChart>
      <c:valAx>
        <c:axId val="4804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281296"/>
        <c:crosses val="autoZero"/>
        <c:crossBetween val="midCat"/>
      </c:valAx>
      <c:valAx>
        <c:axId val="366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436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Сложная схема </a:t>
            </a:r>
            <a:r>
              <a:rPr lang="en-US" sz="1800" b="0" i="0" baseline="0">
                <a:effectLst/>
              </a:rPr>
              <a:t>Ib = f(X</a:t>
            </a:r>
            <a:r>
              <a:rPr lang="ru-RU" sz="1800" b="0" i="0" baseline="0">
                <a:effectLst/>
              </a:rPr>
              <a:t>св)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Лист1!$C$19:$C$24</c:f>
              <c:numCache>
                <c:formatCode>General</c:formatCode>
                <c:ptCount val="6"/>
                <c:pt idx="0">
                  <c:v>21</c:v>
                </c:pt>
                <c:pt idx="1">
                  <c:v>22.5</c:v>
                </c:pt>
                <c:pt idx="2">
                  <c:v>22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4DC2-A90D-3B963171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2336"/>
        <c:axId val="359536800"/>
      </c:scatterChart>
      <c:valAx>
        <c:axId val="4804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536800"/>
        <c:crosses val="autoZero"/>
        <c:crossBetween val="midCat"/>
      </c:valAx>
      <c:valAx>
        <c:axId val="35953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4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Сложная схема </a:t>
            </a:r>
            <a:r>
              <a:rPr lang="en-US" sz="1800" b="0" i="0" baseline="0">
                <a:effectLst/>
              </a:rPr>
              <a:t>Ik1 = f(X</a:t>
            </a:r>
            <a:r>
              <a:rPr lang="ru-RU" sz="1800" b="0" i="0" baseline="0">
                <a:effectLst/>
              </a:rPr>
              <a:t>св)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Лист1!$D$19:$D$24</c:f>
              <c:numCache>
                <c:formatCode>General</c:formatCode>
                <c:ptCount val="6"/>
                <c:pt idx="0">
                  <c:v>8.5</c:v>
                </c:pt>
                <c:pt idx="1">
                  <c:v>5.5</c:v>
                </c:pt>
                <c:pt idx="2">
                  <c:v>1.1000000000000001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0-4476-9883-675D9148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87792"/>
        <c:axId val="479012864"/>
      </c:scatterChart>
      <c:valAx>
        <c:axId val="52868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012864"/>
        <c:crosses val="autoZero"/>
        <c:crossBetween val="midCat"/>
      </c:valAx>
      <c:valAx>
        <c:axId val="479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68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Сложная схема </a:t>
            </a:r>
            <a:r>
              <a:rPr lang="en-US" sz="1800" b="0" i="0" baseline="0">
                <a:effectLst/>
              </a:rPr>
              <a:t>Ik2 = f(X</a:t>
            </a:r>
            <a:r>
              <a:rPr lang="ru-RU" sz="1800" b="0" i="0" baseline="0">
                <a:effectLst/>
              </a:rPr>
              <a:t>св)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Лист1!$E$19:$E$24</c:f>
              <c:numCache>
                <c:formatCode>General</c:formatCode>
                <c:ptCount val="6"/>
                <c:pt idx="0">
                  <c:v>0.7</c:v>
                </c:pt>
                <c:pt idx="1">
                  <c:v>2.1</c:v>
                </c:pt>
                <c:pt idx="2">
                  <c:v>2.2999999999999998</c:v>
                </c:pt>
                <c:pt idx="3">
                  <c:v>2.0499999999999998</c:v>
                </c:pt>
                <c:pt idx="4">
                  <c:v>1.9</c:v>
                </c:pt>
                <c:pt idx="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1E4-B9A1-1FA2F6C7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34928"/>
        <c:axId val="358330144"/>
      </c:scatterChart>
      <c:valAx>
        <c:axId val="5728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330144"/>
        <c:crosses val="autoZero"/>
        <c:crossBetween val="midCat"/>
      </c:valAx>
      <c:valAx>
        <c:axId val="3583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8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Сложная схема </a:t>
            </a:r>
            <a:r>
              <a:rPr lang="en-US" sz="1800" b="0" i="0" baseline="0">
                <a:effectLst/>
              </a:rPr>
              <a:t>Uk = f(X</a:t>
            </a:r>
            <a:r>
              <a:rPr lang="ru-RU" sz="1800" b="0" i="0" baseline="0">
                <a:effectLst/>
              </a:rPr>
              <a:t>св)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Лист1!$A$19:$A$24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Лист1!$F$19:$F$24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2-43BC-B651-4BD7294D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36560"/>
        <c:axId val="561753200"/>
      </c:scatterChart>
      <c:valAx>
        <c:axId val="5628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53200"/>
        <c:crosses val="autoZero"/>
        <c:crossBetween val="midCat"/>
      </c:valAx>
      <c:valAx>
        <c:axId val="5617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8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566961</xdr:colOff>
      <xdr:row>0</xdr:row>
      <xdr:rowOff>154060</xdr:rowOff>
    </xdr:from>
    <xdr:to>
      <xdr:col>30</xdr:col>
      <xdr:colOff>260389</xdr:colOff>
      <xdr:row>15</xdr:row>
      <xdr:rowOff>39761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A7CC6-9BE5-43F6-B37F-118D19EB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274677</xdr:colOff>
      <xdr:row>0</xdr:row>
      <xdr:rowOff>144535</xdr:rowOff>
    </xdr:from>
    <xdr:to>
      <xdr:col>37</xdr:col>
      <xdr:colOff>577261</xdr:colOff>
      <xdr:row>15</xdr:row>
      <xdr:rowOff>30236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96E9A-A76C-4810-A308-BDBACFA1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566961</xdr:colOff>
      <xdr:row>15</xdr:row>
      <xdr:rowOff>39761</xdr:rowOff>
    </xdr:from>
    <xdr:to>
      <xdr:col>30</xdr:col>
      <xdr:colOff>260389</xdr:colOff>
      <xdr:row>29</xdr:row>
      <xdr:rowOff>115960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D0886-68D3-47E3-9001-0F74860A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269914</xdr:colOff>
      <xdr:row>15</xdr:row>
      <xdr:rowOff>30236</xdr:rowOff>
    </xdr:from>
    <xdr:to>
      <xdr:col>37</xdr:col>
      <xdr:colOff>572498</xdr:colOff>
      <xdr:row>29</xdr:row>
      <xdr:rowOff>106435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A5BFB-F9F6-41E8-BDF6-E4128D82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6644</xdr:colOff>
      <xdr:row>1</xdr:row>
      <xdr:rowOff>40536</xdr:rowOff>
    </xdr:from>
    <xdr:to>
      <xdr:col>15</xdr:col>
      <xdr:colOff>126261</xdr:colOff>
      <xdr:row>15</xdr:row>
      <xdr:rowOff>147748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754B17-09BE-4DDD-84A4-1304F710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12182</xdr:colOff>
      <xdr:row>16</xdr:row>
      <xdr:rowOff>51612</xdr:rowOff>
    </xdr:from>
    <xdr:to>
      <xdr:col>15</xdr:col>
      <xdr:colOff>131799</xdr:colOff>
      <xdr:row>30</xdr:row>
      <xdr:rowOff>158823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C81D58-91CD-428E-8AB2-C3CD72A1C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200468</xdr:colOff>
      <xdr:row>1</xdr:row>
      <xdr:rowOff>29460</xdr:rowOff>
    </xdr:from>
    <xdr:to>
      <xdr:col>22</xdr:col>
      <xdr:colOff>508369</xdr:colOff>
      <xdr:row>15</xdr:row>
      <xdr:rowOff>136672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46F3E8-0799-4C65-846F-F81B84BD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167241</xdr:colOff>
      <xdr:row>16</xdr:row>
      <xdr:rowOff>29460</xdr:rowOff>
    </xdr:from>
    <xdr:to>
      <xdr:col>22</xdr:col>
      <xdr:colOff>475142</xdr:colOff>
      <xdr:row>30</xdr:row>
      <xdr:rowOff>136671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D8FA34-495E-463C-9759-C08D57E6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12182</xdr:colOff>
      <xdr:row>31</xdr:row>
      <xdr:rowOff>18385</xdr:rowOff>
    </xdr:from>
    <xdr:to>
      <xdr:col>15</xdr:col>
      <xdr:colOff>131799</xdr:colOff>
      <xdr:row>45</xdr:row>
      <xdr:rowOff>125596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C63C3F-0942-4361-90A8-7925A86D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222619</xdr:colOff>
      <xdr:row>31</xdr:row>
      <xdr:rowOff>18385</xdr:rowOff>
    </xdr:from>
    <xdr:to>
      <xdr:col>22</xdr:col>
      <xdr:colOff>530520</xdr:colOff>
      <xdr:row>45</xdr:row>
      <xdr:rowOff>125596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193E58-D3AA-4029-86E5-E8DE05FE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="86" zoomScaleNormal="100" workbookViewId="0">
      <selection activeCell="X33" sqref="X33"/>
    </sheetView>
  </sheetViews>
  <sheetFormatPr defaultRowHeight="15" x14ac:dyDescent="0.25"/>
  <cols>
    <col min="7" max="7" width="12" bestFit="1" customWidth="1"/>
    <col min="10" max="10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  <c r="J1" t="s">
        <v>14</v>
      </c>
      <c r="K1" t="s">
        <v>18</v>
      </c>
    </row>
    <row r="2" spans="1:11" x14ac:dyDescent="0.25">
      <c r="A2">
        <v>1</v>
      </c>
      <c r="B2">
        <v>90</v>
      </c>
      <c r="C2">
        <v>22</v>
      </c>
      <c r="D2">
        <v>9</v>
      </c>
      <c r="E2">
        <v>10</v>
      </c>
      <c r="H2">
        <v>350000</v>
      </c>
      <c r="I2">
        <f>43/1000000</f>
        <v>4.3000000000000002E-5</v>
      </c>
      <c r="J2">
        <v>100</v>
      </c>
      <c r="K2">
        <v>8</v>
      </c>
    </row>
    <row r="3" spans="1:11" x14ac:dyDescent="0.25">
      <c r="A3">
        <v>2</v>
      </c>
      <c r="B3">
        <v>90</v>
      </c>
      <c r="C3">
        <v>23</v>
      </c>
      <c r="D3">
        <v>9</v>
      </c>
      <c r="E3">
        <v>9.5</v>
      </c>
    </row>
    <row r="4" spans="1:11" x14ac:dyDescent="0.25">
      <c r="A4">
        <v>3</v>
      </c>
      <c r="B4">
        <v>90</v>
      </c>
      <c r="C4">
        <v>23</v>
      </c>
      <c r="D4">
        <v>9</v>
      </c>
      <c r="E4">
        <v>8.5</v>
      </c>
      <c r="H4" t="s">
        <v>22</v>
      </c>
    </row>
    <row r="5" spans="1:11" x14ac:dyDescent="0.25">
      <c r="A5">
        <v>4</v>
      </c>
      <c r="B5">
        <v>90</v>
      </c>
      <c r="C5">
        <v>23</v>
      </c>
      <c r="D5">
        <v>9</v>
      </c>
      <c r="E5">
        <v>8.5</v>
      </c>
      <c r="H5">
        <f>2*3.14*I2*H2</f>
        <v>94.51400000000001</v>
      </c>
    </row>
    <row r="6" spans="1:11" x14ac:dyDescent="0.25">
      <c r="A6">
        <v>5</v>
      </c>
      <c r="B6">
        <v>90</v>
      </c>
      <c r="C6">
        <v>23</v>
      </c>
      <c r="D6">
        <v>8</v>
      </c>
      <c r="E6">
        <v>7</v>
      </c>
    </row>
    <row r="7" spans="1:11" x14ac:dyDescent="0.25">
      <c r="A7">
        <v>6</v>
      </c>
      <c r="B7">
        <v>90</v>
      </c>
      <c r="C7">
        <v>23</v>
      </c>
      <c r="D7">
        <v>6</v>
      </c>
      <c r="E7">
        <v>6.5</v>
      </c>
    </row>
    <row r="9" spans="1:11" x14ac:dyDescent="0.25">
      <c r="A9" t="s">
        <v>0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11" x14ac:dyDescent="0.25">
      <c r="A10">
        <v>1</v>
      </c>
      <c r="B10">
        <f>(B2/1000) * $K$2</f>
        <v>0.72</v>
      </c>
      <c r="C10">
        <f>1/2 *E2 * (B2*1.57 / 1000)</f>
        <v>0.70650000000000002</v>
      </c>
      <c r="D10">
        <f>(B2*1.57 / 1000)</f>
        <v>0.14130000000000001</v>
      </c>
      <c r="E10">
        <f>C10/B10</f>
        <v>0.98125000000000007</v>
      </c>
      <c r="F10">
        <f>E2/(B2/1000)</f>
        <v>111.11111111111111</v>
      </c>
      <c r="G10">
        <f>F10/($J$2*$H$5)</f>
        <v>1.1756047898841557E-2</v>
      </c>
    </row>
    <row r="11" spans="1:11" x14ac:dyDescent="0.25">
      <c r="A11">
        <v>2</v>
      </c>
      <c r="B11">
        <f t="shared" ref="B11:B15" si="0">(B3/1000) * $K$2</f>
        <v>0.72</v>
      </c>
      <c r="C11">
        <f t="shared" ref="C11:C15" si="1">1/2 *E3 * (B3*1.57 / 1000)</f>
        <v>0.67117500000000008</v>
      </c>
      <c r="D11">
        <f t="shared" ref="D11:D15" si="2">(B3*1.57 / 1000)</f>
        <v>0.14130000000000001</v>
      </c>
      <c r="E11">
        <f t="shared" ref="E11:E15" si="3">C11/B11</f>
        <v>0.93218750000000017</v>
      </c>
      <c r="F11">
        <f t="shared" ref="F11:F15" si="4">E3/(B3/1000)</f>
        <v>105.55555555555556</v>
      </c>
      <c r="G11">
        <f t="shared" ref="G11:G15" si="5">F11/($J$2*$H$5)</f>
        <v>1.116824550389948E-2</v>
      </c>
    </row>
    <row r="12" spans="1:11" x14ac:dyDescent="0.25">
      <c r="A12">
        <v>3</v>
      </c>
      <c r="B12">
        <f t="shared" si="0"/>
        <v>0.72</v>
      </c>
      <c r="C12">
        <f t="shared" si="1"/>
        <v>0.60052500000000009</v>
      </c>
      <c r="D12">
        <f t="shared" si="2"/>
        <v>0.14130000000000001</v>
      </c>
      <c r="E12">
        <f t="shared" si="3"/>
        <v>0.83406250000000015</v>
      </c>
      <c r="F12">
        <f t="shared" si="4"/>
        <v>94.444444444444443</v>
      </c>
      <c r="G12">
        <f t="shared" si="5"/>
        <v>9.9926407140153231E-3</v>
      </c>
    </row>
    <row r="13" spans="1:11" x14ac:dyDescent="0.25">
      <c r="A13">
        <v>4</v>
      </c>
      <c r="B13">
        <f t="shared" si="0"/>
        <v>0.72</v>
      </c>
      <c r="C13">
        <f t="shared" si="1"/>
        <v>0.60052500000000009</v>
      </c>
      <c r="D13">
        <f t="shared" si="2"/>
        <v>0.14130000000000001</v>
      </c>
      <c r="E13">
        <f t="shared" si="3"/>
        <v>0.83406250000000015</v>
      </c>
      <c r="F13">
        <f t="shared" si="4"/>
        <v>94.444444444444443</v>
      </c>
      <c r="G13">
        <f t="shared" si="5"/>
        <v>9.9926407140153231E-3</v>
      </c>
    </row>
    <row r="14" spans="1:11" x14ac:dyDescent="0.25">
      <c r="A14">
        <v>5</v>
      </c>
      <c r="B14">
        <f t="shared" si="0"/>
        <v>0.72</v>
      </c>
      <c r="C14">
        <f t="shared" si="1"/>
        <v>0.49455000000000005</v>
      </c>
      <c r="D14">
        <f t="shared" si="2"/>
        <v>0.14130000000000001</v>
      </c>
      <c r="E14">
        <f t="shared" si="3"/>
        <v>0.68687500000000012</v>
      </c>
      <c r="F14">
        <f t="shared" si="4"/>
        <v>77.777777777777786</v>
      </c>
      <c r="G14">
        <f t="shared" si="5"/>
        <v>8.2292335291890908E-3</v>
      </c>
    </row>
    <row r="15" spans="1:11" x14ac:dyDescent="0.25">
      <c r="A15">
        <v>6</v>
      </c>
      <c r="B15">
        <f t="shared" si="0"/>
        <v>0.72</v>
      </c>
      <c r="C15">
        <f t="shared" si="1"/>
        <v>0.45922500000000005</v>
      </c>
      <c r="D15">
        <f t="shared" si="2"/>
        <v>0.14130000000000001</v>
      </c>
      <c r="E15">
        <f t="shared" si="3"/>
        <v>0.63781250000000012</v>
      </c>
      <c r="F15">
        <f t="shared" si="4"/>
        <v>72.222222222222229</v>
      </c>
      <c r="G15">
        <f t="shared" si="5"/>
        <v>7.6414311342470126E-3</v>
      </c>
    </row>
    <row r="18" spans="1:16" x14ac:dyDescent="0.25">
      <c r="A18" s="1" t="s">
        <v>15</v>
      </c>
      <c r="B18" t="s">
        <v>1</v>
      </c>
      <c r="C18" t="s">
        <v>2</v>
      </c>
      <c r="D18" t="s">
        <v>3</v>
      </c>
      <c r="E18" t="s">
        <v>16</v>
      </c>
      <c r="F18" t="s">
        <v>4</v>
      </c>
      <c r="G18" t="s">
        <v>17</v>
      </c>
      <c r="H18" t="s">
        <v>6</v>
      </c>
      <c r="I18" t="s">
        <v>7</v>
      </c>
      <c r="J18" t="s">
        <v>19</v>
      </c>
      <c r="K18" t="s">
        <v>20</v>
      </c>
      <c r="L18" t="s">
        <v>21</v>
      </c>
      <c r="M18" t="s">
        <v>23</v>
      </c>
      <c r="N18" t="s">
        <v>24</v>
      </c>
      <c r="O18" t="s">
        <v>25</v>
      </c>
      <c r="P18" t="s">
        <v>26</v>
      </c>
    </row>
    <row r="19" spans="1:16" x14ac:dyDescent="0.25">
      <c r="A19">
        <v>1</v>
      </c>
      <c r="B19">
        <v>90</v>
      </c>
      <c r="C19">
        <v>21</v>
      </c>
      <c r="D19">
        <v>8.5</v>
      </c>
      <c r="E19">
        <v>0.7</v>
      </c>
      <c r="F19">
        <v>3.2000000000000001E-2</v>
      </c>
      <c r="G19">
        <v>1</v>
      </c>
      <c r="H19">
        <f>(B19/1000) * $K$2</f>
        <v>0.72</v>
      </c>
      <c r="I19">
        <f>(F19*(D19/1000))*0.5</f>
        <v>1.3600000000000003E-4</v>
      </c>
      <c r="J19">
        <f>I19*L19</f>
        <v>8.3097784455213021E-5</v>
      </c>
      <c r="K19">
        <f>I19/H19</f>
        <v>1.8888888888888894E-4</v>
      </c>
      <c r="L19">
        <f>P19/N19</f>
        <v>0.61101312099421323</v>
      </c>
      <c r="M19">
        <f>(G19*G19)/(2*$H$5*I19)</f>
        <v>38.898687900578672</v>
      </c>
      <c r="N19">
        <f>$H$5/M19</f>
        <v>2.4297477653120012</v>
      </c>
      <c r="O19">
        <f>$H$5/$J$2</f>
        <v>0.94514000000000009</v>
      </c>
      <c r="P19">
        <f>N19-O19</f>
        <v>1.4846077653120011</v>
      </c>
    </row>
    <row r="20" spans="1:16" x14ac:dyDescent="0.25">
      <c r="A20" s="1">
        <v>1.5</v>
      </c>
      <c r="B20">
        <v>90</v>
      </c>
      <c r="C20">
        <v>22.5</v>
      </c>
      <c r="D20">
        <v>5.5</v>
      </c>
      <c r="E20">
        <v>2.1</v>
      </c>
      <c r="F20">
        <v>8</v>
      </c>
      <c r="G20">
        <v>2.5</v>
      </c>
      <c r="H20">
        <f>(B20/1000) * $K$2</f>
        <v>0.72</v>
      </c>
      <c r="I20">
        <f>(F20*(D20/1000))*0.5</f>
        <v>2.1999999999999999E-2</v>
      </c>
      <c r="J20">
        <f t="shared" ref="J20:J24" si="6">I20*L20</f>
        <v>2.1669361152845078E-2</v>
      </c>
      <c r="K20">
        <f>I20/H20</f>
        <v>3.0555555555555555E-2</v>
      </c>
      <c r="L20">
        <f t="shared" ref="L20:L23" si="7">P20/N20</f>
        <v>0.98497096149295815</v>
      </c>
      <c r="M20">
        <f t="shared" ref="M20:M24" si="8">(G20*G20)/(2*$H$5*I20)</f>
        <v>1.5029038507041765</v>
      </c>
      <c r="N20">
        <f t="shared" ref="N20:N24" si="9">$H$5/M20</f>
        <v>62.887589219840009</v>
      </c>
      <c r="O20">
        <f t="shared" ref="O20:O24" si="10">$H$5/$J$2</f>
        <v>0.94514000000000009</v>
      </c>
      <c r="P20">
        <f t="shared" ref="P20:P24" si="11">N20-O20</f>
        <v>61.942449219840007</v>
      </c>
    </row>
    <row r="21" spans="1:16" x14ac:dyDescent="0.25">
      <c r="A21">
        <v>2</v>
      </c>
      <c r="B21">
        <v>90</v>
      </c>
      <c r="C21">
        <v>22</v>
      </c>
      <c r="D21">
        <v>1.1000000000000001</v>
      </c>
      <c r="E21">
        <v>2.2999999999999998</v>
      </c>
      <c r="F21">
        <v>6</v>
      </c>
      <c r="G21">
        <v>2.5</v>
      </c>
      <c r="H21">
        <f>(B21/1000) * $K$2</f>
        <v>0.72</v>
      </c>
      <c r="I21">
        <f t="shared" ref="I20:I24" si="12">(F21*(D21/1000))*0.5</f>
        <v>3.3E-3</v>
      </c>
      <c r="J21">
        <f t="shared" si="6"/>
        <v>2.9693611528450814E-3</v>
      </c>
      <c r="K21">
        <f>I21/H21</f>
        <v>4.5833333333333334E-3</v>
      </c>
      <c r="L21">
        <f t="shared" si="7"/>
        <v>0.89980640995305494</v>
      </c>
      <c r="M21">
        <f t="shared" si="8"/>
        <v>10.019359004694509</v>
      </c>
      <c r="N21">
        <f t="shared" si="9"/>
        <v>9.4331383829760025</v>
      </c>
      <c r="O21">
        <f t="shared" si="10"/>
        <v>0.94514000000000009</v>
      </c>
      <c r="P21">
        <f t="shared" si="11"/>
        <v>8.4879983829760022</v>
      </c>
    </row>
    <row r="22" spans="1:16" x14ac:dyDescent="0.25">
      <c r="A22">
        <v>2.5</v>
      </c>
      <c r="B22">
        <v>90</v>
      </c>
      <c r="C22">
        <v>22.5</v>
      </c>
      <c r="D22">
        <v>0.5</v>
      </c>
      <c r="E22">
        <v>2.0499999999999998</v>
      </c>
      <c r="F22">
        <v>4</v>
      </c>
      <c r="G22">
        <v>2.5</v>
      </c>
      <c r="H22">
        <f>(B22/1000) * $K$2</f>
        <v>0.72</v>
      </c>
      <c r="I22">
        <f t="shared" si="12"/>
        <v>1E-3</v>
      </c>
      <c r="J22">
        <f t="shared" si="6"/>
        <v>6.6936115284508125E-4</v>
      </c>
      <c r="K22">
        <f>I22/H22</f>
        <v>1.3888888888888889E-3</v>
      </c>
      <c r="L22">
        <f t="shared" si="7"/>
        <v>0.66936115284508124</v>
      </c>
      <c r="M22">
        <f t="shared" si="8"/>
        <v>33.063884715491881</v>
      </c>
      <c r="N22">
        <f t="shared" si="9"/>
        <v>2.8585267827200007</v>
      </c>
      <c r="O22">
        <f t="shared" si="10"/>
        <v>0.94514000000000009</v>
      </c>
      <c r="P22">
        <f t="shared" si="11"/>
        <v>1.9133867827200006</v>
      </c>
    </row>
    <row r="23" spans="1:16" x14ac:dyDescent="0.25">
      <c r="A23">
        <v>3</v>
      </c>
      <c r="B23">
        <v>90</v>
      </c>
      <c r="C23">
        <v>22.5</v>
      </c>
      <c r="D23">
        <v>0.4</v>
      </c>
      <c r="E23">
        <v>1.9</v>
      </c>
      <c r="F23">
        <v>3</v>
      </c>
      <c r="G23">
        <v>2.5</v>
      </c>
      <c r="H23">
        <f>(B23/1000) * $K$2</f>
        <v>0.72</v>
      </c>
      <c r="I23">
        <f t="shared" si="12"/>
        <v>6.0000000000000006E-4</v>
      </c>
      <c r="J23">
        <f t="shared" si="6"/>
        <v>2.6936115284508123E-4</v>
      </c>
      <c r="K23">
        <f>I23/H23</f>
        <v>8.333333333333335E-4</v>
      </c>
      <c r="L23">
        <f t="shared" si="7"/>
        <v>0.44893525474180201</v>
      </c>
      <c r="M23">
        <f t="shared" si="8"/>
        <v>55.106474525819799</v>
      </c>
      <c r="N23">
        <f t="shared" si="9"/>
        <v>1.7151160696320005</v>
      </c>
      <c r="O23">
        <f t="shared" si="10"/>
        <v>0.94514000000000009</v>
      </c>
      <c r="P23">
        <f t="shared" si="11"/>
        <v>0.76997606963200038</v>
      </c>
    </row>
    <row r="24" spans="1:16" x14ac:dyDescent="0.25">
      <c r="A24">
        <v>4</v>
      </c>
      <c r="B24">
        <v>90</v>
      </c>
      <c r="C24">
        <v>22.5</v>
      </c>
      <c r="D24">
        <v>0.2</v>
      </c>
      <c r="E24">
        <v>1.6</v>
      </c>
      <c r="F24">
        <v>2.5</v>
      </c>
      <c r="G24">
        <v>2</v>
      </c>
      <c r="H24">
        <f>(B24/1000) * $K$2</f>
        <v>0.72</v>
      </c>
      <c r="I24">
        <f t="shared" si="12"/>
        <v>2.5000000000000001E-4</v>
      </c>
      <c r="J24">
        <f t="shared" si="6"/>
        <v>3.8391137820851959E-5</v>
      </c>
      <c r="K24">
        <f>I24/H24</f>
        <v>3.4722222222222224E-4</v>
      </c>
      <c r="L24">
        <f>P24/N24</f>
        <v>0.15356455128340782</v>
      </c>
      <c r="M24">
        <f t="shared" si="8"/>
        <v>84.643544871659216</v>
      </c>
      <c r="N24">
        <f t="shared" si="9"/>
        <v>1.1166120245000002</v>
      </c>
      <c r="O24">
        <f t="shared" si="10"/>
        <v>0.94514000000000009</v>
      </c>
      <c r="P24">
        <f t="shared" si="11"/>
        <v>0.1714720245000001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2020-11-30T13:46:58Z</dcterms:modified>
</cp:coreProperties>
</file>