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ЦТ\ЛР_4\"/>
    </mc:Choice>
  </mc:AlternateContent>
  <xr:revisionPtr revIDLastSave="0" documentId="13_ncr:1_{6B29ABDF-6B2B-4434-A81A-0D3A243DA005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P10" i="1"/>
  <c r="Q10" i="1" s="1"/>
  <c r="Q9" i="1"/>
  <c r="P8" i="1"/>
  <c r="Q8" i="1" s="1"/>
  <c r="P7" i="1"/>
  <c r="Q7" i="1" s="1"/>
  <c r="P6" i="1"/>
  <c r="Q6" i="1" s="1"/>
  <c r="P5" i="1"/>
  <c r="Q5" i="1" s="1"/>
  <c r="Q4" i="1"/>
  <c r="P4" i="1"/>
  <c r="O5" i="1"/>
  <c r="O6" i="1"/>
  <c r="O7" i="1"/>
  <c r="O8" i="1"/>
  <c r="O9" i="1"/>
  <c r="M3" i="1"/>
  <c r="M5" i="1"/>
  <c r="N5" i="1" s="1"/>
  <c r="M6" i="1"/>
  <c r="M7" i="1"/>
  <c r="N7" i="1" s="1"/>
  <c r="M8" i="1"/>
  <c r="M9" i="1"/>
  <c r="M10" i="1"/>
  <c r="L3" i="1"/>
  <c r="L5" i="1"/>
  <c r="L6" i="1"/>
  <c r="L7" i="1"/>
  <c r="L8" i="1"/>
  <c r="L9" i="1"/>
  <c r="M4" i="1"/>
  <c r="L4" i="1"/>
  <c r="K4" i="1"/>
  <c r="P15" i="1"/>
  <c r="P16" i="1"/>
  <c r="P17" i="1"/>
  <c r="P18" i="1"/>
  <c r="P19" i="1"/>
  <c r="P20" i="1"/>
  <c r="P21" i="1"/>
  <c r="P14" i="1"/>
  <c r="O15" i="1"/>
  <c r="O16" i="1"/>
  <c r="O17" i="1"/>
  <c r="O18" i="1"/>
  <c r="O19" i="1"/>
  <c r="O20" i="1"/>
  <c r="O21" i="1"/>
  <c r="O14" i="1"/>
  <c r="L15" i="1"/>
  <c r="L16" i="1"/>
  <c r="L17" i="1"/>
  <c r="L18" i="1"/>
  <c r="L19" i="1"/>
  <c r="L20" i="1"/>
  <c r="L21" i="1"/>
  <c r="K15" i="1"/>
  <c r="K16" i="1"/>
  <c r="K17" i="1"/>
  <c r="K18" i="1"/>
  <c r="K19" i="1"/>
  <c r="K20" i="1"/>
  <c r="K21" i="1"/>
  <c r="L14" i="1"/>
  <c r="K14" i="1"/>
  <c r="O10" i="1"/>
  <c r="N8" i="1"/>
  <c r="L10" i="1"/>
  <c r="K5" i="1"/>
  <c r="K6" i="1"/>
  <c r="K7" i="1"/>
  <c r="K8" i="1"/>
  <c r="K9" i="1"/>
  <c r="K10" i="1"/>
  <c r="J4" i="1"/>
  <c r="J5" i="1"/>
  <c r="J6" i="1"/>
  <c r="J7" i="1"/>
  <c r="J8" i="1"/>
  <c r="J9" i="1"/>
  <c r="J10" i="1"/>
  <c r="I4" i="1"/>
  <c r="I5" i="1"/>
  <c r="I6" i="1"/>
  <c r="I7" i="1"/>
  <c r="I8" i="1"/>
  <c r="I9" i="1"/>
  <c r="I10" i="1"/>
  <c r="K3" i="1"/>
  <c r="J3" i="1"/>
  <c r="I3" i="1"/>
  <c r="C28" i="1"/>
  <c r="C25" i="1"/>
  <c r="I15" i="1"/>
  <c r="I16" i="1"/>
  <c r="I17" i="1"/>
  <c r="I18" i="1"/>
  <c r="I19" i="1"/>
  <c r="I20" i="1"/>
  <c r="I21" i="1"/>
  <c r="I14" i="1"/>
  <c r="H15" i="1"/>
  <c r="H16" i="1"/>
  <c r="H17" i="1"/>
  <c r="H18" i="1"/>
  <c r="H19" i="1"/>
  <c r="H20" i="1"/>
  <c r="H21" i="1"/>
  <c r="H14" i="1"/>
  <c r="E15" i="1"/>
  <c r="E16" i="1"/>
  <c r="E17" i="1"/>
  <c r="E18" i="1"/>
  <c r="E19" i="1"/>
  <c r="E20" i="1"/>
  <c r="E21" i="1"/>
  <c r="D15" i="1"/>
  <c r="D16" i="1"/>
  <c r="D17" i="1"/>
  <c r="D18" i="1"/>
  <c r="D19" i="1"/>
  <c r="D20" i="1"/>
  <c r="D21" i="1"/>
  <c r="E14" i="1"/>
  <c r="D14" i="1"/>
  <c r="N3" i="1" l="1"/>
  <c r="N10" i="1"/>
  <c r="O3" i="1"/>
  <c r="P3" i="1"/>
  <c r="Q3" i="1"/>
  <c r="N6" i="1"/>
  <c r="N9" i="1"/>
  <c r="O4" i="1"/>
  <c r="N4" i="1"/>
  <c r="E10" i="1"/>
  <c r="H10" i="1" s="1"/>
  <c r="E9" i="1"/>
  <c r="G9" i="1" s="1"/>
  <c r="H8" i="1"/>
  <c r="G8" i="1"/>
  <c r="F8" i="1"/>
  <c r="E8" i="1"/>
  <c r="E7" i="1"/>
  <c r="H7" i="1" s="1"/>
  <c r="E6" i="1"/>
  <c r="G6" i="1" s="1"/>
  <c r="H5" i="1"/>
  <c r="G5" i="1"/>
  <c r="F5" i="1"/>
  <c r="E5" i="1"/>
  <c r="E4" i="1"/>
  <c r="H4" i="1" s="1"/>
  <c r="E3" i="1"/>
  <c r="G3" i="1" s="1"/>
  <c r="H3" i="1" l="1"/>
  <c r="H6" i="1"/>
  <c r="H9" i="1"/>
  <c r="F4" i="1"/>
  <c r="F7" i="1"/>
  <c r="F10" i="1"/>
  <c r="G4" i="1"/>
  <c r="G7" i="1"/>
  <c r="G10" i="1"/>
  <c r="F3" i="1"/>
  <c r="F6" i="1"/>
  <c r="F9" i="1"/>
</calcChain>
</file>

<file path=xl/sharedStrings.xml><?xml version="1.0" encoding="utf-8"?>
<sst xmlns="http://schemas.openxmlformats.org/spreadsheetml/2006/main" count="60" uniqueCount="49">
  <si>
    <t>Вар: е</t>
  </si>
  <si>
    <t>Ur</t>
  </si>
  <si>
    <t>Ug</t>
  </si>
  <si>
    <t>Ub</t>
  </si>
  <si>
    <t>Uy</t>
  </si>
  <si>
    <t>Ur-y</t>
  </si>
  <si>
    <t>Ug-y</t>
  </si>
  <si>
    <t>Ub-y</t>
  </si>
  <si>
    <t>Белая</t>
  </si>
  <si>
    <t>Желтая</t>
  </si>
  <si>
    <t>Голубая</t>
  </si>
  <si>
    <t>Зеленая</t>
  </si>
  <si>
    <t>Пурпурная</t>
  </si>
  <si>
    <t>Красная</t>
  </si>
  <si>
    <t>Синяя</t>
  </si>
  <si>
    <t>Черная</t>
  </si>
  <si>
    <t>общий</t>
  </si>
  <si>
    <t>PAL</t>
  </si>
  <si>
    <t>U</t>
  </si>
  <si>
    <t>V</t>
  </si>
  <si>
    <t>Sсц</t>
  </si>
  <si>
    <t>фСц90</t>
  </si>
  <si>
    <t>Фсц270</t>
  </si>
  <si>
    <t>SECAM</t>
  </si>
  <si>
    <t>DR</t>
  </si>
  <si>
    <t>DB</t>
  </si>
  <si>
    <t>dFr</t>
  </si>
  <si>
    <t>dFb</t>
  </si>
  <si>
    <t>Fr mgn</t>
  </si>
  <si>
    <t>Fb mgn</t>
  </si>
  <si>
    <t>Яркость</t>
  </si>
  <si>
    <t>Р. Цветности</t>
  </si>
  <si>
    <t>Р. Суммы</t>
  </si>
  <si>
    <t>median R-Y</t>
  </si>
  <si>
    <t>median B-Y</t>
  </si>
  <si>
    <t>delta R-Y</t>
  </si>
  <si>
    <t>delta B-Y</t>
  </si>
  <si>
    <t>m1_R-Y</t>
  </si>
  <si>
    <t>m2_R-Y</t>
  </si>
  <si>
    <t>m1_B-Y</t>
  </si>
  <si>
    <t>m2_B-Y</t>
  </si>
  <si>
    <t>sync_small</t>
  </si>
  <si>
    <t>delta_sync_small</t>
  </si>
  <si>
    <t>sync_large</t>
  </si>
  <si>
    <t>delta_sync_large</t>
  </si>
  <si>
    <t>Uy`</t>
  </si>
  <si>
    <t>Ur-y`</t>
  </si>
  <si>
    <t>Ub-y`</t>
  </si>
  <si>
    <t>фСц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</si>
</sst>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zoomScale="147" zoomScaleNormal="92" workbookViewId="0">
      <selection activeCell="P10" sqref="P10"/>
    </sheetView>
  </sheetViews>
  <sheetFormatPr defaultRowHeight="15" x14ac:dyDescent="0.25"/>
  <cols>
    <col min="1" max="2" width="11.140625" customWidth="1"/>
    <col min="3" max="3" width="10.85546875" customWidth="1"/>
    <col min="4" max="4" width="11.42578125" customWidth="1"/>
    <col min="20" max="21" width="16.140625" customWidth="1"/>
    <col min="22" max="22" width="13.5703125" customWidth="1"/>
  </cols>
  <sheetData>
    <row r="1" spans="1:22" x14ac:dyDescent="0.25">
      <c r="B1" s="10" t="s">
        <v>16</v>
      </c>
      <c r="C1" s="10"/>
      <c r="D1" s="10"/>
      <c r="E1" s="10"/>
      <c r="F1" s="10"/>
      <c r="G1" s="10"/>
      <c r="H1" s="10"/>
      <c r="L1" s="9" t="s">
        <v>17</v>
      </c>
      <c r="M1" s="9"/>
      <c r="N1" s="9"/>
      <c r="O1" s="9"/>
      <c r="P1" s="9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45</v>
      </c>
      <c r="J2" t="s">
        <v>46</v>
      </c>
      <c r="K2" t="s">
        <v>47</v>
      </c>
      <c r="L2" t="s">
        <v>18</v>
      </c>
      <c r="M2" t="s">
        <v>19</v>
      </c>
      <c r="N2" t="s">
        <v>20</v>
      </c>
      <c r="O2" t="s">
        <v>48</v>
      </c>
      <c r="P2" t="s">
        <v>21</v>
      </c>
      <c r="Q2" t="s">
        <v>22</v>
      </c>
      <c r="T2" t="s">
        <v>30</v>
      </c>
      <c r="U2" t="s">
        <v>31</v>
      </c>
      <c r="V2" t="s">
        <v>32</v>
      </c>
    </row>
    <row r="3" spans="1:22" x14ac:dyDescent="0.25">
      <c r="A3" t="s">
        <v>8</v>
      </c>
      <c r="B3">
        <v>0.9</v>
      </c>
      <c r="C3">
        <v>0.9</v>
      </c>
      <c r="D3">
        <v>0.9</v>
      </c>
      <c r="E3" s="1">
        <f>0.299*B3+0.587*C3+0.114*D3</f>
        <v>0.9</v>
      </c>
      <c r="F3" s="2">
        <f>B3-E3</f>
        <v>0</v>
      </c>
      <c r="G3" s="2">
        <f>C3-E3</f>
        <v>0</v>
      </c>
      <c r="H3" s="3">
        <f>D3-E3</f>
        <v>0</v>
      </c>
      <c r="I3">
        <f>0.299*B3+0.587*C3+0.114*D3</f>
        <v>0.9</v>
      </c>
      <c r="J3">
        <f>0.701*B3-0.587*C3-0.114*D3</f>
        <v>0</v>
      </c>
      <c r="K3">
        <f>-0.299*B3-0.587*C3+0.886*D3</f>
        <v>0</v>
      </c>
      <c r="L3">
        <f t="shared" ref="L3:L9" si="0">0.493*H3</f>
        <v>0</v>
      </c>
      <c r="M3">
        <f t="shared" ref="M3:M10" si="1">0.877*F3</f>
        <v>0</v>
      </c>
      <c r="N3">
        <f>SQRT(POWER(L3,2)+POWER(M3,2))</f>
        <v>0</v>
      </c>
      <c r="O3">
        <f>ATAN(M3/(L3+0.00000000001))*180/PI()</f>
        <v>0</v>
      </c>
      <c r="P3">
        <f>ATAN(M3/(L3+0.00000000001))*180/PI()+90</f>
        <v>90</v>
      </c>
      <c r="Q3">
        <f>ATAN(M3/(L3+0.00000000001))*180/PI()+270</f>
        <v>270</v>
      </c>
      <c r="T3">
        <v>1.42</v>
      </c>
      <c r="U3">
        <v>0</v>
      </c>
      <c r="V3">
        <v>0</v>
      </c>
    </row>
    <row r="4" spans="1:22" x14ac:dyDescent="0.25">
      <c r="A4" t="s">
        <v>9</v>
      </c>
      <c r="B4">
        <v>0.9</v>
      </c>
      <c r="C4">
        <v>0.9</v>
      </c>
      <c r="D4">
        <v>0.1</v>
      </c>
      <c r="E4" s="4">
        <f t="shared" ref="E4:E10" si="2">0.299*B4+0.587*C4+0.114*D4</f>
        <v>0.80879999999999996</v>
      </c>
      <c r="F4">
        <f t="shared" ref="F4:F10" si="3">B4-E4</f>
        <v>9.1200000000000059E-2</v>
      </c>
      <c r="G4">
        <f t="shared" ref="G4:G10" si="4">C4-E4</f>
        <v>9.1200000000000059E-2</v>
      </c>
      <c r="H4" s="5">
        <f t="shared" ref="H4:H10" si="5">D4-E4</f>
        <v>-0.70879999999999999</v>
      </c>
      <c r="I4">
        <f t="shared" ref="I4:I10" si="6">0.299*B4+0.587*C4+0.114*D4</f>
        <v>0.80879999999999996</v>
      </c>
      <c r="J4">
        <f t="shared" ref="J4:J10" si="7">0.701*B4-0.587*C4-0.114*D4</f>
        <v>9.1200000000000031E-2</v>
      </c>
      <c r="K4">
        <f>-0.299*B4-0.587*C4+0.886*D4</f>
        <v>-0.70879999999999999</v>
      </c>
      <c r="L4">
        <f>0.493*H4</f>
        <v>-0.34943839999999998</v>
      </c>
      <c r="M4">
        <f>0.877*F4</f>
        <v>7.9982400000000051E-2</v>
      </c>
      <c r="N4">
        <f t="shared" ref="N4:N10" si="8">SQRT(POWER(L4,2)+POWER(M4,2))</f>
        <v>0.35847507542968732</v>
      </c>
      <c r="O4">
        <f t="shared" ref="O4:O10" si="9">ATAN(M4/(L4+0.00000000001))*180/PI()</f>
        <v>-12.892260360614777</v>
      </c>
      <c r="P4">
        <f>ATAN(-M4/(L4+0.00000000001))*180/PI()+180</f>
        <v>192.89226036061478</v>
      </c>
      <c r="Q4">
        <f>360-P4</f>
        <v>167.10773963938522</v>
      </c>
      <c r="T4">
        <v>1.3</v>
      </c>
      <c r="U4">
        <v>0.92</v>
      </c>
      <c r="V4">
        <v>0.86</v>
      </c>
    </row>
    <row r="5" spans="1:22" x14ac:dyDescent="0.25">
      <c r="A5" t="s">
        <v>10</v>
      </c>
      <c r="B5">
        <v>0.1</v>
      </c>
      <c r="C5">
        <v>0.9</v>
      </c>
      <c r="D5">
        <v>0.9</v>
      </c>
      <c r="E5" s="4">
        <f t="shared" si="2"/>
        <v>0.66080000000000005</v>
      </c>
      <c r="F5">
        <f t="shared" si="3"/>
        <v>-0.56080000000000008</v>
      </c>
      <c r="G5">
        <f t="shared" si="4"/>
        <v>0.23919999999999997</v>
      </c>
      <c r="H5" s="5">
        <f t="shared" si="5"/>
        <v>0.23919999999999997</v>
      </c>
      <c r="I5">
        <f t="shared" si="6"/>
        <v>0.66080000000000005</v>
      </c>
      <c r="J5">
        <f t="shared" si="7"/>
        <v>-0.56079999999999997</v>
      </c>
      <c r="K5">
        <f t="shared" ref="K4:K10" si="10">-0.299*B5-0.587*C5+0.886*D5</f>
        <v>0.23919999999999997</v>
      </c>
      <c r="L5">
        <f t="shared" si="0"/>
        <v>0.11792559999999998</v>
      </c>
      <c r="M5">
        <f t="shared" si="1"/>
        <v>-0.49182160000000008</v>
      </c>
      <c r="N5">
        <f t="shared" si="8"/>
        <v>0.50576173576291839</v>
      </c>
      <c r="O5">
        <f t="shared" si="9"/>
        <v>-76.516558585637654</v>
      </c>
      <c r="P5">
        <f>ATAN(M5/(L5+0.00000000001))*180/PI()+360</f>
        <v>283.48344141436235</v>
      </c>
      <c r="Q5">
        <f t="shared" ref="Q5:Q10" si="11">360-P5</f>
        <v>76.516558585637654</v>
      </c>
      <c r="T5">
        <v>1.1000000000000001</v>
      </c>
      <c r="U5">
        <v>1.18</v>
      </c>
      <c r="V5">
        <v>1.24</v>
      </c>
    </row>
    <row r="6" spans="1:22" x14ac:dyDescent="0.25">
      <c r="A6" s="11" t="s">
        <v>11</v>
      </c>
      <c r="B6" s="11">
        <v>0.1</v>
      </c>
      <c r="C6" s="11">
        <v>0.9</v>
      </c>
      <c r="D6" s="11">
        <v>0.1</v>
      </c>
      <c r="E6" s="12">
        <f t="shared" si="2"/>
        <v>0.5696</v>
      </c>
      <c r="F6" s="11">
        <f t="shared" si="3"/>
        <v>-0.46960000000000002</v>
      </c>
      <c r="G6" s="11">
        <f t="shared" si="4"/>
        <v>0.33040000000000003</v>
      </c>
      <c r="H6" s="13">
        <f t="shared" si="5"/>
        <v>-0.46960000000000002</v>
      </c>
      <c r="I6" s="11">
        <f t="shared" si="6"/>
        <v>0.5696</v>
      </c>
      <c r="J6" s="11">
        <f t="shared" si="7"/>
        <v>-0.46960000000000002</v>
      </c>
      <c r="K6" s="11">
        <f t="shared" si="10"/>
        <v>-0.46960000000000002</v>
      </c>
      <c r="L6" s="11">
        <f t="shared" si="0"/>
        <v>-0.23151280000000002</v>
      </c>
      <c r="M6" s="11">
        <f t="shared" si="1"/>
        <v>-0.41183920000000002</v>
      </c>
      <c r="N6" s="11">
        <f t="shared" si="8"/>
        <v>0.47245074158104566</v>
      </c>
      <c r="O6" s="11">
        <f t="shared" si="9"/>
        <v>60.657757795672701</v>
      </c>
      <c r="P6" s="11">
        <f>ATAN(M6/(L6+0.00000000001))*180/PI()+180</f>
        <v>240.65775779567269</v>
      </c>
      <c r="Q6" s="11">
        <f t="shared" si="11"/>
        <v>119.34224220432731</v>
      </c>
      <c r="T6">
        <v>1</v>
      </c>
      <c r="U6">
        <v>1.1200000000000001</v>
      </c>
      <c r="V6">
        <v>1.18</v>
      </c>
    </row>
    <row r="7" spans="1:22" x14ac:dyDescent="0.25">
      <c r="A7" t="s">
        <v>12</v>
      </c>
      <c r="B7">
        <v>0.9</v>
      </c>
      <c r="C7">
        <v>0.1</v>
      </c>
      <c r="D7">
        <v>0.9</v>
      </c>
      <c r="E7" s="4">
        <f t="shared" si="2"/>
        <v>0.4304</v>
      </c>
      <c r="F7">
        <f t="shared" si="3"/>
        <v>0.46960000000000002</v>
      </c>
      <c r="G7">
        <f t="shared" si="4"/>
        <v>-0.33040000000000003</v>
      </c>
      <c r="H7" s="5">
        <f t="shared" si="5"/>
        <v>0.46960000000000002</v>
      </c>
      <c r="I7">
        <f t="shared" si="6"/>
        <v>0.4304</v>
      </c>
      <c r="J7">
        <f t="shared" si="7"/>
        <v>0.46960000000000002</v>
      </c>
      <c r="K7">
        <f t="shared" si="10"/>
        <v>0.46960000000000002</v>
      </c>
      <c r="L7">
        <f t="shared" si="0"/>
        <v>0.23151280000000002</v>
      </c>
      <c r="M7">
        <f t="shared" si="1"/>
        <v>0.41183920000000002</v>
      </c>
      <c r="N7">
        <f t="shared" si="8"/>
        <v>0.47245074158104566</v>
      </c>
      <c r="O7">
        <f t="shared" si="9"/>
        <v>60.657757793558403</v>
      </c>
      <c r="P7">
        <f>ATAN(M7/(L7+0.00000000001))*180/PI()+0</f>
        <v>60.657757793558403</v>
      </c>
      <c r="Q7">
        <f t="shared" si="11"/>
        <v>299.3422422064416</v>
      </c>
      <c r="T7">
        <v>0.8</v>
      </c>
      <c r="U7">
        <v>1.1200000000000001</v>
      </c>
      <c r="V7">
        <v>1.22</v>
      </c>
    </row>
    <row r="8" spans="1:22" x14ac:dyDescent="0.25">
      <c r="A8" t="s">
        <v>13</v>
      </c>
      <c r="B8">
        <v>0.9</v>
      </c>
      <c r="C8">
        <v>0.1</v>
      </c>
      <c r="D8">
        <v>0.1</v>
      </c>
      <c r="E8" s="4">
        <f t="shared" si="2"/>
        <v>0.3392</v>
      </c>
      <c r="F8">
        <f t="shared" si="3"/>
        <v>0.56079999999999997</v>
      </c>
      <c r="G8">
        <f t="shared" si="4"/>
        <v>-0.2392</v>
      </c>
      <c r="H8" s="5">
        <f t="shared" si="5"/>
        <v>-0.2392</v>
      </c>
      <c r="I8">
        <f t="shared" si="6"/>
        <v>0.3392</v>
      </c>
      <c r="J8">
        <f t="shared" si="7"/>
        <v>0.56080000000000008</v>
      </c>
      <c r="K8">
        <f t="shared" si="10"/>
        <v>-0.23919999999999997</v>
      </c>
      <c r="L8">
        <f t="shared" si="0"/>
        <v>-0.11792559999999999</v>
      </c>
      <c r="M8">
        <f t="shared" si="1"/>
        <v>0.49182159999999997</v>
      </c>
      <c r="N8">
        <f t="shared" si="8"/>
        <v>0.50576173576291827</v>
      </c>
      <c r="O8">
        <f t="shared" si="9"/>
        <v>-76.516558587840919</v>
      </c>
      <c r="P8">
        <f>ATAN(M8/(L8+0.00000000001))*180/PI()+180</f>
        <v>103.48344141215908</v>
      </c>
      <c r="Q8">
        <f t="shared" si="11"/>
        <v>256.5165585878409</v>
      </c>
      <c r="T8">
        <v>0.68</v>
      </c>
      <c r="U8">
        <v>1.18</v>
      </c>
      <c r="V8">
        <v>1.28</v>
      </c>
    </row>
    <row r="9" spans="1:22" x14ac:dyDescent="0.25">
      <c r="A9" t="s">
        <v>14</v>
      </c>
      <c r="B9">
        <v>0.1</v>
      </c>
      <c r="C9">
        <v>0.1</v>
      </c>
      <c r="D9">
        <v>0.9</v>
      </c>
      <c r="E9" s="4">
        <f t="shared" si="2"/>
        <v>0.19120000000000001</v>
      </c>
      <c r="F9">
        <f t="shared" si="3"/>
        <v>-9.1200000000000003E-2</v>
      </c>
      <c r="G9">
        <f t="shared" si="4"/>
        <v>-9.1200000000000003E-2</v>
      </c>
      <c r="H9" s="5">
        <f t="shared" si="5"/>
        <v>0.70879999999999999</v>
      </c>
      <c r="I9">
        <f t="shared" si="6"/>
        <v>0.19120000000000001</v>
      </c>
      <c r="J9">
        <f t="shared" si="7"/>
        <v>-9.1200000000000017E-2</v>
      </c>
      <c r="K9">
        <f t="shared" si="10"/>
        <v>0.70879999999999999</v>
      </c>
      <c r="L9">
        <f t="shared" si="0"/>
        <v>0.34943839999999998</v>
      </c>
      <c r="M9">
        <f t="shared" si="1"/>
        <v>-7.9982400000000009E-2</v>
      </c>
      <c r="N9">
        <f t="shared" si="8"/>
        <v>0.35847507542968732</v>
      </c>
      <c r="O9">
        <f t="shared" si="9"/>
        <v>-12.89226035990154</v>
      </c>
      <c r="P9">
        <f>ATAN(M9/(L9+0.00000000001))*180/PI()+360</f>
        <v>347.10773964009849</v>
      </c>
      <c r="Q9">
        <f t="shared" si="11"/>
        <v>12.892260359901513</v>
      </c>
      <c r="T9">
        <v>0.48</v>
      </c>
      <c r="U9">
        <v>0.92</v>
      </c>
      <c r="V9">
        <v>0.88</v>
      </c>
    </row>
    <row r="10" spans="1:22" x14ac:dyDescent="0.25">
      <c r="A10" t="s">
        <v>15</v>
      </c>
      <c r="B10">
        <v>0.9</v>
      </c>
      <c r="C10">
        <v>0.9</v>
      </c>
      <c r="D10">
        <v>0.9</v>
      </c>
      <c r="E10" s="6">
        <f t="shared" si="2"/>
        <v>0.9</v>
      </c>
      <c r="F10" s="7">
        <f t="shared" si="3"/>
        <v>0</v>
      </c>
      <c r="G10" s="7">
        <f t="shared" si="4"/>
        <v>0</v>
      </c>
      <c r="H10" s="8">
        <f t="shared" si="5"/>
        <v>0</v>
      </c>
      <c r="I10">
        <f t="shared" si="6"/>
        <v>0.9</v>
      </c>
      <c r="J10">
        <f t="shared" si="7"/>
        <v>0</v>
      </c>
      <c r="K10">
        <f t="shared" si="10"/>
        <v>0</v>
      </c>
      <c r="L10">
        <f t="shared" ref="L4:L10" si="12">0.493*K10</f>
        <v>0</v>
      </c>
      <c r="M10">
        <f t="shared" si="1"/>
        <v>0</v>
      </c>
      <c r="N10">
        <f t="shared" si="8"/>
        <v>0</v>
      </c>
      <c r="O10">
        <f t="shared" si="9"/>
        <v>0</v>
      </c>
      <c r="P10">
        <f>ATAN(M10/(L10+0.00000000001))*180/PI()+270</f>
        <v>270</v>
      </c>
      <c r="Q10">
        <f t="shared" si="11"/>
        <v>90</v>
      </c>
      <c r="T10">
        <v>0.36</v>
      </c>
      <c r="U10">
        <v>0</v>
      </c>
      <c r="V10">
        <v>0</v>
      </c>
    </row>
    <row r="11" spans="1:22" x14ac:dyDescent="0.25">
      <c r="P11">
        <v>0</v>
      </c>
    </row>
    <row r="12" spans="1:22" x14ac:dyDescent="0.25">
      <c r="B12" s="10" t="s">
        <v>23</v>
      </c>
      <c r="C12" s="10"/>
      <c r="D12" s="10"/>
      <c r="E12" s="10"/>
      <c r="F12" s="10"/>
      <c r="G12" s="10"/>
      <c r="K12" s="10" t="s">
        <v>23</v>
      </c>
      <c r="L12" s="10"/>
      <c r="M12" s="10"/>
      <c r="N12" s="10"/>
      <c r="O12" s="10"/>
      <c r="P12" s="10"/>
    </row>
    <row r="13" spans="1:22" x14ac:dyDescent="0.25">
      <c r="B13" t="s">
        <v>37</v>
      </c>
      <c r="C13" t="s">
        <v>38</v>
      </c>
      <c r="D13" t="s">
        <v>35</v>
      </c>
      <c r="E13" t="s">
        <v>33</v>
      </c>
      <c r="F13" t="s">
        <v>39</v>
      </c>
      <c r="G13" t="s">
        <v>40</v>
      </c>
      <c r="H13" t="s">
        <v>36</v>
      </c>
      <c r="I13" t="s">
        <v>34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 spans="1:22" x14ac:dyDescent="0.25">
      <c r="A14" t="s">
        <v>8</v>
      </c>
      <c r="B14">
        <v>632</v>
      </c>
      <c r="C14">
        <v>416</v>
      </c>
      <c r="D14">
        <f>B14-C14</f>
        <v>216</v>
      </c>
      <c r="E14">
        <f>(B14+C14)/2</f>
        <v>524</v>
      </c>
      <c r="F14">
        <v>616</v>
      </c>
      <c r="G14">
        <v>432</v>
      </c>
      <c r="H14">
        <f>F14-G14</f>
        <v>184</v>
      </c>
      <c r="I14">
        <f>(F14+G14)/2</f>
        <v>524</v>
      </c>
      <c r="K14">
        <f>-1.9*J3</f>
        <v>0</v>
      </c>
      <c r="L14">
        <f>1.5*K3</f>
        <v>0</v>
      </c>
      <c r="M14">
        <v>350</v>
      </c>
      <c r="N14">
        <v>350</v>
      </c>
      <c r="O14">
        <f>4406.25+M14*K14</f>
        <v>4406.25</v>
      </c>
      <c r="P14">
        <f>4250-350*L14</f>
        <v>4250</v>
      </c>
    </row>
    <row r="15" spans="1:22" x14ac:dyDescent="0.25">
      <c r="A15" t="s">
        <v>9</v>
      </c>
      <c r="B15">
        <v>432</v>
      </c>
      <c r="C15">
        <v>232</v>
      </c>
      <c r="D15">
        <f t="shared" ref="D15:D21" si="13">B15-C15</f>
        <v>200</v>
      </c>
      <c r="E15">
        <f t="shared" ref="E15:E21" si="14">(B15+C15)/2</f>
        <v>332</v>
      </c>
      <c r="F15">
        <v>504</v>
      </c>
      <c r="G15">
        <v>144</v>
      </c>
      <c r="H15">
        <f t="shared" ref="H15:H21" si="15">F15-G15</f>
        <v>360</v>
      </c>
      <c r="I15">
        <f t="shared" ref="I15:I21" si="16">(F15+G15)/2</f>
        <v>324</v>
      </c>
      <c r="K15">
        <f t="shared" ref="K15:K21" si="17">-1.9*J4</f>
        <v>-0.17328000000000005</v>
      </c>
      <c r="L15">
        <f t="shared" ref="L15:L21" si="18">1.5*K4</f>
        <v>-1.0631999999999999</v>
      </c>
      <c r="M15">
        <v>350</v>
      </c>
      <c r="N15">
        <v>350</v>
      </c>
      <c r="O15">
        <f t="shared" ref="O15:O21" si="19">4406.25+M15*K15</f>
        <v>4345.6019999999999</v>
      </c>
      <c r="P15">
        <f t="shared" ref="P15:P21" si="20">4250-350*L15</f>
        <v>4622.12</v>
      </c>
    </row>
    <row r="16" spans="1:22" x14ac:dyDescent="0.25">
      <c r="A16" t="s">
        <v>10</v>
      </c>
      <c r="B16">
        <v>456</v>
      </c>
      <c r="C16">
        <v>-16</v>
      </c>
      <c r="D16">
        <f t="shared" si="13"/>
        <v>472</v>
      </c>
      <c r="E16">
        <f t="shared" si="14"/>
        <v>220</v>
      </c>
      <c r="F16">
        <v>320</v>
      </c>
      <c r="G16">
        <v>120</v>
      </c>
      <c r="H16">
        <f t="shared" si="15"/>
        <v>200</v>
      </c>
      <c r="I16">
        <f t="shared" si="16"/>
        <v>220</v>
      </c>
      <c r="K16">
        <f t="shared" si="17"/>
        <v>1.0655199999999998</v>
      </c>
      <c r="L16">
        <f t="shared" si="18"/>
        <v>0.35879999999999995</v>
      </c>
      <c r="M16">
        <v>350</v>
      </c>
      <c r="N16">
        <v>350</v>
      </c>
      <c r="O16">
        <f t="shared" si="19"/>
        <v>4779.1819999999998</v>
      </c>
      <c r="P16">
        <f t="shared" si="20"/>
        <v>4124.42</v>
      </c>
    </row>
    <row r="17" spans="1:16" x14ac:dyDescent="0.25">
      <c r="A17" t="s">
        <v>11</v>
      </c>
      <c r="B17">
        <v>360</v>
      </c>
      <c r="C17">
        <v>-72</v>
      </c>
      <c r="D17">
        <f t="shared" si="13"/>
        <v>432</v>
      </c>
      <c r="E17">
        <f t="shared" si="14"/>
        <v>144</v>
      </c>
      <c r="F17">
        <v>280</v>
      </c>
      <c r="G17">
        <v>8</v>
      </c>
      <c r="H17">
        <f t="shared" si="15"/>
        <v>272</v>
      </c>
      <c r="I17">
        <f t="shared" si="16"/>
        <v>144</v>
      </c>
      <c r="K17">
        <f t="shared" si="17"/>
        <v>0.89224000000000003</v>
      </c>
      <c r="L17">
        <f t="shared" si="18"/>
        <v>-0.70440000000000003</v>
      </c>
      <c r="M17">
        <v>350</v>
      </c>
      <c r="N17">
        <v>350</v>
      </c>
      <c r="O17">
        <f t="shared" si="19"/>
        <v>4718.5339999999997</v>
      </c>
      <c r="P17">
        <f t="shared" si="20"/>
        <v>4496.54</v>
      </c>
    </row>
    <row r="18" spans="1:16" x14ac:dyDescent="0.25">
      <c r="A18" t="s">
        <v>12</v>
      </c>
      <c r="B18">
        <v>160</v>
      </c>
      <c r="C18">
        <v>-72</v>
      </c>
      <c r="D18">
        <f t="shared" si="13"/>
        <v>232</v>
      </c>
      <c r="E18">
        <f t="shared" si="14"/>
        <v>44</v>
      </c>
      <c r="F18">
        <v>160</v>
      </c>
      <c r="G18">
        <v>-64</v>
      </c>
      <c r="H18">
        <f t="shared" si="15"/>
        <v>224</v>
      </c>
      <c r="I18">
        <f t="shared" si="16"/>
        <v>48</v>
      </c>
      <c r="K18">
        <f t="shared" si="17"/>
        <v>-0.89224000000000003</v>
      </c>
      <c r="L18">
        <f t="shared" si="18"/>
        <v>0.70440000000000003</v>
      </c>
      <c r="M18">
        <v>350</v>
      </c>
      <c r="N18">
        <v>350</v>
      </c>
      <c r="O18">
        <f t="shared" si="19"/>
        <v>4093.9659999999999</v>
      </c>
      <c r="P18">
        <f t="shared" si="20"/>
        <v>4003.46</v>
      </c>
    </row>
    <row r="19" spans="1:16" x14ac:dyDescent="0.25">
      <c r="A19" t="s">
        <v>13</v>
      </c>
      <c r="B19">
        <v>112</v>
      </c>
      <c r="C19">
        <v>-160</v>
      </c>
      <c r="D19">
        <f t="shared" si="13"/>
        <v>272</v>
      </c>
      <c r="E19">
        <f t="shared" si="14"/>
        <v>-24</v>
      </c>
      <c r="F19">
        <v>80</v>
      </c>
      <c r="G19">
        <v>-136</v>
      </c>
      <c r="H19">
        <f t="shared" si="15"/>
        <v>216</v>
      </c>
      <c r="I19">
        <f t="shared" si="16"/>
        <v>-28</v>
      </c>
      <c r="K19">
        <f t="shared" si="17"/>
        <v>-1.06552</v>
      </c>
      <c r="L19">
        <f t="shared" si="18"/>
        <v>-0.35879999999999995</v>
      </c>
      <c r="M19">
        <v>350</v>
      </c>
      <c r="N19">
        <v>350</v>
      </c>
      <c r="O19">
        <f t="shared" si="19"/>
        <v>4033.3180000000002</v>
      </c>
      <c r="P19">
        <f t="shared" si="20"/>
        <v>4375.58</v>
      </c>
    </row>
    <row r="20" spans="1:16" x14ac:dyDescent="0.25">
      <c r="A20" t="s">
        <v>14</v>
      </c>
      <c r="B20">
        <v>-8</v>
      </c>
      <c r="C20">
        <v>-280</v>
      </c>
      <c r="D20">
        <f t="shared" si="13"/>
        <v>272</v>
      </c>
      <c r="E20">
        <f t="shared" si="14"/>
        <v>-144</v>
      </c>
      <c r="F20">
        <v>0</v>
      </c>
      <c r="G20">
        <v>-288</v>
      </c>
      <c r="H20">
        <f t="shared" si="15"/>
        <v>288</v>
      </c>
      <c r="I20">
        <f t="shared" si="16"/>
        <v>-144</v>
      </c>
      <c r="K20">
        <f t="shared" si="17"/>
        <v>0.17328000000000002</v>
      </c>
      <c r="L20">
        <f t="shared" si="18"/>
        <v>1.0631999999999999</v>
      </c>
      <c r="M20">
        <v>350</v>
      </c>
      <c r="N20">
        <v>350</v>
      </c>
      <c r="O20">
        <f t="shared" si="19"/>
        <v>4466.8980000000001</v>
      </c>
      <c r="P20">
        <f t="shared" si="20"/>
        <v>3877.88</v>
      </c>
    </row>
    <row r="21" spans="1:16" x14ac:dyDescent="0.25">
      <c r="A21" t="s">
        <v>15</v>
      </c>
      <c r="B21">
        <v>-112</v>
      </c>
      <c r="C21">
        <v>-320</v>
      </c>
      <c r="D21">
        <f t="shared" si="13"/>
        <v>208</v>
      </c>
      <c r="E21">
        <f t="shared" si="14"/>
        <v>-216</v>
      </c>
      <c r="F21">
        <v>-120</v>
      </c>
      <c r="G21">
        <v>-304</v>
      </c>
      <c r="H21">
        <f t="shared" si="15"/>
        <v>184</v>
      </c>
      <c r="I21">
        <f t="shared" si="16"/>
        <v>-212</v>
      </c>
      <c r="K21">
        <f t="shared" si="17"/>
        <v>0</v>
      </c>
      <c r="L21">
        <f t="shared" si="18"/>
        <v>0</v>
      </c>
      <c r="M21">
        <v>350</v>
      </c>
      <c r="N21">
        <v>350</v>
      </c>
      <c r="O21">
        <f t="shared" si="19"/>
        <v>4406.25</v>
      </c>
      <c r="P21">
        <f t="shared" si="20"/>
        <v>4250</v>
      </c>
    </row>
    <row r="24" spans="1:16" x14ac:dyDescent="0.25">
      <c r="A24" t="s">
        <v>41</v>
      </c>
      <c r="B24" t="s">
        <v>41</v>
      </c>
      <c r="C24" t="s">
        <v>42</v>
      </c>
    </row>
    <row r="25" spans="1:16" x14ac:dyDescent="0.25">
      <c r="A25">
        <v>-120</v>
      </c>
      <c r="B25">
        <v>-304</v>
      </c>
      <c r="C25">
        <f>A25-B25</f>
        <v>184</v>
      </c>
    </row>
    <row r="27" spans="1:16" x14ac:dyDescent="0.25">
      <c r="A27" t="s">
        <v>43</v>
      </c>
      <c r="B27" t="s">
        <v>43</v>
      </c>
      <c r="C27" t="s">
        <v>44</v>
      </c>
    </row>
    <row r="28" spans="1:16" x14ac:dyDescent="0.25">
      <c r="A28">
        <v>-104</v>
      </c>
      <c r="B28">
        <v>-312</v>
      </c>
      <c r="C28">
        <f>A28-B28</f>
        <v>208</v>
      </c>
    </row>
  </sheetData>
  <mergeCells count="3">
    <mergeCell ref="B1:H1"/>
    <mergeCell ref="K12:P12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0DEF-3698-48AB-9AA2-F556F6D207AA}">
  <dimension ref="A1"/>
  <sheetViews>
    <sheetView workbookViewId="0">
      <selection sqref="A1:U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2021-05-25T13:05:02Z</dcterms:modified>
</cp:coreProperties>
</file>