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2" r:id="rId1"/>
  </sheets>
  <calcPr calcId="152511"/>
</workbook>
</file>

<file path=xl/calcChain.xml><?xml version="1.0" encoding="utf-8"?>
<calcChain xmlns="http://schemas.openxmlformats.org/spreadsheetml/2006/main">
  <c r="I69" i="2" l="1"/>
  <c r="AF81" i="2" l="1"/>
  <c r="M6" i="2" l="1"/>
  <c r="M3" i="2"/>
  <c r="M13" i="2" l="1"/>
  <c r="M22" i="2"/>
  <c r="F19" i="2"/>
  <c r="F20" i="2" s="1"/>
  <c r="F21" i="2" s="1"/>
  <c r="F22" i="2" s="1"/>
  <c r="F23" i="2" s="1"/>
  <c r="F24" i="2" s="1"/>
  <c r="F25" i="2" s="1"/>
  <c r="F26" i="2" s="1"/>
  <c r="D27" i="2"/>
  <c r="E23" i="2" s="1"/>
  <c r="M16" i="2" l="1"/>
  <c r="M48" i="2"/>
  <c r="M31" i="2"/>
  <c r="M28" i="2"/>
  <c r="M25" i="2"/>
  <c r="E20" i="2"/>
  <c r="E24" i="2"/>
  <c r="E21" i="2"/>
  <c r="E25" i="2"/>
  <c r="E22" i="2"/>
  <c r="E26" i="2"/>
  <c r="E19" i="2"/>
  <c r="T2" i="2"/>
  <c r="T6" i="2" s="1"/>
  <c r="T8" i="2" s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2" i="2"/>
  <c r="Z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1" i="2"/>
  <c r="M33" i="2" l="1"/>
  <c r="M38" i="2" s="1"/>
  <c r="M42" i="2"/>
  <c r="M19" i="2"/>
  <c r="F75" i="2"/>
  <c r="G75" i="2" s="1"/>
  <c r="F70" i="2"/>
  <c r="G70" i="2" s="1"/>
  <c r="F72" i="2"/>
  <c r="G72" i="2" s="1"/>
  <c r="F71" i="2"/>
  <c r="G71" i="2" s="1"/>
  <c r="F76" i="2"/>
  <c r="G76" i="2" s="1"/>
  <c r="H75" i="2" s="1"/>
  <c r="AO73" i="2" s="1"/>
  <c r="AP73" i="2" s="1"/>
  <c r="AQ73" i="2" s="1"/>
  <c r="F68" i="2"/>
  <c r="G68" i="2" s="1"/>
  <c r="F73" i="2"/>
  <c r="G73" i="2" s="1"/>
  <c r="F74" i="2"/>
  <c r="G74" i="2" s="1"/>
  <c r="F69" i="2"/>
  <c r="G69" i="2" s="1"/>
  <c r="E27" i="2"/>
  <c r="G19" i="2"/>
  <c r="G20" i="2" s="1"/>
  <c r="G21" i="2" s="1"/>
  <c r="G22" i="2" s="1"/>
  <c r="G23" i="2" s="1"/>
  <c r="G24" i="2" s="1"/>
  <c r="G25" i="2" s="1"/>
  <c r="G26" i="2" s="1"/>
  <c r="H68" i="2" l="1"/>
  <c r="I68" i="2" s="1"/>
  <c r="H74" i="2"/>
  <c r="AO72" i="2" s="1"/>
  <c r="AP72" i="2" s="1"/>
  <c r="AQ72" i="2" s="1"/>
  <c r="AO66" i="2"/>
  <c r="AP66" i="2" s="1"/>
  <c r="AQ66" i="2" s="1"/>
  <c r="H73" i="2"/>
  <c r="AO71" i="2" s="1"/>
  <c r="AP71" i="2" s="1"/>
  <c r="AQ71" i="2" s="1"/>
  <c r="H70" i="2"/>
  <c r="AO68" i="2" s="1"/>
  <c r="AP68" i="2" s="1"/>
  <c r="AQ68" i="2" s="1"/>
  <c r="H72" i="2"/>
  <c r="AO70" i="2" s="1"/>
  <c r="AP70" i="2" s="1"/>
  <c r="AQ70" i="2" s="1"/>
  <c r="H71" i="2"/>
  <c r="AO69" i="2" s="1"/>
  <c r="AP69" i="2" s="1"/>
  <c r="AQ69" i="2" s="1"/>
  <c r="N42" i="2"/>
  <c r="N41" i="2"/>
  <c r="H69" i="2"/>
  <c r="AO67" i="2" s="1"/>
  <c r="J68" i="2" l="1"/>
  <c r="AO75" i="2"/>
  <c r="AP67" i="2"/>
  <c r="AQ67" i="2" s="1"/>
  <c r="AQ75" i="2" s="1"/>
  <c r="I70" i="2" l="1"/>
  <c r="J69" i="2"/>
  <c r="I71" i="2" l="1"/>
  <c r="J70" i="2"/>
  <c r="I72" i="2" l="1"/>
  <c r="J71" i="2"/>
  <c r="I73" i="2" l="1"/>
  <c r="J72" i="2"/>
  <c r="I74" i="2" l="1"/>
  <c r="J73" i="2"/>
  <c r="I75" i="2" l="1"/>
  <c r="J75" i="2" s="1"/>
  <c r="J74" i="2"/>
  <c r="J76" i="2" l="1"/>
  <c r="D82" i="2" s="1"/>
</calcChain>
</file>

<file path=xl/sharedStrings.xml><?xml version="1.0" encoding="utf-8"?>
<sst xmlns="http://schemas.openxmlformats.org/spreadsheetml/2006/main" count="110" uniqueCount="86">
  <si>
    <t>m</t>
  </si>
  <si>
    <t>k</t>
  </si>
  <si>
    <t>x(поч)</t>
  </si>
  <si>
    <t>0 - 0.78</t>
  </si>
  <si>
    <t>0.78 - 1.56</t>
  </si>
  <si>
    <t>1.56 - 2.34</t>
  </si>
  <si>
    <t>2.34 - 3.12</t>
  </si>
  <si>
    <t>3.12 - 3.9</t>
  </si>
  <si>
    <t>3.9 - 4.68</t>
  </si>
  <si>
    <t>4.68 - 5.46</t>
  </si>
  <si>
    <t>5.46 - 6.24</t>
  </si>
  <si>
    <t>i</t>
  </si>
  <si>
    <t xml:space="preserve">Завод производит около 100 000 говорящих мягких мишек в месяц. </t>
  </si>
  <si>
    <t xml:space="preserve">среднее количество срабатываний </t>
  </si>
  <si>
    <t>динамиков (тис)</t>
  </si>
  <si>
    <t>Медиана распределения количества</t>
  </si>
  <si>
    <t xml:space="preserve"> срабатываний динамиков (тис)</t>
  </si>
  <si>
    <t xml:space="preserve">Мода (самое частовстречаемое </t>
  </si>
  <si>
    <t>количество срабатываний динамика)</t>
  </si>
  <si>
    <t>Для проверки качества динамиков случайным образом отобрали 100 игрушек</t>
  </si>
  <si>
    <t xml:space="preserve"> и проверили максимальное количество срабатываний динамика (в тис раз). </t>
  </si>
  <si>
    <t>Среднее линейное отклонение</t>
  </si>
  <si>
    <t xml:space="preserve"> количества срабатываний диманика</t>
  </si>
  <si>
    <t xml:space="preserve">Дисперсия (среднее арифметическое </t>
  </si>
  <si>
    <t xml:space="preserve">квадратов отклонений количества </t>
  </si>
  <si>
    <t>срабатываний динамика от нормы)</t>
  </si>
  <si>
    <t xml:space="preserve">Среднее отклонение количества </t>
  </si>
  <si>
    <t>срабатываний димамика от нормы</t>
  </si>
  <si>
    <t xml:space="preserve">Однородность (Стабильность) </t>
  </si>
  <si>
    <t>количества срабатываний динамика</t>
  </si>
  <si>
    <t>срабатываний динамика</t>
  </si>
  <si>
    <t>Количество</t>
  </si>
  <si>
    <t>срабатываний</t>
  </si>
  <si>
    <t xml:space="preserve">Eксцесс ряда количества </t>
  </si>
  <si>
    <t xml:space="preserve">Коеффициент ассиметрии распределения </t>
  </si>
  <si>
    <t xml:space="preserve">Количество </t>
  </si>
  <si>
    <t>динамиков</t>
  </si>
  <si>
    <t xml:space="preserve">таких </t>
  </si>
  <si>
    <t xml:space="preserve">Доля </t>
  </si>
  <si>
    <t>частота</t>
  </si>
  <si>
    <t xml:space="preserve">Накопленная </t>
  </si>
  <si>
    <t xml:space="preserve">доля </t>
  </si>
  <si>
    <t>R (разброс количества срабатываний динамика у игрушки)</t>
  </si>
  <si>
    <t xml:space="preserve">Среднее квадратическое отклонение </t>
  </si>
  <si>
    <t>для среднего</t>
  </si>
  <si>
    <t>Дельта, в которой с вероятностью 0,9545</t>
  </si>
  <si>
    <t xml:space="preserve">Обьем выборки, при котором с вероятностью </t>
  </si>
  <si>
    <t xml:space="preserve">0,9973 отклонение среднего количества </t>
  </si>
  <si>
    <t>срабатываний динамика в выборке откло-</t>
  </si>
  <si>
    <t>няется от среднего количества в генераль-</t>
  </si>
  <si>
    <t xml:space="preserve">Вероятность того, что выборочное среднее </t>
  </si>
  <si>
    <t xml:space="preserve">значение отличается от генерального среднего </t>
  </si>
  <si>
    <t xml:space="preserve">количества срабатываний динамика игрушек </t>
  </si>
  <si>
    <t xml:space="preserve">находится средняя величина количества </t>
  </si>
  <si>
    <t>срабатываний динамика в игрушках</t>
  </si>
  <si>
    <t>не больше, чем на 0,1 тис/сраб</t>
  </si>
  <si>
    <t>Аргумент функции Лапласа для дельта = 0,1</t>
  </si>
  <si>
    <t>ном множестве не привышает 0,1 тис./сраб</t>
  </si>
  <si>
    <t>Аргумент</t>
  </si>
  <si>
    <t>функци</t>
  </si>
  <si>
    <t>Лапласа</t>
  </si>
  <si>
    <t xml:space="preserve">Значение </t>
  </si>
  <si>
    <t>функции</t>
  </si>
  <si>
    <t>нижн. гран</t>
  </si>
  <si>
    <t xml:space="preserve">Вероятность </t>
  </si>
  <si>
    <t xml:space="preserve">попадания </t>
  </si>
  <si>
    <t>(реал)</t>
  </si>
  <si>
    <t>Разница</t>
  </si>
  <si>
    <t>среднее</t>
  </si>
  <si>
    <t>значение</t>
  </si>
  <si>
    <t>диапазона</t>
  </si>
  <si>
    <t>распределения</t>
  </si>
  <si>
    <t>доля для</t>
  </si>
  <si>
    <t>нормалього</t>
  </si>
  <si>
    <t>для нормал.</t>
  </si>
  <si>
    <t>в интервал</t>
  </si>
  <si>
    <t>Гипотеза H0 - количество срабатываний динамика в мягких игрушках - нормально распределенная величина</t>
  </si>
  <si>
    <t>H1 - Ненормально распределенная величина</t>
  </si>
  <si>
    <t>Критическое</t>
  </si>
  <si>
    <t>значение кри-</t>
  </si>
  <si>
    <t>рова(0,05)</t>
  </si>
  <si>
    <t>терия Колмаго-</t>
  </si>
  <si>
    <t>Емпиричес-</t>
  </si>
  <si>
    <t>кое значе-</t>
  </si>
  <si>
    <t>ние</t>
  </si>
  <si>
    <t>5,42 &gt; 1,36  -  Значит, по критерию Колмагорова, гипотеза была не верной. Величина не является нормально распределенной.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</si>
</sst>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charset val="204"/>
      <scheme val="minor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quotePrefix="1" applyBorder="1"/>
    <xf numFmtId="16" fontId="0" fillId="0" borderId="1" xfId="0" quotePrefix="1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6" xfId="0" quotePrefix="1" applyBorder="1"/>
    <xf numFmtId="0" fontId="0" fillId="0" borderId="16" xfId="0" applyBorder="1"/>
    <xf numFmtId="0" fontId="0" fillId="0" borderId="17" xfId="0" applyBorder="1"/>
    <xf numFmtId="2" fontId="0" fillId="2" borderId="21" xfId="0" applyNumberFormat="1" applyFill="1" applyBorder="1"/>
    <xf numFmtId="2" fontId="0" fillId="2" borderId="22" xfId="0" applyNumberFormat="1" applyFill="1" applyBorder="1"/>
    <xf numFmtId="2" fontId="0" fillId="2" borderId="23" xfId="0" applyNumberFormat="1" applyFill="1" applyBorder="1"/>
    <xf numFmtId="2" fontId="0" fillId="2" borderId="24" xfId="0" applyNumberFormat="1" applyFill="1" applyBorder="1"/>
    <xf numFmtId="2" fontId="0" fillId="2" borderId="0" xfId="0" applyNumberFormat="1" applyFill="1" applyBorder="1"/>
    <xf numFmtId="2" fontId="0" fillId="2" borderId="25" xfId="0" applyNumberFormat="1" applyFill="1" applyBorder="1"/>
    <xf numFmtId="2" fontId="0" fillId="2" borderId="26" xfId="0" applyNumberFormat="1" applyFill="1" applyBorder="1"/>
    <xf numFmtId="2" fontId="0" fillId="2" borderId="27" xfId="0" applyNumberFormat="1" applyFill="1" applyBorder="1"/>
    <xf numFmtId="2" fontId="0" fillId="2" borderId="28" xfId="0" applyNumberFormat="1" applyFill="1" applyBorder="1"/>
    <xf numFmtId="2" fontId="0" fillId="2" borderId="7" xfId="0" applyNumberFormat="1" applyFill="1" applyBorder="1"/>
    <xf numFmtId="0" fontId="0" fillId="2" borderId="7" xfId="0" applyFill="1" applyBorder="1"/>
    <xf numFmtId="0" fontId="0" fillId="2" borderId="21" xfId="0" applyFill="1" applyBorder="1" applyAlignme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 applyAlignment="1"/>
    <xf numFmtId="0" fontId="0" fillId="2" borderId="0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" xfId="0" applyFill="1" applyBorder="1" applyAlignment="1">
      <alignment horizontal="right"/>
    </xf>
    <xf numFmtId="0" fontId="0" fillId="2" borderId="8" xfId="0" applyFill="1" applyBorder="1"/>
    <xf numFmtId="0" fontId="0" fillId="2" borderId="3" xfId="0" applyFill="1" applyBorder="1"/>
    <xf numFmtId="0" fontId="0" fillId="2" borderId="15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0" xfId="0" applyFill="1" applyBorder="1"/>
    <xf numFmtId="0" fontId="0" fillId="2" borderId="13" xfId="0" applyFill="1" applyBorder="1"/>
    <xf numFmtId="0" fontId="0" fillId="2" borderId="18" xfId="0" applyFill="1" applyBorder="1"/>
    <xf numFmtId="0" fontId="0" fillId="2" borderId="19" xfId="0" quotePrefix="1" applyFill="1" applyBorder="1"/>
    <xf numFmtId="0" fontId="0" fillId="2" borderId="19" xfId="0" applyFill="1" applyBorder="1"/>
    <xf numFmtId="0" fontId="0" fillId="2" borderId="20" xfId="0" applyFill="1" applyBorder="1"/>
    <xf numFmtId="0" fontId="0" fillId="0" borderId="6" xfId="0" applyFill="1" applyBorder="1"/>
    <xf numFmtId="0" fontId="0" fillId="0" borderId="5" xfId="0" applyFill="1" applyBorder="1"/>
    <xf numFmtId="0" fontId="0" fillId="3" borderId="9" xfId="0" applyFill="1" applyBorder="1"/>
    <xf numFmtId="0" fontId="0" fillId="0" borderId="0" xfId="0" applyFill="1" applyBorder="1"/>
    <xf numFmtId="0" fontId="0" fillId="4" borderId="9" xfId="0" applyFill="1" applyBorder="1"/>
    <xf numFmtId="0" fontId="0" fillId="0" borderId="23" xfId="0" applyBorder="1"/>
    <xf numFmtId="0" fontId="0" fillId="0" borderId="25" xfId="0" applyBorder="1"/>
    <xf numFmtId="0" fontId="0" fillId="0" borderId="28" xfId="0" applyBorder="1"/>
    <xf numFmtId="0" fontId="0" fillId="4" borderId="5" xfId="0" applyFill="1" applyBorder="1" applyAlignment="1">
      <alignment horizontal="right"/>
    </xf>
    <xf numFmtId="0" fontId="0" fillId="4" borderId="6" xfId="0" applyFill="1" applyBorder="1"/>
    <xf numFmtId="0" fontId="0" fillId="4" borderId="31" xfId="0" applyFill="1" applyBorder="1"/>
    <xf numFmtId="2" fontId="0" fillId="0" borderId="1" xfId="0" applyNumberFormat="1" applyBorder="1"/>
    <xf numFmtId="0" fontId="0" fillId="0" borderId="10" xfId="0" applyBorder="1"/>
    <xf numFmtId="2" fontId="0" fillId="0" borderId="10" xfId="0" applyNumberFormat="1" applyBorder="1"/>
    <xf numFmtId="0" fontId="0" fillId="4" borderId="35" xfId="0" applyFill="1" applyBorder="1"/>
    <xf numFmtId="0" fontId="0" fillId="4" borderId="29" xfId="0" applyFill="1" applyBorder="1"/>
    <xf numFmtId="0" fontId="0" fillId="0" borderId="29" xfId="0" applyBorder="1"/>
    <xf numFmtId="0" fontId="0" fillId="0" borderId="9" xfId="0" applyBorder="1"/>
    <xf numFmtId="0" fontId="0" fillId="4" borderId="37" xfId="0" applyFill="1" applyBorder="1"/>
    <xf numFmtId="0" fontId="0" fillId="0" borderId="37" xfId="0" applyBorder="1"/>
    <xf numFmtId="0" fontId="0" fillId="0" borderId="19" xfId="0" applyBorder="1"/>
    <xf numFmtId="2" fontId="0" fillId="0" borderId="19" xfId="0" applyNumberFormat="1" applyBorder="1"/>
    <xf numFmtId="2" fontId="0" fillId="0" borderId="13" xfId="0" applyNumberFormat="1" applyBorder="1"/>
    <xf numFmtId="2" fontId="0" fillId="0" borderId="4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0" fontId="0" fillId="4" borderId="38" xfId="0" applyFill="1" applyBorder="1"/>
    <xf numFmtId="0" fontId="0" fillId="4" borderId="32" xfId="0" applyFill="1" applyBorder="1"/>
    <xf numFmtId="0" fontId="0" fillId="4" borderId="33" xfId="0" applyFill="1" applyBorder="1"/>
    <xf numFmtId="0" fontId="0" fillId="3" borderId="29" xfId="0" applyFill="1" applyBorder="1"/>
    <xf numFmtId="0" fontId="0" fillId="3" borderId="37" xfId="0" applyFill="1" applyBorder="1"/>
    <xf numFmtId="2" fontId="0" fillId="0" borderId="10" xfId="0" applyNumberFormat="1" applyFill="1" applyBorder="1"/>
    <xf numFmtId="2" fontId="1" fillId="0" borderId="10" xfId="0" applyNumberFormat="1" applyFont="1" applyFill="1" applyBorder="1"/>
    <xf numFmtId="2" fontId="0" fillId="0" borderId="1" xfId="0" applyNumberFormat="1" applyFill="1" applyBorder="1"/>
    <xf numFmtId="2" fontId="1" fillId="0" borderId="1" xfId="0" applyNumberFormat="1" applyFont="1" applyFill="1" applyBorder="1"/>
    <xf numFmtId="2" fontId="0" fillId="0" borderId="16" xfId="0" applyNumberFormat="1" applyFill="1" applyBorder="1"/>
    <xf numFmtId="2" fontId="1" fillId="0" borderId="16" xfId="0" applyNumberFormat="1" applyFont="1" applyFill="1" applyBorder="1"/>
    <xf numFmtId="2" fontId="0" fillId="0" borderId="39" xfId="0" applyNumberFormat="1" applyFill="1" applyBorder="1"/>
    <xf numFmtId="2" fontId="0" fillId="0" borderId="40" xfId="0" applyNumberFormat="1" applyFill="1" applyBorder="1"/>
    <xf numFmtId="2" fontId="0" fillId="0" borderId="0" xfId="0" applyNumberFormat="1" applyFill="1" applyBorder="1"/>
    <xf numFmtId="0" fontId="0" fillId="2" borderId="29" xfId="0" applyFill="1" applyBorder="1"/>
    <xf numFmtId="0" fontId="0" fillId="2" borderId="37" xfId="0" applyFill="1" applyBorder="1"/>
    <xf numFmtId="0" fontId="0" fillId="4" borderId="43" xfId="0" applyFill="1" applyBorder="1"/>
    <xf numFmtId="0" fontId="0" fillId="4" borderId="36" xfId="0" applyFill="1" applyBorder="1"/>
    <xf numFmtId="0" fontId="0" fillId="0" borderId="44" xfId="0" quotePrefix="1" applyBorder="1"/>
    <xf numFmtId="0" fontId="0" fillId="0" borderId="45" xfId="0" quotePrefix="1" applyBorder="1"/>
    <xf numFmtId="16" fontId="0" fillId="0" borderId="45" xfId="0" quotePrefix="1" applyNumberFormat="1" applyBorder="1"/>
    <xf numFmtId="0" fontId="0" fillId="4" borderId="47" xfId="0" applyFill="1" applyBorder="1"/>
    <xf numFmtId="0" fontId="0" fillId="2" borderId="48" xfId="0" applyFill="1" applyBorder="1"/>
    <xf numFmtId="2" fontId="0" fillId="0" borderId="41" xfId="0" applyNumberFormat="1" applyFill="1" applyBorder="1"/>
    <xf numFmtId="0" fontId="0" fillId="0" borderId="0" xfId="0" quotePrefix="1" applyFill="1" applyBorder="1"/>
    <xf numFmtId="0" fontId="0" fillId="2" borderId="49" xfId="0" applyFill="1" applyBorder="1"/>
    <xf numFmtId="0" fontId="0" fillId="0" borderId="34" xfId="0" quotePrefix="1" applyBorder="1"/>
    <xf numFmtId="0" fontId="0" fillId="4" borderId="30" xfId="0" applyFill="1" applyBorder="1"/>
    <xf numFmtId="0" fontId="0" fillId="0" borderId="19" xfId="0" applyFill="1" applyBorder="1"/>
    <xf numFmtId="2" fontId="0" fillId="0" borderId="19" xfId="0" applyNumberFormat="1" applyFill="1" applyBorder="1"/>
    <xf numFmtId="2" fontId="1" fillId="0" borderId="19" xfId="0" applyNumberFormat="1" applyFont="1" applyFill="1" applyBorder="1"/>
    <xf numFmtId="0" fontId="0" fillId="0" borderId="42" xfId="0" applyFill="1" applyBorder="1"/>
    <xf numFmtId="2" fontId="0" fillId="0" borderId="42" xfId="0" applyNumberFormat="1" applyFill="1" applyBorder="1"/>
    <xf numFmtId="2" fontId="0" fillId="4" borderId="30" xfId="0" applyNumberFormat="1" applyFill="1" applyBorder="1"/>
    <xf numFmtId="0" fontId="2" fillId="0" borderId="0" xfId="0" applyFont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0" fillId="0" borderId="46" xfId="0" applyFill="1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5" borderId="23" xfId="0" applyFill="1" applyBorder="1"/>
    <xf numFmtId="0" fontId="0" fillId="5" borderId="25" xfId="0" applyFill="1" applyBorder="1"/>
    <xf numFmtId="0" fontId="0" fillId="5" borderId="28" xfId="0" applyFill="1" applyBorder="1"/>
    <xf numFmtId="0" fontId="0" fillId="4" borderId="25" xfId="0" applyFill="1" applyBorder="1"/>
    <xf numFmtId="0" fontId="0" fillId="4" borderId="5" xfId="0" applyFill="1" applyBorder="1"/>
    <xf numFmtId="2" fontId="0" fillId="0" borderId="30" xfId="0" applyNumberFormat="1" applyBorder="1"/>
    <xf numFmtId="0" fontId="0" fillId="0" borderId="10" xfId="0" quotePrefix="1" applyFill="1" applyBorder="1"/>
    <xf numFmtId="0" fontId="0" fillId="0" borderId="1" xfId="0" quotePrefix="1" applyFill="1" applyBorder="1"/>
    <xf numFmtId="2" fontId="0" fillId="0" borderId="1" xfId="0" quotePrefix="1" applyNumberFormat="1" applyFill="1" applyBorder="1"/>
    <xf numFmtId="0" fontId="0" fillId="0" borderId="16" xfId="0" quotePrefix="1" applyFill="1" applyBorder="1"/>
    <xf numFmtId="0" fontId="0" fillId="0" borderId="30" xfId="0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полігон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402197020889623E-2"/>
          <c:y val="0.17855939095229073"/>
          <c:w val="0.91002044989775055"/>
          <c:h val="0.66761263663756132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Лист1!$C$19:$C$26</c:f>
              <c:strCache>
                <c:ptCount val="8"/>
                <c:pt idx="0">
                  <c:v>0 - 0.78</c:v>
                </c:pt>
                <c:pt idx="1">
                  <c:v>0.78 - 1.56</c:v>
                </c:pt>
                <c:pt idx="2">
                  <c:v>1.56 - 2.34</c:v>
                </c:pt>
                <c:pt idx="3">
                  <c:v>2.34 - 3.12</c:v>
                </c:pt>
                <c:pt idx="4">
                  <c:v>3.12 - 3.9</c:v>
                </c:pt>
                <c:pt idx="5">
                  <c:v>3.9 - 4.68</c:v>
                </c:pt>
                <c:pt idx="6">
                  <c:v>4.68 - 5.46</c:v>
                </c:pt>
                <c:pt idx="7">
                  <c:v>5.46 - 6.24</c:v>
                </c:pt>
              </c:strCache>
            </c:strRef>
          </c:cat>
          <c:val>
            <c:numRef>
              <c:f>Лист1!$D$19:$D$26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5855808"/>
        <c:axId val="-55849824"/>
      </c:lineChart>
      <c:catAx>
        <c:axId val="-5585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5849824"/>
        <c:crosses val="autoZero"/>
        <c:auto val="1"/>
        <c:lblAlgn val="ctr"/>
        <c:lblOffset val="100"/>
        <c:noMultiLvlLbl val="0"/>
      </c:catAx>
      <c:valAx>
        <c:axId val="-55849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585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Лист1!$C$19:$C$26</c:f>
              <c:strCache>
                <c:ptCount val="8"/>
                <c:pt idx="0">
                  <c:v>0 - 0.78</c:v>
                </c:pt>
                <c:pt idx="1">
                  <c:v>0.78 - 1.56</c:v>
                </c:pt>
                <c:pt idx="2">
                  <c:v>1.56 - 2.34</c:v>
                </c:pt>
                <c:pt idx="3">
                  <c:v>2.34 - 3.12</c:v>
                </c:pt>
                <c:pt idx="4">
                  <c:v>3.12 - 3.9</c:v>
                </c:pt>
                <c:pt idx="5">
                  <c:v>3.9 - 4.68</c:v>
                </c:pt>
                <c:pt idx="6">
                  <c:v>4.68 - 5.46</c:v>
                </c:pt>
                <c:pt idx="7">
                  <c:v>5.46 - 6.24</c:v>
                </c:pt>
              </c:strCache>
            </c:strRef>
          </c:cat>
          <c:val>
            <c:numRef>
              <c:f>Лист1!$D$19:$D$26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15</c:v>
                </c:pt>
                <c:pt idx="3">
                  <c:v>11</c:v>
                </c:pt>
                <c:pt idx="4">
                  <c:v>13</c:v>
                </c:pt>
                <c:pt idx="5">
                  <c:v>13</c:v>
                </c:pt>
                <c:pt idx="6">
                  <c:v>9</c:v>
                </c:pt>
                <c:pt idx="7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55854176"/>
        <c:axId val="-55859616"/>
      </c:barChart>
      <c:catAx>
        <c:axId val="-5585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5859616"/>
        <c:crosses val="autoZero"/>
        <c:auto val="1"/>
        <c:lblAlgn val="ctr"/>
        <c:lblOffset val="100"/>
        <c:noMultiLvlLbl val="0"/>
      </c:catAx>
      <c:valAx>
        <c:axId val="-55859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558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Лист1!$C$19:$C$26</c:f>
              <c:strCache>
                <c:ptCount val="8"/>
                <c:pt idx="0">
                  <c:v>0 - 0.78</c:v>
                </c:pt>
                <c:pt idx="1">
                  <c:v>0.78 - 1.56</c:v>
                </c:pt>
                <c:pt idx="2">
                  <c:v>1.56 - 2.34</c:v>
                </c:pt>
                <c:pt idx="3">
                  <c:v>2.34 - 3.12</c:v>
                </c:pt>
                <c:pt idx="4">
                  <c:v>3.12 - 3.9</c:v>
                </c:pt>
                <c:pt idx="5">
                  <c:v>3.9 - 4.68</c:v>
                </c:pt>
                <c:pt idx="6">
                  <c:v>4.68 - 5.46</c:v>
                </c:pt>
                <c:pt idx="7">
                  <c:v>5.46 - 6.24</c:v>
                </c:pt>
              </c:strCache>
            </c:strRef>
          </c:cat>
          <c:val>
            <c:numRef>
              <c:f>Лист1!$F$19:$F$26</c:f>
              <c:numCache>
                <c:formatCode>General</c:formatCode>
                <c:ptCount val="8"/>
                <c:pt idx="0">
                  <c:v>16</c:v>
                </c:pt>
                <c:pt idx="1">
                  <c:v>34</c:v>
                </c:pt>
                <c:pt idx="2">
                  <c:v>49</c:v>
                </c:pt>
                <c:pt idx="3">
                  <c:v>60</c:v>
                </c:pt>
                <c:pt idx="4">
                  <c:v>73</c:v>
                </c:pt>
                <c:pt idx="5">
                  <c:v>86</c:v>
                </c:pt>
                <c:pt idx="6">
                  <c:v>95</c:v>
                </c:pt>
                <c:pt idx="7">
                  <c:v>100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5846016"/>
        <c:axId val="-55849280"/>
      </c:lineChart>
      <c:catAx>
        <c:axId val="-558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55849280"/>
        <c:crosses val="autoZero"/>
        <c:auto val="1"/>
        <c:lblAlgn val="ctr"/>
        <c:lblOffset val="100"/>
        <c:noMultiLvlLbl val="0"/>
      </c:catAx>
      <c:valAx>
        <c:axId val="-55849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58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895351</xdr:colOff>
      <xdr:row>29</xdr:row>
      <xdr:rowOff>61911</xdr:rowOff>
    </xdr:from>
    <xdr:to>
      <xdr:col>11</xdr:col>
      <xdr:colOff>123825</xdr:colOff>
      <xdr:row>43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43</xdr:row>
      <xdr:rowOff>176213</xdr:rowOff>
    </xdr:from>
    <xdr:to>
      <xdr:col>5</xdr:col>
      <xdr:colOff>704850</xdr:colOff>
      <xdr:row>57</xdr:row>
      <xdr:rowOff>142876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29</xdr:row>
      <xdr:rowOff>52387</xdr:rowOff>
    </xdr:from>
    <xdr:to>
      <xdr:col>5</xdr:col>
      <xdr:colOff>685800</xdr:colOff>
      <xdr:row>43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0"/>
  <sheetViews>
    <sheetView tabSelected="1" topLeftCell="A67" workbookViewId="0">
      <selection activeCell="E79" sqref="E79"/>
    </sheetView>
  </sheetViews>
  <sheetFormatPr defaultRowHeight="15" x14ac:dyDescent="0.25"/>
  <cols>
    <col min="1" max="1" width="10.28515625" customWidth="1"/>
    <col min="2" max="2" width="8.85546875" customWidth="1"/>
    <col min="3" max="3" width="16" customWidth="1"/>
    <col min="4" max="4" width="11.7109375" customWidth="1"/>
    <col min="5" max="5" width="12.140625" customWidth="1"/>
    <col min="6" max="6" width="12.85546875" customWidth="1"/>
    <col min="7" max="7" width="13.140625" customWidth="1"/>
    <col min="8" max="8" width="12.7109375" customWidth="1"/>
    <col min="9" max="9" width="15.42578125" customWidth="1"/>
    <col min="10" max="10" width="14" customWidth="1"/>
    <col min="11" max="11" width="9.5703125" customWidth="1"/>
    <col min="12" max="12" width="3.5703125" customWidth="1"/>
    <col min="13" max="13" width="45.28515625" customWidth="1"/>
    <col min="14" max="14" width="4.5703125" customWidth="1"/>
    <col min="15" max="15" width="1.7109375" customWidth="1"/>
    <col min="16" max="16" width="1.5703125" customWidth="1"/>
    <col min="17" max="17" width="9.5703125" customWidth="1"/>
    <col min="18" max="18" width="5.5703125" customWidth="1"/>
    <col min="35" max="35" width="13" customWidth="1"/>
  </cols>
  <sheetData>
    <row r="1" spans="1:26" x14ac:dyDescent="0.25">
      <c r="A1" s="11">
        <v>2.8421462578808399E-2</v>
      </c>
      <c r="B1" s="12">
        <v>0.57891024320230255</v>
      </c>
      <c r="C1" s="12">
        <v>0.90891493056269135</v>
      </c>
      <c r="D1" s="12">
        <v>1.4939235492079743</v>
      </c>
      <c r="E1" s="12">
        <v>1.7073796298802495</v>
      </c>
      <c r="F1" s="12">
        <v>2.4018255253180403</v>
      </c>
      <c r="G1" s="12">
        <v>3.1516740703559374</v>
      </c>
      <c r="H1" s="12">
        <v>3.6844176830185411</v>
      </c>
      <c r="I1" s="12">
        <v>4.4962650516837241</v>
      </c>
      <c r="J1" s="13">
        <v>4.9007131980080141</v>
      </c>
      <c r="M1" s="6" t="s">
        <v>13</v>
      </c>
      <c r="T1" t="s">
        <v>42</v>
      </c>
      <c r="X1">
        <f ca="1">RAND()</f>
        <v>0.86005289403302776</v>
      </c>
      <c r="Y1" s="1">
        <v>0.74937750861395402</v>
      </c>
      <c r="Z1" s="1">
        <f t="shared" ref="Z1:Z32" si="0">Y1*6</f>
        <v>4.4962650516837241</v>
      </c>
    </row>
    <row r="2" spans="1:26" x14ac:dyDescent="0.25">
      <c r="A2" s="14">
        <v>4.4987372013684412E-2</v>
      </c>
      <c r="B2" s="15">
        <v>0.61121290033583753</v>
      </c>
      <c r="C2" s="15">
        <v>0.92702520134791566</v>
      </c>
      <c r="D2" s="15">
        <v>1.513536126373312</v>
      </c>
      <c r="E2" s="15">
        <v>1.7399855529822441</v>
      </c>
      <c r="F2" s="15">
        <v>2.4651996883464227</v>
      </c>
      <c r="G2" s="15">
        <v>3.2139420892224284</v>
      </c>
      <c r="H2" s="15">
        <v>3.687773579219225</v>
      </c>
      <c r="I2" s="15">
        <v>4.5891726100460684</v>
      </c>
      <c r="J2" s="16">
        <v>4.9340624491734122</v>
      </c>
      <c r="M2" s="7" t="s">
        <v>14</v>
      </c>
      <c r="T2" s="1">
        <f>J10-A1</f>
        <v>5.9567132047975733</v>
      </c>
      <c r="X2">
        <f t="shared" ref="X2:X65" ca="1" si="1">RAND()</f>
        <v>0.6575032005352085</v>
      </c>
      <c r="Y2" s="1">
        <v>0.60754438413496004</v>
      </c>
      <c r="Z2" s="1">
        <f t="shared" si="0"/>
        <v>3.64526630480976</v>
      </c>
    </row>
    <row r="3" spans="1:26" ht="15.75" thickBot="1" x14ac:dyDescent="0.3">
      <c r="A3" s="14">
        <v>5.1535911896520181E-2</v>
      </c>
      <c r="B3" s="15">
        <v>0.65048866465410238</v>
      </c>
      <c r="C3" s="15">
        <v>0.92968745142105358</v>
      </c>
      <c r="D3" s="15">
        <v>1.5319658777770413</v>
      </c>
      <c r="E3" s="15">
        <v>1.8935825168633402</v>
      </c>
      <c r="F3" s="15">
        <v>2.4839343747340488</v>
      </c>
      <c r="G3" s="15">
        <v>3.2284702175499538</v>
      </c>
      <c r="H3" s="15">
        <v>3.7586423069143828</v>
      </c>
      <c r="I3" s="15">
        <v>4.5943683482124387</v>
      </c>
      <c r="J3" s="16">
        <v>5.120892994928905</v>
      </c>
      <c r="M3" s="20">
        <f>(A19*D19+A20*D20+A21*D21+A22*D22+A23*D23+A24*D24+A25*D25+A26+D26)/100</f>
        <v>2.4445999999999999</v>
      </c>
      <c r="T3" t="s">
        <v>0</v>
      </c>
      <c r="X3">
        <f t="shared" ca="1" si="1"/>
        <v>0.37094170169307406</v>
      </c>
      <c r="Y3" s="1">
        <v>0.85695699171057704</v>
      </c>
      <c r="Z3" s="1">
        <f t="shared" si="0"/>
        <v>5.1417419502634623</v>
      </c>
    </row>
    <row r="4" spans="1:26" x14ac:dyDescent="0.25">
      <c r="A4" s="14">
        <v>0.12</v>
      </c>
      <c r="B4" s="15">
        <v>0.67520220369887762</v>
      </c>
      <c r="C4" s="15">
        <v>0.93359625901468291</v>
      </c>
      <c r="D4" s="15">
        <v>1.5579312846229012</v>
      </c>
      <c r="E4" s="15">
        <v>1.9145093047233355</v>
      </c>
      <c r="F4" s="15">
        <v>2.4879184643962722</v>
      </c>
      <c r="G4" s="15">
        <v>3.2754933526278345</v>
      </c>
      <c r="H4" s="15">
        <v>3.9855518299939554</v>
      </c>
      <c r="I4" s="15">
        <v>4.5974200758953785</v>
      </c>
      <c r="J4" s="16">
        <v>5.1417419502634623</v>
      </c>
      <c r="M4" s="6" t="s">
        <v>15</v>
      </c>
      <c r="T4" s="1">
        <v>7.6441999999999997</v>
      </c>
      <c r="X4">
        <f t="shared" ca="1" si="1"/>
        <v>0.81271472958220792</v>
      </c>
      <c r="Y4" s="1">
        <v>8.5893186494200302E-3</v>
      </c>
      <c r="Z4" s="1">
        <f t="shared" si="0"/>
        <v>5.1535911896520181E-2</v>
      </c>
    </row>
    <row r="5" spans="1:26" x14ac:dyDescent="0.25">
      <c r="A5" s="14">
        <v>0.1432143877945613</v>
      </c>
      <c r="B5" s="15">
        <v>0.67570040019355848</v>
      </c>
      <c r="C5" s="15">
        <v>0.94637880298708676</v>
      </c>
      <c r="D5" s="15">
        <v>1.5772505430328199</v>
      </c>
      <c r="E5" s="15">
        <v>1.9982652041494162</v>
      </c>
      <c r="F5" s="15">
        <v>2.5938417198733452</v>
      </c>
      <c r="G5" s="15">
        <v>3.3100200762413938</v>
      </c>
      <c r="H5" s="15">
        <v>4.1991189024822155</v>
      </c>
      <c r="I5" s="15">
        <v>4.63851782163725</v>
      </c>
      <c r="J5" s="16">
        <v>5.4074791409180278</v>
      </c>
      <c r="M5" s="7" t="s">
        <v>16</v>
      </c>
      <c r="T5" t="s">
        <v>1</v>
      </c>
      <c r="X5">
        <f t="shared" ca="1" si="1"/>
        <v>0.93196883250136486</v>
      </c>
      <c r="Y5" s="1">
        <v>9.6485040533717092E-2</v>
      </c>
      <c r="Z5" s="1">
        <f t="shared" si="0"/>
        <v>0.57891024320230255</v>
      </c>
    </row>
    <row r="6" spans="1:26" ht="15.75" thickBot="1" x14ac:dyDescent="0.3">
      <c r="A6" s="14">
        <v>0.19195151283832712</v>
      </c>
      <c r="B6" s="15">
        <v>0.72192332776175339</v>
      </c>
      <c r="C6" s="15">
        <v>1.0390660590527288</v>
      </c>
      <c r="D6" s="15">
        <v>1.5993822850835833</v>
      </c>
      <c r="E6" s="15">
        <v>2.0705893118513341</v>
      </c>
      <c r="F6" s="15">
        <v>2.6155094492263724</v>
      </c>
      <c r="G6" s="15">
        <v>3.3160098440094581</v>
      </c>
      <c r="H6" s="15">
        <v>4.2172598575346445</v>
      </c>
      <c r="I6" s="15">
        <v>4.6601620378813813</v>
      </c>
      <c r="J6" s="16">
        <v>5.5484042729148291</v>
      </c>
      <c r="M6" s="20">
        <f>(E10+F1)/2</f>
        <v>2.390674231172043</v>
      </c>
      <c r="T6" s="1">
        <f>T2/T4</f>
        <v>0.77924612186985864</v>
      </c>
      <c r="X6">
        <f t="shared" ca="1" si="1"/>
        <v>0.68865526685833711</v>
      </c>
      <c r="Y6" s="1">
        <v>0.19618246054527133</v>
      </c>
      <c r="Z6" s="1">
        <f t="shared" si="0"/>
        <v>1.177094763271628</v>
      </c>
    </row>
    <row r="7" spans="1:26" x14ac:dyDescent="0.25">
      <c r="A7" s="14">
        <v>0.22622334533993094</v>
      </c>
      <c r="B7" s="15">
        <v>0.79555564330741668</v>
      </c>
      <c r="C7" s="15">
        <v>1.177094763271628</v>
      </c>
      <c r="D7" s="15">
        <v>1.5994910938416356</v>
      </c>
      <c r="E7" s="15">
        <v>2.2414500564464115</v>
      </c>
      <c r="F7" s="15">
        <v>2.6456341389305793</v>
      </c>
      <c r="G7" s="15">
        <v>3.4799999999999995</v>
      </c>
      <c r="H7" s="15">
        <v>4.357951402376095</v>
      </c>
      <c r="I7" s="15">
        <v>4.6896088654490633</v>
      </c>
      <c r="J7" s="16">
        <v>5.816013015993831</v>
      </c>
      <c r="M7" s="6" t="s">
        <v>17</v>
      </c>
      <c r="T7" t="s">
        <v>2</v>
      </c>
      <c r="X7">
        <f t="shared" ca="1" si="1"/>
        <v>0.32123052879929703</v>
      </c>
      <c r="Y7" s="1">
        <v>0.92473404548580485</v>
      </c>
      <c r="Z7" s="1">
        <f t="shared" si="0"/>
        <v>5.5484042729148291</v>
      </c>
    </row>
    <row r="8" spans="1:26" x14ac:dyDescent="0.25">
      <c r="A8" s="14">
        <v>0.28917932591988893</v>
      </c>
      <c r="B8" s="15">
        <v>0.79775810230360111</v>
      </c>
      <c r="C8" s="15">
        <v>1.2427212140826089</v>
      </c>
      <c r="D8" s="15">
        <v>1.6229955790468755</v>
      </c>
      <c r="E8" s="15">
        <v>2.2965455606600522</v>
      </c>
      <c r="F8" s="15">
        <v>2.7046441937667396</v>
      </c>
      <c r="G8" s="15">
        <v>3.4803580776467888</v>
      </c>
      <c r="H8" s="15">
        <v>4.3984822097233618</v>
      </c>
      <c r="I8" s="15">
        <v>4.70082631684412</v>
      </c>
      <c r="J8" s="16">
        <v>5.8400490859376557</v>
      </c>
      <c r="M8" s="7" t="s">
        <v>18</v>
      </c>
      <c r="T8" s="1">
        <f>A1-T6/2</f>
        <v>-0.36120159835612092</v>
      </c>
      <c r="X8">
        <f t="shared" ca="1" si="1"/>
        <v>0.36666462383024478</v>
      </c>
      <c r="Y8" s="1">
        <v>0.48600906200702065</v>
      </c>
      <c r="Z8" s="1">
        <f t="shared" si="0"/>
        <v>2.9160543720421241</v>
      </c>
    </row>
    <row r="9" spans="1:26" ht="15.75" thickBot="1" x14ac:dyDescent="0.3">
      <c r="A9" s="14">
        <v>0.30759773665871171</v>
      </c>
      <c r="B9" s="15">
        <v>0.8697485512412495</v>
      </c>
      <c r="C9" s="15">
        <v>1.3065779046710881</v>
      </c>
      <c r="D9" s="15">
        <v>1.6811843067265926</v>
      </c>
      <c r="E9" s="15">
        <v>2.3076402554568536</v>
      </c>
      <c r="F9" s="15">
        <v>2.9160543720421241</v>
      </c>
      <c r="G9" s="15">
        <v>3.5937618577115638</v>
      </c>
      <c r="H9" s="15">
        <v>4.4557424650039934</v>
      </c>
      <c r="I9" s="15">
        <v>4.8226804246550916</v>
      </c>
      <c r="J9" s="16">
        <v>5.8961633950705981</v>
      </c>
      <c r="M9" s="21">
        <v>1.08</v>
      </c>
      <c r="X9">
        <f t="shared" ca="1" si="1"/>
        <v>0.84578590558754296</v>
      </c>
      <c r="Y9" s="1">
        <v>0.1084147774423504</v>
      </c>
      <c r="Z9" s="1">
        <f t="shared" si="0"/>
        <v>0.65048866465410238</v>
      </c>
    </row>
    <row r="10" spans="1:26" ht="15.75" thickBot="1" x14ac:dyDescent="0.3">
      <c r="A10" s="17">
        <v>0.39216186328915614</v>
      </c>
      <c r="B10" s="18">
        <v>0.89028388253878754</v>
      </c>
      <c r="C10" s="18">
        <v>1.4669941306399696</v>
      </c>
      <c r="D10" s="18">
        <v>1.7004058891862133</v>
      </c>
      <c r="E10" s="18">
        <v>2.3795229370260462</v>
      </c>
      <c r="F10" s="18">
        <v>2.9469782448084514</v>
      </c>
      <c r="G10" s="18">
        <v>3.64526630480976</v>
      </c>
      <c r="H10" s="18">
        <v>4.4607911009229335</v>
      </c>
      <c r="I10" s="18">
        <v>4.8644586936880554</v>
      </c>
      <c r="J10" s="19">
        <v>5.9851346673763821</v>
      </c>
      <c r="M10" s="6" t="s">
        <v>23</v>
      </c>
      <c r="X10">
        <f t="shared" ca="1" si="1"/>
        <v>1.9940801674622421E-2</v>
      </c>
      <c r="Y10" s="1">
        <v>0.78347105280735341</v>
      </c>
      <c r="Z10" s="1">
        <f t="shared" si="0"/>
        <v>4.70082631684412</v>
      </c>
    </row>
    <row r="11" spans="1:26" ht="15.75" thickBot="1" x14ac:dyDescent="0.3">
      <c r="M11" s="7" t="s">
        <v>24</v>
      </c>
      <c r="X11">
        <f t="shared" ca="1" si="1"/>
        <v>0.35039694047679482</v>
      </c>
      <c r="Y11" s="1">
        <v>0.85348216582148417</v>
      </c>
      <c r="Z11" s="1">
        <f t="shared" si="0"/>
        <v>5.120892994928905</v>
      </c>
    </row>
    <row r="12" spans="1:26" ht="15" customHeight="1" x14ac:dyDescent="0.25">
      <c r="B12" s="22" t="s">
        <v>12</v>
      </c>
      <c r="C12" s="23"/>
      <c r="D12" s="23"/>
      <c r="E12" s="23"/>
      <c r="F12" s="23"/>
      <c r="G12" s="24"/>
      <c r="M12" s="7" t="s">
        <v>25</v>
      </c>
      <c r="X12">
        <f t="shared" ca="1" si="1"/>
        <v>0.82961332403211607</v>
      </c>
      <c r="Y12" s="1">
        <v>0.34509821864188905</v>
      </c>
      <c r="Z12" s="1">
        <f t="shared" si="0"/>
        <v>2.0705893118513341</v>
      </c>
    </row>
    <row r="13" spans="1:26" ht="15.75" thickBot="1" x14ac:dyDescent="0.3">
      <c r="B13" s="25" t="s">
        <v>19</v>
      </c>
      <c r="C13" s="26"/>
      <c r="D13" s="26"/>
      <c r="E13" s="26"/>
      <c r="F13" s="26"/>
      <c r="G13" s="27"/>
      <c r="M13" s="20">
        <f>((A19-M3)^2*D19+(A20-M3)^2*D20+(A21-M3)^2*D21+(A22-M3)^2*D22+(A23-M3)^2*D23+(A24-M3)^2*D24+(A25-M3)^2*D25+(A26-M3)^2*D26)/100</f>
        <v>2.80396204</v>
      </c>
      <c r="X13">
        <f t="shared" ca="1" si="1"/>
        <v>0.28882322294808915</v>
      </c>
      <c r="Y13" s="1">
        <v>3.1991918806387853E-2</v>
      </c>
      <c r="Z13" s="1">
        <f t="shared" si="0"/>
        <v>0.19195151283832712</v>
      </c>
    </row>
    <row r="14" spans="1:26" ht="15.75" thickBot="1" x14ac:dyDescent="0.3">
      <c r="B14" s="28" t="s">
        <v>20</v>
      </c>
      <c r="C14" s="29"/>
      <c r="D14" s="29"/>
      <c r="E14" s="29"/>
      <c r="F14" s="29"/>
      <c r="G14" s="30"/>
      <c r="M14" s="6" t="s">
        <v>26</v>
      </c>
      <c r="X14">
        <f t="shared" ca="1" si="1"/>
        <v>0.13094906539269546</v>
      </c>
      <c r="Y14" s="1">
        <v>0.77669367298023018</v>
      </c>
      <c r="Z14" s="1">
        <f t="shared" si="0"/>
        <v>4.6601620378813813</v>
      </c>
    </row>
    <row r="15" spans="1:26" ht="15.75" thickBot="1" x14ac:dyDescent="0.3">
      <c r="M15" s="7" t="s">
        <v>27</v>
      </c>
      <c r="X15">
        <f t="shared" ca="1" si="1"/>
        <v>0.11849780095291784</v>
      </c>
      <c r="Y15" s="1">
        <v>0.26658184897360593</v>
      </c>
      <c r="Z15" s="1">
        <f t="shared" si="0"/>
        <v>1.5994910938416356</v>
      </c>
    </row>
    <row r="16" spans="1:26" ht="15.75" thickBot="1" x14ac:dyDescent="0.3">
      <c r="A16" s="105" t="s">
        <v>68</v>
      </c>
      <c r="B16" s="31" t="s">
        <v>11</v>
      </c>
      <c r="C16" s="35" t="s">
        <v>31</v>
      </c>
      <c r="D16" s="35" t="s">
        <v>35</v>
      </c>
      <c r="E16" s="35" t="s">
        <v>38</v>
      </c>
      <c r="F16" s="35" t="s">
        <v>40</v>
      </c>
      <c r="G16" s="36" t="s">
        <v>40</v>
      </c>
      <c r="M16" s="20">
        <f>SQRT(M13)</f>
        <v>1.6745035204501661</v>
      </c>
      <c r="X16">
        <f t="shared" ca="1" si="1"/>
        <v>0.37741718357837573</v>
      </c>
      <c r="Y16" s="1">
        <v>0.69985315041370255</v>
      </c>
      <c r="Z16" s="1">
        <f t="shared" si="0"/>
        <v>4.1991189024822155</v>
      </c>
    </row>
    <row r="17" spans="1:26" x14ac:dyDescent="0.25">
      <c r="A17" s="105" t="s">
        <v>69</v>
      </c>
      <c r="B17" s="32"/>
      <c r="C17" s="37" t="s">
        <v>32</v>
      </c>
      <c r="D17" s="37" t="s">
        <v>37</v>
      </c>
      <c r="E17" s="37" t="s">
        <v>37</v>
      </c>
      <c r="F17" s="37" t="s">
        <v>39</v>
      </c>
      <c r="G17" s="38" t="s">
        <v>41</v>
      </c>
      <c r="M17" s="6" t="s">
        <v>28</v>
      </c>
      <c r="X17">
        <f t="shared" ca="1" si="1"/>
        <v>0.53527295053022195</v>
      </c>
      <c r="Y17" s="1">
        <v>0.15148582176044856</v>
      </c>
      <c r="Z17" s="1">
        <f t="shared" si="0"/>
        <v>0.90891493056269135</v>
      </c>
    </row>
    <row r="18" spans="1:26" x14ac:dyDescent="0.25">
      <c r="A18" s="105" t="s">
        <v>70</v>
      </c>
      <c r="B18" s="33"/>
      <c r="C18" s="39" t="s">
        <v>14</v>
      </c>
      <c r="D18" s="39" t="s">
        <v>36</v>
      </c>
      <c r="E18" s="39" t="s">
        <v>36</v>
      </c>
      <c r="F18" s="39"/>
      <c r="G18" s="40"/>
      <c r="M18" s="7" t="s">
        <v>29</v>
      </c>
      <c r="X18">
        <f t="shared" ca="1" si="1"/>
        <v>0.1222312149236221</v>
      </c>
      <c r="Y18" s="1">
        <v>0.17317767650878813</v>
      </c>
      <c r="Z18" s="1">
        <f t="shared" si="0"/>
        <v>1.0390660590527288</v>
      </c>
    </row>
    <row r="19" spans="1:26" ht="15.75" thickBot="1" x14ac:dyDescent="0.3">
      <c r="A19" s="106">
        <v>0.39</v>
      </c>
      <c r="B19" s="33">
        <v>1</v>
      </c>
      <c r="C19" s="3" t="s">
        <v>3</v>
      </c>
      <c r="D19" s="2">
        <v>16</v>
      </c>
      <c r="E19" s="2">
        <f>D19/D27</f>
        <v>0.16</v>
      </c>
      <c r="F19" s="2">
        <f>D19</f>
        <v>16</v>
      </c>
      <c r="G19" s="5">
        <f>E19</f>
        <v>0.16</v>
      </c>
      <c r="M19" s="20">
        <f>M16/M3</f>
        <v>0.68498057778375454</v>
      </c>
      <c r="X19">
        <f t="shared" ca="1" si="1"/>
        <v>0.52612633471131309</v>
      </c>
      <c r="Y19" s="1">
        <v>0.38460670924280893</v>
      </c>
      <c r="Z19" s="1">
        <f t="shared" si="0"/>
        <v>2.3076402554568536</v>
      </c>
    </row>
    <row r="20" spans="1:26" x14ac:dyDescent="0.25">
      <c r="A20" s="107">
        <v>1.17</v>
      </c>
      <c r="B20" s="33">
        <v>2</v>
      </c>
      <c r="C20" s="3" t="s">
        <v>4</v>
      </c>
      <c r="D20" s="2">
        <v>18</v>
      </c>
      <c r="E20" s="2">
        <f>D20/D27</f>
        <v>0.18</v>
      </c>
      <c r="F20" s="2">
        <f t="shared" ref="F20:G26" si="2">F19+D20</f>
        <v>34</v>
      </c>
      <c r="G20" s="5">
        <f t="shared" si="2"/>
        <v>0.33999999999999997</v>
      </c>
      <c r="M20" s="6" t="s">
        <v>21</v>
      </c>
      <c r="X20">
        <f t="shared" ca="1" si="1"/>
        <v>0.48508659170156543</v>
      </c>
      <c r="Y20" s="1">
        <v>0.53565701487040474</v>
      </c>
      <c r="Z20" s="1">
        <f t="shared" si="0"/>
        <v>3.2139420892224284</v>
      </c>
    </row>
    <row r="21" spans="1:26" x14ac:dyDescent="0.25">
      <c r="A21" s="106">
        <v>1.95</v>
      </c>
      <c r="B21" s="33">
        <v>3</v>
      </c>
      <c r="C21" s="3" t="s">
        <v>5</v>
      </c>
      <c r="D21" s="2">
        <v>15</v>
      </c>
      <c r="E21" s="2">
        <f>D21/D27</f>
        <v>0.15</v>
      </c>
      <c r="F21" s="2">
        <f t="shared" si="2"/>
        <v>49</v>
      </c>
      <c r="G21" s="5">
        <f t="shared" si="2"/>
        <v>0.49</v>
      </c>
      <c r="M21" s="7" t="s">
        <v>22</v>
      </c>
      <c r="X21">
        <f t="shared" ca="1" si="1"/>
        <v>0.96532801493144282</v>
      </c>
      <c r="Y21" s="1">
        <v>0.61406961383642356</v>
      </c>
      <c r="Z21" s="1">
        <f t="shared" si="0"/>
        <v>3.6844176830185411</v>
      </c>
    </row>
    <row r="22" spans="1:26" ht="15.75" thickBot="1" x14ac:dyDescent="0.3">
      <c r="A22" s="106">
        <v>2.73</v>
      </c>
      <c r="B22" s="33">
        <v>4</v>
      </c>
      <c r="C22" s="3" t="s">
        <v>6</v>
      </c>
      <c r="D22" s="2">
        <v>11</v>
      </c>
      <c r="E22" s="2">
        <f>D22/D27</f>
        <v>0.11</v>
      </c>
      <c r="F22" s="2">
        <f t="shared" si="2"/>
        <v>60</v>
      </c>
      <c r="G22" s="5">
        <f t="shared" si="2"/>
        <v>0.6</v>
      </c>
      <c r="M22" s="20">
        <f>((A19-M3)*D19+(A20-M3)*D20+(A21-M3)*D21+(A22-M3)*D22+(A23-M3)*D23+(A24-M3)*D24+(A25-M3)*D25+(A26-M3)*D26)/100</f>
        <v>0.18400000000000014</v>
      </c>
      <c r="X22">
        <f t="shared" ca="1" si="1"/>
        <v>5.5315323501529567E-2</v>
      </c>
      <c r="Y22" s="1">
        <v>0.59896030961859392</v>
      </c>
      <c r="Z22" s="1">
        <f t="shared" si="0"/>
        <v>3.5937618577115638</v>
      </c>
    </row>
    <row r="23" spans="1:26" x14ac:dyDescent="0.25">
      <c r="A23" s="106">
        <v>3.51</v>
      </c>
      <c r="B23" s="33">
        <v>5</v>
      </c>
      <c r="C23" s="3" t="s">
        <v>7</v>
      </c>
      <c r="D23" s="2">
        <v>13</v>
      </c>
      <c r="E23" s="2">
        <f>D23/D27</f>
        <v>0.13</v>
      </c>
      <c r="F23" s="2">
        <f t="shared" si="2"/>
        <v>73</v>
      </c>
      <c r="G23" s="5">
        <f t="shared" si="2"/>
        <v>0.73</v>
      </c>
      <c r="M23" s="6" t="s">
        <v>34</v>
      </c>
      <c r="X23">
        <f t="shared" ca="1" si="1"/>
        <v>7.6246698789779743E-2</v>
      </c>
      <c r="Y23" s="1">
        <v>0.27049926317447925</v>
      </c>
      <c r="Z23" s="1">
        <f t="shared" si="0"/>
        <v>1.6229955790468755</v>
      </c>
    </row>
    <row r="24" spans="1:26" x14ac:dyDescent="0.25">
      <c r="A24" s="106">
        <v>4.29</v>
      </c>
      <c r="B24" s="33">
        <v>6</v>
      </c>
      <c r="C24" s="4" t="s">
        <v>8</v>
      </c>
      <c r="D24" s="2">
        <v>13</v>
      </c>
      <c r="E24" s="2">
        <f>D24/D27</f>
        <v>0.13</v>
      </c>
      <c r="F24" s="2">
        <f t="shared" si="2"/>
        <v>86</v>
      </c>
      <c r="G24" s="5">
        <f t="shared" si="2"/>
        <v>0.86</v>
      </c>
      <c r="M24" s="7" t="s">
        <v>29</v>
      </c>
      <c r="X24">
        <f t="shared" ca="1" si="1"/>
        <v>0.31234566643580153</v>
      </c>
      <c r="Y24" s="1">
        <v>0.97334151432294258</v>
      </c>
      <c r="Z24" s="1">
        <f t="shared" si="0"/>
        <v>5.8400490859376557</v>
      </c>
    </row>
    <row r="25" spans="1:26" ht="15.75" thickBot="1" x14ac:dyDescent="0.3">
      <c r="A25" s="106">
        <v>5.07</v>
      </c>
      <c r="B25" s="33">
        <v>7</v>
      </c>
      <c r="C25" s="3" t="s">
        <v>9</v>
      </c>
      <c r="D25" s="2">
        <v>9</v>
      </c>
      <c r="E25" s="2">
        <f>D25/D27</f>
        <v>0.09</v>
      </c>
      <c r="F25" s="2">
        <f t="shared" si="2"/>
        <v>95</v>
      </c>
      <c r="G25" s="5">
        <f t="shared" si="2"/>
        <v>0.95</v>
      </c>
      <c r="M25" s="20">
        <f>((A19-M3)^3*D19+(A20-M3)^3*D20+(A21-M3)^3*D21+(A22-M3)^3*D22+(A23-M3)^3*D23+(A24-M3)^3*D24+(A25-M3)^3*D25+(A26-M3)^3*D26)/(100*M16^3)</f>
        <v>0.59664374905964968</v>
      </c>
      <c r="X25">
        <f t="shared" ca="1" si="1"/>
        <v>0.36362788861145856</v>
      </c>
      <c r="Y25" s="1">
        <v>4.7369104298013998E-3</v>
      </c>
      <c r="Z25" s="1">
        <f t="shared" si="0"/>
        <v>2.8421462578808399E-2</v>
      </c>
    </row>
    <row r="26" spans="1:26" ht="15.75" thickBot="1" x14ac:dyDescent="0.3">
      <c r="A26" s="106">
        <v>5.85</v>
      </c>
      <c r="B26" s="34">
        <v>8</v>
      </c>
      <c r="C26" s="8" t="s">
        <v>10</v>
      </c>
      <c r="D26" s="9">
        <v>5</v>
      </c>
      <c r="E26" s="9">
        <f>D26/D27</f>
        <v>0.05</v>
      </c>
      <c r="F26" s="9">
        <f t="shared" si="2"/>
        <v>100</v>
      </c>
      <c r="G26" s="10">
        <f t="shared" si="2"/>
        <v>1</v>
      </c>
      <c r="M26" s="6" t="s">
        <v>33</v>
      </c>
      <c r="X26">
        <f t="shared" ca="1" si="1"/>
        <v>0.39893915763918364</v>
      </c>
      <c r="Y26" s="1">
        <v>4.8196554319981488E-2</v>
      </c>
      <c r="Z26" s="1">
        <f t="shared" si="0"/>
        <v>0.28917932591988893</v>
      </c>
    </row>
    <row r="27" spans="1:26" ht="15.75" thickBot="1" x14ac:dyDescent="0.3">
      <c r="B27" s="41"/>
      <c r="C27" s="42"/>
      <c r="D27" s="43">
        <f>SUM(D19:D26)</f>
        <v>100</v>
      </c>
      <c r="E27" s="43">
        <f>SUM(E19:E26)</f>
        <v>1</v>
      </c>
      <c r="F27" s="43"/>
      <c r="G27" s="44"/>
      <c r="M27" s="7" t="s">
        <v>30</v>
      </c>
      <c r="X27">
        <f t="shared" ca="1" si="1"/>
        <v>0.30245302864186496</v>
      </c>
      <c r="Y27" s="1">
        <v>0.28999759216370735</v>
      </c>
      <c r="Z27" s="1">
        <f t="shared" si="0"/>
        <v>1.7399855529822441</v>
      </c>
    </row>
    <row r="28" spans="1:26" ht="15.75" thickBot="1" x14ac:dyDescent="0.3">
      <c r="M28" s="20">
        <f>((A19-M3)^4*D19+(A20-M3)^4*D20+(A21-M3)^4*D21+(A22-M3)^4*D22+(A23-M3)^4*D23+(A24-M3)^4*D24+(A25-M3)^4*D25+(A26-M3)^4*D26)/(100*M16^4)-3</f>
        <v>-0.96351544341069451</v>
      </c>
      <c r="X28">
        <f t="shared" ca="1" si="1"/>
        <v>0.57499369487104401</v>
      </c>
      <c r="Y28" s="1">
        <v>0.55266830733490968</v>
      </c>
      <c r="Z28" s="1">
        <f t="shared" si="0"/>
        <v>3.3160098440094581</v>
      </c>
    </row>
    <row r="29" spans="1:26" x14ac:dyDescent="0.25">
      <c r="M29" s="46" t="s">
        <v>43</v>
      </c>
      <c r="X29">
        <f t="shared" ca="1" si="1"/>
        <v>7.0760708559828411E-2</v>
      </c>
      <c r="Y29" s="1">
        <v>0.10186881672263959</v>
      </c>
      <c r="Z29" s="1">
        <f t="shared" si="0"/>
        <v>0.61121290033583753</v>
      </c>
    </row>
    <row r="30" spans="1:26" x14ac:dyDescent="0.25">
      <c r="M30" s="7" t="s">
        <v>44</v>
      </c>
      <c r="X30">
        <f t="shared" ca="1" si="1"/>
        <v>0.65734561125266111</v>
      </c>
      <c r="Y30" s="1">
        <v>0.21776298411184802</v>
      </c>
      <c r="Z30" s="1">
        <f t="shared" si="0"/>
        <v>1.3065779046710881</v>
      </c>
    </row>
    <row r="31" spans="1:26" ht="15.75" thickBot="1" x14ac:dyDescent="0.3">
      <c r="M31" s="20">
        <f>SQRT(M13/100*(1-100/100000))</f>
        <v>0.16736660592722791</v>
      </c>
      <c r="X31">
        <f t="shared" ca="1" si="1"/>
        <v>0.29464960582445865</v>
      </c>
      <c r="Y31" s="1">
        <v>0.54591555877130571</v>
      </c>
      <c r="Z31" s="1">
        <f t="shared" si="0"/>
        <v>3.2754933526278345</v>
      </c>
    </row>
    <row r="32" spans="1:26" x14ac:dyDescent="0.25">
      <c r="M32" s="46" t="s">
        <v>56</v>
      </c>
      <c r="X32">
        <f t="shared" ca="1" si="1"/>
        <v>0.18475338438649402</v>
      </c>
      <c r="Y32" s="1">
        <v>0.90124652348633794</v>
      </c>
      <c r="Z32" s="1">
        <f t="shared" si="0"/>
        <v>5.4074791409180278</v>
      </c>
    </row>
    <row r="33" spans="13:26" ht="15.75" thickBot="1" x14ac:dyDescent="0.3">
      <c r="M33" s="20">
        <f>0.1/M31</f>
        <v>0.59749075656992567</v>
      </c>
      <c r="X33">
        <f t="shared" ca="1" si="1"/>
        <v>0.59425441503570831</v>
      </c>
      <c r="Y33" s="1">
        <v>0.13259260721790278</v>
      </c>
      <c r="Z33" s="1">
        <f t="shared" ref="Z33:Z64" si="3">Y33*6</f>
        <v>0.79555564330741668</v>
      </c>
    </row>
    <row r="34" spans="13:26" x14ac:dyDescent="0.25">
      <c r="M34" s="46" t="s">
        <v>50</v>
      </c>
      <c r="X34">
        <f t="shared" ca="1" si="1"/>
        <v>0.13100024938580135</v>
      </c>
      <c r="Y34" s="1">
        <v>0.52527901172598956</v>
      </c>
      <c r="Z34" s="1">
        <f t="shared" si="3"/>
        <v>3.1516740703559374</v>
      </c>
    </row>
    <row r="35" spans="13:26" x14ac:dyDescent="0.25">
      <c r="M35" s="7" t="s">
        <v>51</v>
      </c>
      <c r="X35">
        <f t="shared" ca="1" si="1"/>
        <v>0.84591776579645506</v>
      </c>
      <c r="Y35" s="1">
        <v>0.1549479085701756</v>
      </c>
      <c r="Z35" s="1">
        <f t="shared" si="3"/>
        <v>0.92968745142105358</v>
      </c>
    </row>
    <row r="36" spans="13:26" x14ac:dyDescent="0.25">
      <c r="M36" s="7" t="s">
        <v>52</v>
      </c>
      <c r="X36">
        <f t="shared" ca="1" si="1"/>
        <v>0.69551432313120354</v>
      </c>
      <c r="Y36" s="1">
        <v>0.70287664292244079</v>
      </c>
      <c r="Z36" s="1">
        <f t="shared" si="3"/>
        <v>4.2172598575346445</v>
      </c>
    </row>
    <row r="37" spans="13:26" x14ac:dyDescent="0.25">
      <c r="M37" s="7" t="s">
        <v>55</v>
      </c>
      <c r="X37">
        <f t="shared" ca="1" si="1"/>
        <v>0.48090045451638741</v>
      </c>
      <c r="Y37" s="1">
        <v>0.1203205546269589</v>
      </c>
      <c r="Z37" s="1">
        <f t="shared" si="3"/>
        <v>0.72192332776175339</v>
      </c>
    </row>
    <row r="38" spans="13:26" ht="15.75" thickBot="1" x14ac:dyDescent="0.3">
      <c r="M38" s="20">
        <f>NORMSDIST(M33)-0.5</f>
        <v>0.22491011174193087</v>
      </c>
      <c r="S38" s="1"/>
      <c r="X38">
        <f t="shared" ca="1" si="1"/>
        <v>9.7981369120669015E-2</v>
      </c>
      <c r="Y38" s="1">
        <v>0.28340098153103555</v>
      </c>
      <c r="Z38" s="1">
        <f t="shared" si="3"/>
        <v>1.7004058891862133</v>
      </c>
    </row>
    <row r="39" spans="13:26" x14ac:dyDescent="0.25">
      <c r="M39" s="46" t="s">
        <v>45</v>
      </c>
      <c r="X39">
        <f t="shared" ca="1" si="1"/>
        <v>0.61364167671715686</v>
      </c>
      <c r="Y39" s="1">
        <v>0.82234374152890199</v>
      </c>
      <c r="Z39" s="1">
        <f t="shared" si="3"/>
        <v>4.9340624491734122</v>
      </c>
    </row>
    <row r="40" spans="13:26" ht="15.75" thickBot="1" x14ac:dyDescent="0.3">
      <c r="M40" s="45" t="s">
        <v>53</v>
      </c>
      <c r="X40">
        <f t="shared" ca="1" si="1"/>
        <v>0.24460581427786698</v>
      </c>
      <c r="Y40" s="1">
        <v>0.74262374416733223</v>
      </c>
      <c r="Z40" s="1">
        <f t="shared" si="3"/>
        <v>4.4557424650039934</v>
      </c>
    </row>
    <row r="41" spans="13:26" x14ac:dyDescent="0.25">
      <c r="M41" s="7" t="s">
        <v>54</v>
      </c>
      <c r="N41" s="13">
        <f>M3-M42</f>
        <v>2.1098667881455442</v>
      </c>
      <c r="X41">
        <f t="shared" ca="1" si="1"/>
        <v>0.57393920851058244</v>
      </c>
      <c r="Y41" s="1">
        <v>0.31559708614389004</v>
      </c>
      <c r="Z41" s="1">
        <f t="shared" si="3"/>
        <v>1.8935825168633402</v>
      </c>
    </row>
    <row r="42" spans="13:26" ht="15.75" thickBot="1" x14ac:dyDescent="0.3">
      <c r="M42" s="20">
        <f>2*M31</f>
        <v>0.33473321185445581</v>
      </c>
      <c r="N42" s="19">
        <f>M3+M42</f>
        <v>2.7793332118544556</v>
      </c>
      <c r="X42">
        <f t="shared" ca="1" si="1"/>
        <v>6.0939099325357571E-2</v>
      </c>
      <c r="Y42" s="1">
        <v>0.15772980049784779</v>
      </c>
      <c r="Z42" s="1">
        <f t="shared" si="3"/>
        <v>0.94637880298708676</v>
      </c>
    </row>
    <row r="43" spans="13:26" x14ac:dyDescent="0.25">
      <c r="M43" s="46" t="s">
        <v>46</v>
      </c>
      <c r="X43">
        <f t="shared" ca="1" si="1"/>
        <v>0.60358216810972432</v>
      </c>
      <c r="Y43" s="1">
        <v>0.99752244456273031</v>
      </c>
      <c r="Z43" s="1">
        <f t="shared" si="3"/>
        <v>5.9851346673763821</v>
      </c>
    </row>
    <row r="44" spans="13:26" x14ac:dyDescent="0.25">
      <c r="M44" s="7" t="s">
        <v>47</v>
      </c>
      <c r="X44">
        <f t="shared" ca="1" si="1"/>
        <v>0.648995463430181</v>
      </c>
      <c r="Y44" s="1">
        <v>0.26287509050546998</v>
      </c>
      <c r="Z44" s="1">
        <f t="shared" si="3"/>
        <v>1.5772505430328199</v>
      </c>
    </row>
    <row r="45" spans="13:26" x14ac:dyDescent="0.25">
      <c r="M45" s="7" t="s">
        <v>48</v>
      </c>
      <c r="X45">
        <f t="shared" ca="1" si="1"/>
        <v>0.60745759193627102</v>
      </c>
      <c r="Y45" s="1">
        <v>0.6642586383323259</v>
      </c>
      <c r="Z45" s="1">
        <f t="shared" si="3"/>
        <v>3.9855518299939554</v>
      </c>
    </row>
    <row r="46" spans="13:26" x14ac:dyDescent="0.25">
      <c r="M46" s="7" t="s">
        <v>49</v>
      </c>
      <c r="X46">
        <f t="shared" ca="1" si="1"/>
        <v>0.94346533852804249</v>
      </c>
      <c r="Y46" s="1">
        <v>0.55167001270689897</v>
      </c>
      <c r="Z46" s="1">
        <f t="shared" si="3"/>
        <v>3.3100200762413938</v>
      </c>
    </row>
    <row r="47" spans="13:26" x14ac:dyDescent="0.25">
      <c r="M47" s="7" t="s">
        <v>57</v>
      </c>
      <c r="X47">
        <f t="shared" ca="1" si="1"/>
        <v>0.15492435883951827</v>
      </c>
      <c r="Y47" s="1">
        <v>0.43591824153772873</v>
      </c>
      <c r="Z47" s="1">
        <f t="shared" si="3"/>
        <v>2.6155094492263724</v>
      </c>
    </row>
    <row r="48" spans="13:26" ht="15.75" thickBot="1" x14ac:dyDescent="0.3">
      <c r="M48" s="20">
        <f>(100000*3^2*M13)/(3^2*M13+100000*0.01)</f>
        <v>2461.4495364283152</v>
      </c>
      <c r="X48">
        <f t="shared" ca="1" si="1"/>
        <v>0.59191334888553893</v>
      </c>
      <c r="Y48" s="1">
        <v>0.45077403229445656</v>
      </c>
      <c r="Z48" s="1">
        <f t="shared" si="3"/>
        <v>2.7046441937667396</v>
      </c>
    </row>
    <row r="49" spans="2:43" x14ac:dyDescent="0.25">
      <c r="X49">
        <f t="shared" ca="1" si="1"/>
        <v>0.69057879746817552</v>
      </c>
      <c r="Y49" s="1">
        <v>0.76623667931589645</v>
      </c>
      <c r="Z49" s="1">
        <f t="shared" si="3"/>
        <v>4.5974200758953785</v>
      </c>
    </row>
    <row r="50" spans="2:43" x14ac:dyDescent="0.25">
      <c r="X50">
        <f t="shared" ca="1" si="1"/>
        <v>0.22281776466394398</v>
      </c>
      <c r="Y50" s="1">
        <v>0.37357500940773525</v>
      </c>
      <c r="Z50" s="1">
        <f t="shared" si="3"/>
        <v>2.2414500564464115</v>
      </c>
    </row>
    <row r="51" spans="2:43" x14ac:dyDescent="0.25">
      <c r="X51">
        <f t="shared" ca="1" si="1"/>
        <v>0.61410587164112296</v>
      </c>
      <c r="Y51" s="1">
        <v>0.4911630408014086</v>
      </c>
      <c r="Z51" s="1">
        <f t="shared" si="3"/>
        <v>2.9469782448084514</v>
      </c>
    </row>
    <row r="52" spans="2:43" x14ac:dyDescent="0.25">
      <c r="X52">
        <f t="shared" ca="1" si="1"/>
        <v>0.65811469720830484</v>
      </c>
      <c r="Y52" s="1">
        <v>0.43230695331222424</v>
      </c>
      <c r="Z52" s="1">
        <f t="shared" si="3"/>
        <v>2.5938417198733452</v>
      </c>
    </row>
    <row r="53" spans="2:43" x14ac:dyDescent="0.25">
      <c r="X53">
        <f t="shared" ca="1" si="1"/>
        <v>0.39863153019678188</v>
      </c>
      <c r="Y53" s="1">
        <v>0.25225602106221867</v>
      </c>
      <c r="Z53" s="1">
        <f t="shared" si="3"/>
        <v>1.513536126373312</v>
      </c>
    </row>
    <row r="54" spans="2:43" x14ac:dyDescent="0.25">
      <c r="X54">
        <f t="shared" ca="1" si="1"/>
        <v>0.30892058508431064</v>
      </c>
      <c r="Y54" s="1">
        <v>0.81678553300133572</v>
      </c>
      <c r="Z54" s="1">
        <f t="shared" si="3"/>
        <v>4.9007131980080141</v>
      </c>
    </row>
    <row r="55" spans="2:43" x14ac:dyDescent="0.25">
      <c r="X55">
        <f t="shared" ca="1" si="1"/>
        <v>0.94937466835135631</v>
      </c>
      <c r="Y55" s="1">
        <v>0.28456327164670825</v>
      </c>
      <c r="Z55" s="1">
        <f t="shared" si="3"/>
        <v>1.7073796298802495</v>
      </c>
    </row>
    <row r="56" spans="2:43" x14ac:dyDescent="0.25">
      <c r="X56">
        <f t="shared" ca="1" si="1"/>
        <v>6.693520928289054E-2</v>
      </c>
      <c r="Y56" s="1">
        <v>0.26656371418059721</v>
      </c>
      <c r="Z56" s="1">
        <f t="shared" si="3"/>
        <v>1.5993822850835833</v>
      </c>
    </row>
    <row r="57" spans="2:43" x14ac:dyDescent="0.25">
      <c r="X57">
        <f t="shared" ca="1" si="1"/>
        <v>0.13445584841815705</v>
      </c>
      <c r="Y57" s="1">
        <v>0.2801973844544321</v>
      </c>
      <c r="Z57" s="1">
        <f t="shared" si="3"/>
        <v>1.6811843067265926</v>
      </c>
    </row>
    <row r="58" spans="2:43" x14ac:dyDescent="0.25">
      <c r="X58">
        <f t="shared" ca="1" si="1"/>
        <v>0.57862905168108225</v>
      </c>
      <c r="Y58" s="1">
        <v>0.15559937650244715</v>
      </c>
      <c r="Z58" s="1">
        <f t="shared" si="3"/>
        <v>0.93359625901468291</v>
      </c>
    </row>
    <row r="59" spans="2:43" x14ac:dyDescent="0.25">
      <c r="X59">
        <f t="shared" ca="1" si="1"/>
        <v>0.15984958155508788</v>
      </c>
      <c r="Y59" s="1">
        <v>0.3965871561710077</v>
      </c>
      <c r="Z59" s="1">
        <f t="shared" si="3"/>
        <v>2.3795229370260462</v>
      </c>
    </row>
    <row r="60" spans="2:43" ht="15.75" thickBot="1" x14ac:dyDescent="0.3">
      <c r="X60">
        <f t="shared" ca="1" si="1"/>
        <v>0.56025074523179941</v>
      </c>
      <c r="Y60" s="1">
        <v>0.25532764629617355</v>
      </c>
      <c r="Z60" s="1">
        <f t="shared" si="3"/>
        <v>1.5319658777770413</v>
      </c>
    </row>
    <row r="61" spans="2:43" ht="15.75" thickBot="1" x14ac:dyDescent="0.3">
      <c r="C61" s="109" t="s">
        <v>76</v>
      </c>
      <c r="D61" s="110"/>
      <c r="E61" s="110"/>
      <c r="F61" s="110"/>
      <c r="G61" s="110"/>
      <c r="H61" s="110"/>
      <c r="I61" s="110"/>
      <c r="J61" s="111"/>
      <c r="X61">
        <f t="shared" ca="1" si="1"/>
        <v>0.13891587799336302</v>
      </c>
      <c r="Y61" s="1">
        <v>0.41086661472440378</v>
      </c>
      <c r="Z61" s="1">
        <f t="shared" si="3"/>
        <v>2.4651996883464227</v>
      </c>
    </row>
    <row r="62" spans="2:43" ht="15.75" thickBot="1" x14ac:dyDescent="0.3">
      <c r="C62" s="112" t="s">
        <v>77</v>
      </c>
      <c r="D62" s="113"/>
      <c r="E62" s="113"/>
      <c r="F62" s="113"/>
      <c r="G62" s="113"/>
      <c r="H62" s="113"/>
      <c r="I62" s="113"/>
      <c r="J62" s="114"/>
      <c r="K62" s="48"/>
      <c r="L62" s="48"/>
      <c r="M62" s="48"/>
      <c r="X62">
        <f t="shared" ca="1" si="1"/>
        <v>0.56416611223789137</v>
      </c>
      <c r="Y62" s="1">
        <v>0.24449902177332827</v>
      </c>
      <c r="Z62" s="1">
        <f t="shared" si="3"/>
        <v>1.4669941306399696</v>
      </c>
      <c r="AO62" s="62"/>
      <c r="AP62" s="62"/>
      <c r="AQ62" s="50"/>
    </row>
    <row r="63" spans="2:43" ht="15.75" thickBot="1" x14ac:dyDescent="0.3">
      <c r="X63">
        <f t="shared" ca="1" si="1"/>
        <v>0.16945162401613767</v>
      </c>
      <c r="Y63" s="1">
        <v>0.24898725820132905</v>
      </c>
      <c r="Z63" s="1">
        <f t="shared" si="3"/>
        <v>1.4939235492079743</v>
      </c>
      <c r="AO63" s="61"/>
      <c r="AP63" s="61"/>
      <c r="AQ63" s="51"/>
    </row>
    <row r="64" spans="2:43" x14ac:dyDescent="0.25">
      <c r="B64" s="53" t="s">
        <v>11</v>
      </c>
      <c r="C64" s="87" t="s">
        <v>31</v>
      </c>
      <c r="D64" s="49" t="s">
        <v>31</v>
      </c>
      <c r="E64" s="49"/>
      <c r="F64" s="47" t="s">
        <v>58</v>
      </c>
      <c r="G64" s="47" t="s">
        <v>61</v>
      </c>
      <c r="H64" s="47" t="s">
        <v>64</v>
      </c>
      <c r="I64" s="47" t="s">
        <v>40</v>
      </c>
      <c r="J64" s="115"/>
      <c r="X64">
        <f t="shared" ca="1" si="1"/>
        <v>0.77794342136805272</v>
      </c>
      <c r="Y64" s="1">
        <v>0.538078369591659</v>
      </c>
      <c r="Z64" s="1">
        <f t="shared" si="3"/>
        <v>3.2284702175499538</v>
      </c>
      <c r="AO64" s="61"/>
      <c r="AP64" s="61"/>
      <c r="AQ64" s="51"/>
    </row>
    <row r="65" spans="2:43" ht="15.75" thickBot="1" x14ac:dyDescent="0.3">
      <c r="B65" s="54"/>
      <c r="C65" s="59" t="s">
        <v>32</v>
      </c>
      <c r="D65" s="60" t="s">
        <v>32</v>
      </c>
      <c r="E65" s="85" t="s">
        <v>40</v>
      </c>
      <c r="F65" s="74" t="s">
        <v>59</v>
      </c>
      <c r="G65" s="74" t="s">
        <v>62</v>
      </c>
      <c r="H65" s="74" t="s">
        <v>65</v>
      </c>
      <c r="I65" s="74" t="s">
        <v>72</v>
      </c>
      <c r="J65" s="116" t="s">
        <v>67</v>
      </c>
      <c r="X65">
        <f t="shared" ca="1" si="1"/>
        <v>0.1375462581984257</v>
      </c>
      <c r="Y65" s="1">
        <v>0.733080368287227</v>
      </c>
      <c r="Z65" s="1">
        <f t="shared" ref="Z65:Z96" si="4">Y65*6</f>
        <v>4.3984822097233618</v>
      </c>
      <c r="AO65" s="64"/>
      <c r="AP65" s="64"/>
      <c r="AQ65" s="52"/>
    </row>
    <row r="66" spans="2:43" x14ac:dyDescent="0.25">
      <c r="B66" s="54"/>
      <c r="C66" s="59" t="s">
        <v>14</v>
      </c>
      <c r="D66" s="60" t="s">
        <v>14</v>
      </c>
      <c r="E66" s="85" t="s">
        <v>41</v>
      </c>
      <c r="F66" s="74" t="s">
        <v>60</v>
      </c>
      <c r="G66" s="74" t="s">
        <v>60</v>
      </c>
      <c r="H66" s="74" t="s">
        <v>75</v>
      </c>
      <c r="I66" s="74" t="s">
        <v>73</v>
      </c>
      <c r="J66" s="116"/>
      <c r="X66">
        <f t="shared" ref="X66:X100" ca="1" si="5">RAND()</f>
        <v>0.32617371215472912</v>
      </c>
      <c r="Y66" s="1">
        <v>0.62644038448573047</v>
      </c>
      <c r="Z66" s="1">
        <f t="shared" si="4"/>
        <v>3.7586423069143828</v>
      </c>
      <c r="AO66" s="58">
        <f t="shared" ref="AO66:AO73" si="6">100*H68</f>
        <v>4.3965581587944422</v>
      </c>
      <c r="AP66" s="58" t="e">
        <f>(#REF!-AO66)^2</f>
        <v>#REF!</v>
      </c>
      <c r="AQ66" s="67" t="e">
        <f>AP66/AO66</f>
        <v>#REF!</v>
      </c>
    </row>
    <row r="67" spans="2:43" ht="15.75" thickBot="1" x14ac:dyDescent="0.3">
      <c r="B67" s="55"/>
      <c r="C67" s="88"/>
      <c r="D67" s="63" t="s">
        <v>63</v>
      </c>
      <c r="E67" s="86" t="s">
        <v>66</v>
      </c>
      <c r="F67" s="75"/>
      <c r="G67" s="75"/>
      <c r="H67" s="75" t="s">
        <v>74</v>
      </c>
      <c r="I67" s="75" t="s">
        <v>71</v>
      </c>
      <c r="J67" s="117"/>
      <c r="X67">
        <f t="shared" ca="1" si="5"/>
        <v>5.6500618224539112E-2</v>
      </c>
      <c r="Y67" s="1">
        <v>2.3869064632426884E-2</v>
      </c>
      <c r="Z67" s="1">
        <f t="shared" si="4"/>
        <v>0.1432143877945613</v>
      </c>
      <c r="AO67" s="56">
        <f t="shared" si="6"/>
        <v>6.9281661982005192</v>
      </c>
      <c r="AP67" s="56" t="e">
        <f>(#REF!-AO67)^2</f>
        <v>#REF!</v>
      </c>
      <c r="AQ67" s="68" t="e">
        <f t="shared" ref="AQ67:AQ73" si="7">AP67/AO67</f>
        <v>#REF!</v>
      </c>
    </row>
    <row r="68" spans="2:43" x14ac:dyDescent="0.25">
      <c r="B68" s="92">
        <v>1</v>
      </c>
      <c r="C68" s="89" t="s">
        <v>3</v>
      </c>
      <c r="D68" s="121">
        <v>0</v>
      </c>
      <c r="E68" s="57">
        <v>0.16</v>
      </c>
      <c r="F68" s="76">
        <f>(D68-M3)/M16</f>
        <v>-1.4598954078895006</v>
      </c>
      <c r="G68" s="77">
        <f>NORMSDIST(F68)-0.5</f>
        <v>-0.42784058925082874</v>
      </c>
      <c r="H68" s="82">
        <f t="shared" ref="H68:H75" si="8">(1/2)*(G69-G68)</f>
        <v>4.3965581587944419E-2</v>
      </c>
      <c r="I68" s="76">
        <f>H68</f>
        <v>4.3965581587944419E-2</v>
      </c>
      <c r="J68" s="67">
        <f t="shared" ref="J68:J75" si="9">E68-I68</f>
        <v>0.11603441841205558</v>
      </c>
      <c r="X68">
        <f t="shared" ca="1" si="5"/>
        <v>0.93629450050344587</v>
      </c>
      <c r="Y68" s="1">
        <v>5.1266289443118618E-2</v>
      </c>
      <c r="Z68" s="1">
        <f t="shared" si="4"/>
        <v>0.30759773665871171</v>
      </c>
      <c r="AO68" s="56">
        <f t="shared" si="6"/>
        <v>8.822093027646666</v>
      </c>
      <c r="AP68" s="56" t="e">
        <f>(#REF!-AO68)^2</f>
        <v>#REF!</v>
      </c>
      <c r="AQ68" s="68" t="e">
        <f t="shared" si="7"/>
        <v>#REF!</v>
      </c>
    </row>
    <row r="69" spans="2:43" x14ac:dyDescent="0.25">
      <c r="B69" s="93">
        <v>2</v>
      </c>
      <c r="C69" s="90" t="s">
        <v>4</v>
      </c>
      <c r="D69" s="122">
        <v>0.78</v>
      </c>
      <c r="E69" s="2">
        <v>0.33999999999999997</v>
      </c>
      <c r="F69" s="78">
        <f>(D69-M3)/M16</f>
        <v>-0.99408569744451547</v>
      </c>
      <c r="G69" s="79">
        <f t="shared" ref="G69:G76" si="10">NORMSDIST(F69)-0.5</f>
        <v>-0.3399094260749399</v>
      </c>
      <c r="H69" s="83">
        <f t="shared" si="8"/>
        <v>6.9281661982005194E-2</v>
      </c>
      <c r="I69" s="78">
        <f>I68+H69</f>
        <v>0.11324724356994961</v>
      </c>
      <c r="J69" s="68">
        <f t="shared" si="9"/>
        <v>0.22675275643005036</v>
      </c>
      <c r="X69">
        <f t="shared" ca="1" si="5"/>
        <v>0.84441813097900309</v>
      </c>
      <c r="Y69" s="1">
        <v>0.72632523372934921</v>
      </c>
      <c r="Z69" s="1">
        <f t="shared" si="4"/>
        <v>4.357951402376095</v>
      </c>
      <c r="AO69" s="56">
        <f t="shared" si="6"/>
        <v>9.0778222383109721</v>
      </c>
      <c r="AP69" s="56" t="e">
        <f>(#REF!-AO69)^2</f>
        <v>#REF!</v>
      </c>
      <c r="AQ69" s="68" t="e">
        <f t="shared" si="7"/>
        <v>#REF!</v>
      </c>
    </row>
    <row r="70" spans="2:43" x14ac:dyDescent="0.25">
      <c r="B70" s="93">
        <v>3</v>
      </c>
      <c r="C70" s="90" t="s">
        <v>5</v>
      </c>
      <c r="D70" s="122">
        <v>1.56</v>
      </c>
      <c r="E70" s="2">
        <v>0.49</v>
      </c>
      <c r="F70" s="78">
        <f>(D70-M3)/M16</f>
        <v>-0.52827598699953038</v>
      </c>
      <c r="G70" s="79">
        <f t="shared" si="10"/>
        <v>-0.20134610211092951</v>
      </c>
      <c r="H70" s="83">
        <f t="shared" si="8"/>
        <v>8.8220930276466658E-2</v>
      </c>
      <c r="I70" s="78">
        <f>I69+H70</f>
        <v>0.20146817384641627</v>
      </c>
      <c r="J70" s="68">
        <f t="shared" si="9"/>
        <v>0.28853182615358375</v>
      </c>
      <c r="X70">
        <f t="shared" ca="1" si="5"/>
        <v>0.63948610125712435</v>
      </c>
      <c r="Y70" s="1">
        <v>0.15450420022465261</v>
      </c>
      <c r="Z70" s="1">
        <f t="shared" si="4"/>
        <v>0.92702520134791566</v>
      </c>
      <c r="AO70" s="56">
        <f t="shared" si="6"/>
        <v>7.5483055428795742</v>
      </c>
      <c r="AP70" s="56" t="e">
        <f>(#REF!-AO70)^2</f>
        <v>#REF!</v>
      </c>
      <c r="AQ70" s="68" t="e">
        <f t="shared" si="7"/>
        <v>#REF!</v>
      </c>
    </row>
    <row r="71" spans="2:43" x14ac:dyDescent="0.25">
      <c r="B71" s="93">
        <v>4</v>
      </c>
      <c r="C71" s="90" t="s">
        <v>6</v>
      </c>
      <c r="D71" s="122">
        <v>2.34</v>
      </c>
      <c r="E71" s="2">
        <v>0.6</v>
      </c>
      <c r="F71" s="78">
        <f>(D71-M3)/M16</f>
        <v>-6.2466276554545445E-2</v>
      </c>
      <c r="G71" s="79">
        <f t="shared" si="10"/>
        <v>-2.4904241557996198E-2</v>
      </c>
      <c r="H71" s="83">
        <f t="shared" si="8"/>
        <v>9.077822238310973E-2</v>
      </c>
      <c r="I71" s="78">
        <f>I70+H71</f>
        <v>0.29224639622952597</v>
      </c>
      <c r="J71" s="68">
        <f t="shared" si="9"/>
        <v>0.307753603770474</v>
      </c>
      <c r="X71">
        <f t="shared" ca="1" si="5"/>
        <v>0.3781732137898195</v>
      </c>
      <c r="Y71" s="1">
        <v>0.74346518348715562</v>
      </c>
      <c r="Z71" s="1">
        <f t="shared" si="4"/>
        <v>4.4607911009229335</v>
      </c>
      <c r="AO71" s="56">
        <f t="shared" si="6"/>
        <v>5.0718716949793077</v>
      </c>
      <c r="AP71" s="56" t="e">
        <f>(#REF!-AO71)^2</f>
        <v>#REF!</v>
      </c>
      <c r="AQ71" s="68" t="e">
        <f t="shared" si="7"/>
        <v>#REF!</v>
      </c>
    </row>
    <row r="72" spans="2:43" x14ac:dyDescent="0.25">
      <c r="B72" s="93">
        <v>5</v>
      </c>
      <c r="C72" s="90" t="s">
        <v>7</v>
      </c>
      <c r="D72" s="122">
        <v>3.12</v>
      </c>
      <c r="E72" s="2">
        <v>0.73</v>
      </c>
      <c r="F72" s="78">
        <f>(D72-M3)/M16</f>
        <v>0.40334343389043975</v>
      </c>
      <c r="G72" s="79">
        <f t="shared" si="10"/>
        <v>0.15665220320822326</v>
      </c>
      <c r="H72" s="83">
        <f t="shared" si="8"/>
        <v>7.5483055428795742E-2</v>
      </c>
      <c r="I72" s="78">
        <f>I71+H72</f>
        <v>0.36772945165832172</v>
      </c>
      <c r="J72" s="68">
        <f t="shared" si="9"/>
        <v>0.36227054834167827</v>
      </c>
      <c r="X72">
        <f t="shared" ca="1" si="5"/>
        <v>6.1120031940394615E-2</v>
      </c>
      <c r="Y72" s="1">
        <v>0.33304420069156937</v>
      </c>
      <c r="Z72" s="1">
        <f t="shared" si="4"/>
        <v>1.9982652041494162</v>
      </c>
      <c r="AO72" s="56">
        <f t="shared" si="6"/>
        <v>2.7537442336172724</v>
      </c>
      <c r="AP72" s="56" t="e">
        <f>(#REF!-AO72)^2</f>
        <v>#REF!</v>
      </c>
      <c r="AQ72" s="68" t="e">
        <f t="shared" si="7"/>
        <v>#REF!</v>
      </c>
    </row>
    <row r="73" spans="2:43" x14ac:dyDescent="0.25">
      <c r="B73" s="93">
        <v>6</v>
      </c>
      <c r="C73" s="91" t="s">
        <v>8</v>
      </c>
      <c r="D73" s="123">
        <v>3.9</v>
      </c>
      <c r="E73" s="2">
        <v>0.86</v>
      </c>
      <c r="F73" s="78">
        <f>(D73-M3)/M16</f>
        <v>0.86915314433542468</v>
      </c>
      <c r="G73" s="79">
        <f t="shared" si="10"/>
        <v>0.30761831406581475</v>
      </c>
      <c r="H73" s="83">
        <f t="shared" si="8"/>
        <v>5.0718716949793075E-2</v>
      </c>
      <c r="I73" s="78">
        <f t="shared" ref="I73:I75" si="11">I72+H73</f>
        <v>0.41844816860811479</v>
      </c>
      <c r="J73" s="68">
        <f t="shared" si="9"/>
        <v>0.4415518313918852</v>
      </c>
      <c r="X73">
        <f t="shared" ca="1" si="5"/>
        <v>0.90986183183720948</v>
      </c>
      <c r="Y73" s="1">
        <v>0.31908488412055591</v>
      </c>
      <c r="Z73" s="1">
        <f t="shared" si="4"/>
        <v>1.9145093047233355</v>
      </c>
      <c r="AO73" s="56">
        <f t="shared" si="6"/>
        <v>1.2080744718839631</v>
      </c>
      <c r="AP73" s="56" t="e">
        <f>(#REF!-AO73)^2</f>
        <v>#REF!</v>
      </c>
      <c r="AQ73" s="68" t="e">
        <f t="shared" si="7"/>
        <v>#REF!</v>
      </c>
    </row>
    <row r="74" spans="2:43" ht="15.75" thickBot="1" x14ac:dyDescent="0.3">
      <c r="B74" s="93">
        <v>7</v>
      </c>
      <c r="C74" s="90" t="s">
        <v>9</v>
      </c>
      <c r="D74" s="122">
        <v>4.68</v>
      </c>
      <c r="E74" s="2">
        <v>0.95</v>
      </c>
      <c r="F74" s="78">
        <f>(D74-M3)/M16</f>
        <v>1.3349628547804095</v>
      </c>
      <c r="G74" s="79">
        <f t="shared" si="10"/>
        <v>0.4090557479654009</v>
      </c>
      <c r="H74" s="83">
        <f t="shared" si="8"/>
        <v>2.7537442336172724E-2</v>
      </c>
      <c r="I74" s="78">
        <f t="shared" si="11"/>
        <v>0.44598561094428751</v>
      </c>
      <c r="J74" s="68">
        <f t="shared" si="9"/>
        <v>0.5040143890557125</v>
      </c>
      <c r="X74">
        <f t="shared" ca="1" si="5"/>
        <v>0.65211102944504629</v>
      </c>
      <c r="Y74" s="1">
        <v>0.13295968371726685</v>
      </c>
      <c r="Z74" s="1">
        <f t="shared" si="4"/>
        <v>0.79775810230360111</v>
      </c>
      <c r="AO74" s="9"/>
      <c r="AP74" s="9"/>
      <c r="AQ74" s="69"/>
    </row>
    <row r="75" spans="2:43" ht="15.75" thickBot="1" x14ac:dyDescent="0.3">
      <c r="B75" s="96">
        <v>8</v>
      </c>
      <c r="C75" s="97" t="s">
        <v>10</v>
      </c>
      <c r="D75" s="124">
        <v>5.46</v>
      </c>
      <c r="E75" s="9">
        <v>1</v>
      </c>
      <c r="F75" s="80">
        <f>(D75-M3)/M16</f>
        <v>1.8007725652253948</v>
      </c>
      <c r="G75" s="81">
        <f t="shared" si="10"/>
        <v>0.46413063263774634</v>
      </c>
      <c r="H75" s="94">
        <f t="shared" si="8"/>
        <v>1.2080744718839631E-2</v>
      </c>
      <c r="I75" s="80">
        <f t="shared" si="11"/>
        <v>0.45806635566312714</v>
      </c>
      <c r="J75" s="69">
        <f t="shared" si="9"/>
        <v>0.54193364433687286</v>
      </c>
      <c r="X75">
        <f t="shared" ca="1" si="5"/>
        <v>0.40555781381580491</v>
      </c>
      <c r="Y75" s="1">
        <v>0.76572805803540644</v>
      </c>
      <c r="Z75" s="1">
        <f t="shared" si="4"/>
        <v>4.5943683482124387</v>
      </c>
      <c r="AO75" s="66">
        <f>SUM(AO66:AO73)</f>
        <v>45.806635566312721</v>
      </c>
      <c r="AP75" s="65"/>
      <c r="AQ75" s="70" t="e">
        <f>SUM(AQ66:AQ73)</f>
        <v>#REF!</v>
      </c>
    </row>
    <row r="76" spans="2:43" ht="15.75" thickBot="1" x14ac:dyDescent="0.3">
      <c r="B76" s="98"/>
      <c r="C76" s="108"/>
      <c r="D76" s="99">
        <v>6.24</v>
      </c>
      <c r="E76" s="99"/>
      <c r="F76" s="100">
        <f>(D76-M3)/M16</f>
        <v>2.26658227567038</v>
      </c>
      <c r="G76" s="101">
        <f t="shared" si="10"/>
        <v>0.48829212207542561</v>
      </c>
      <c r="H76" s="102"/>
      <c r="I76" s="103"/>
      <c r="J76" s="104">
        <f>MAX(J68:J75)</f>
        <v>0.54193364433687286</v>
      </c>
      <c r="X76">
        <f t="shared" ca="1" si="5"/>
        <v>1.2688246603336562E-2</v>
      </c>
      <c r="Y76" s="1">
        <v>0.11261673336559308</v>
      </c>
      <c r="Z76" s="1">
        <f t="shared" si="4"/>
        <v>0.67570040019355848</v>
      </c>
    </row>
    <row r="77" spans="2:43" ht="15.75" thickBot="1" x14ac:dyDescent="0.3">
      <c r="B77" s="48"/>
      <c r="C77" s="95"/>
      <c r="D77" s="48"/>
      <c r="E77" s="48"/>
      <c r="F77" s="48"/>
      <c r="G77" s="48"/>
      <c r="H77" s="84"/>
      <c r="I77" s="48"/>
      <c r="J77" s="48"/>
      <c r="X77">
        <f t="shared" ca="1" si="5"/>
        <v>0.19557016260134441</v>
      </c>
      <c r="Y77" s="1">
        <v>0.78160147757484388</v>
      </c>
      <c r="Z77" s="1">
        <f t="shared" si="4"/>
        <v>4.6896088654490633</v>
      </c>
    </row>
    <row r="78" spans="2:43" x14ac:dyDescent="0.25">
      <c r="C78" s="119" t="s">
        <v>78</v>
      </c>
      <c r="D78" s="111" t="s">
        <v>82</v>
      </c>
      <c r="X78">
        <f t="shared" ca="1" si="5"/>
        <v>0.5400504400248366</v>
      </c>
      <c r="Y78" s="1">
        <v>0.80378007077584857</v>
      </c>
      <c r="Z78" s="1">
        <f t="shared" si="4"/>
        <v>4.8226804246550916</v>
      </c>
    </row>
    <row r="79" spans="2:43" x14ac:dyDescent="0.25">
      <c r="C79" s="54" t="s">
        <v>79</v>
      </c>
      <c r="D79" s="118" t="s">
        <v>83</v>
      </c>
      <c r="X79">
        <f t="shared" ca="1" si="5"/>
        <v>0.31998459659619616</v>
      </c>
      <c r="Y79" s="1">
        <v>0.77308630360620834</v>
      </c>
      <c r="Z79" s="1">
        <f t="shared" si="4"/>
        <v>4.63851782163725</v>
      </c>
    </row>
    <row r="80" spans="2:43" x14ac:dyDescent="0.25">
      <c r="C80" s="54" t="s">
        <v>81</v>
      </c>
      <c r="D80" s="118" t="s">
        <v>84</v>
      </c>
      <c r="X80">
        <f t="shared" ca="1" si="5"/>
        <v>0.93297448638121538</v>
      </c>
      <c r="Y80" s="1">
        <v>0.41398906245567479</v>
      </c>
      <c r="Z80" s="1">
        <f t="shared" si="4"/>
        <v>2.4839343747340488</v>
      </c>
    </row>
    <row r="81" spans="2:32" ht="15.75" thickBot="1" x14ac:dyDescent="0.3">
      <c r="C81" s="54" t="s">
        <v>80</v>
      </c>
      <c r="D81" s="118"/>
      <c r="X81">
        <f t="shared" ca="1" si="5"/>
        <v>0.83475256398512609</v>
      </c>
      <c r="Y81" s="1">
        <v>0.38275759344334204</v>
      </c>
      <c r="Z81" s="1">
        <f t="shared" si="4"/>
        <v>2.2965455606600522</v>
      </c>
      <c r="AF81">
        <f>(NORMSDIST(2.05)-0.5)/2</f>
        <v>0.23990889229714779</v>
      </c>
    </row>
    <row r="82" spans="2:32" ht="15.75" thickBot="1" x14ac:dyDescent="0.3">
      <c r="C82" s="125">
        <v>1.36</v>
      </c>
      <c r="D82" s="120">
        <f>J76*10</f>
        <v>5.4193364433687288</v>
      </c>
      <c r="X82">
        <f t="shared" ca="1" si="5"/>
        <v>0.6023040903707616</v>
      </c>
      <c r="Y82" s="1">
        <v>0.76486210167434465</v>
      </c>
      <c r="Z82" s="1">
        <f t="shared" si="4"/>
        <v>4.5891726100460684</v>
      </c>
    </row>
    <row r="83" spans="2:32" ht="15.75" thickBot="1" x14ac:dyDescent="0.3">
      <c r="X83">
        <f t="shared" ca="1" si="5"/>
        <v>0.31095133292100385</v>
      </c>
      <c r="Y83" s="1">
        <v>0.44093902315509659</v>
      </c>
      <c r="Z83" s="1">
        <f t="shared" si="4"/>
        <v>2.6456341389305793</v>
      </c>
    </row>
    <row r="84" spans="2:32" ht="15.75" thickBot="1" x14ac:dyDescent="0.3">
      <c r="B84" s="71" t="s">
        <v>85</v>
      </c>
      <c r="C84" s="72"/>
      <c r="D84" s="72"/>
      <c r="E84" s="72"/>
      <c r="F84" s="72"/>
      <c r="G84" s="72"/>
      <c r="H84" s="72"/>
      <c r="I84" s="72"/>
      <c r="J84" s="73"/>
      <c r="X84">
        <f t="shared" ca="1" si="5"/>
        <v>9.9416784203568587E-2</v>
      </c>
      <c r="Y84" s="1">
        <v>6.536031054819269E-2</v>
      </c>
      <c r="Z84" s="1">
        <f t="shared" si="4"/>
        <v>0.39216186328915614</v>
      </c>
    </row>
    <row r="85" spans="2:32" x14ac:dyDescent="0.25">
      <c r="X85">
        <f t="shared" ca="1" si="5"/>
        <v>0.32126795643187467</v>
      </c>
      <c r="Y85" s="1">
        <v>0.1125337006164796</v>
      </c>
      <c r="Z85" s="1">
        <f t="shared" si="4"/>
        <v>0.67520220369887762</v>
      </c>
    </row>
    <row r="86" spans="2:32" x14ac:dyDescent="0.25">
      <c r="X86">
        <f t="shared" ca="1" si="5"/>
        <v>0.85076730551345348</v>
      </c>
      <c r="Y86" s="1">
        <v>0.9693355026656385</v>
      </c>
      <c r="Z86" s="1">
        <f t="shared" si="4"/>
        <v>5.816013015993831</v>
      </c>
    </row>
    <row r="87" spans="2:32" x14ac:dyDescent="0.25">
      <c r="X87">
        <f t="shared" ca="1" si="5"/>
        <v>0.92057471049009798</v>
      </c>
      <c r="Y87" s="1">
        <v>7.4978953356140687E-3</v>
      </c>
      <c r="Z87" s="1">
        <f t="shared" si="4"/>
        <v>4.4987372013684412E-2</v>
      </c>
    </row>
    <row r="88" spans="2:32" x14ac:dyDescent="0.25">
      <c r="X88">
        <f t="shared" ca="1" si="5"/>
        <v>0.53617813189301278</v>
      </c>
      <c r="Y88" s="1">
        <v>0.20712020234710149</v>
      </c>
      <c r="Z88" s="1">
        <f t="shared" si="4"/>
        <v>1.2427212140826089</v>
      </c>
    </row>
    <row r="89" spans="2:32" x14ac:dyDescent="0.25">
      <c r="X89">
        <f t="shared" ca="1" si="5"/>
        <v>0.19162711753693495</v>
      </c>
      <c r="Y89" s="1">
        <v>0.14495809187354158</v>
      </c>
      <c r="Z89" s="1">
        <f t="shared" si="4"/>
        <v>0.8697485512412495</v>
      </c>
    </row>
    <row r="90" spans="2:32" x14ac:dyDescent="0.25">
      <c r="X90">
        <f t="shared" ca="1" si="5"/>
        <v>0.11901869670841114</v>
      </c>
      <c r="Y90" s="1">
        <v>0.41465307739937873</v>
      </c>
      <c r="Z90" s="1">
        <f t="shared" si="4"/>
        <v>2.4879184643962722</v>
      </c>
    </row>
    <row r="91" spans="2:32" x14ac:dyDescent="0.25">
      <c r="X91">
        <f t="shared" ca="1" si="5"/>
        <v>0.69593954050645934</v>
      </c>
      <c r="Y91" s="1">
        <v>0.98269389917843297</v>
      </c>
      <c r="Z91" s="1">
        <f t="shared" si="4"/>
        <v>5.8961633950705981</v>
      </c>
    </row>
    <row r="92" spans="2:32" x14ac:dyDescent="0.25">
      <c r="X92">
        <f t="shared" ca="1" si="5"/>
        <v>0.5800591902975204</v>
      </c>
      <c r="Y92" s="1">
        <v>3.7703890889988489E-2</v>
      </c>
      <c r="Z92" s="1">
        <f t="shared" si="4"/>
        <v>0.22622334533993094</v>
      </c>
    </row>
    <row r="93" spans="2:32" x14ac:dyDescent="0.25">
      <c r="X93">
        <f t="shared" ca="1" si="5"/>
        <v>0.64532628156304062</v>
      </c>
      <c r="Y93" s="1">
        <v>0.40030425421967342</v>
      </c>
      <c r="Z93" s="1">
        <f t="shared" si="4"/>
        <v>2.4018255253180403</v>
      </c>
    </row>
    <row r="94" spans="2:32" x14ac:dyDescent="0.25">
      <c r="X94">
        <f t="shared" ca="1" si="5"/>
        <v>0.85926297497955806</v>
      </c>
      <c r="Y94" s="1">
        <v>0.81074311561467594</v>
      </c>
      <c r="Z94" s="1">
        <f t="shared" si="4"/>
        <v>4.8644586936880554</v>
      </c>
    </row>
    <row r="95" spans="2:32" x14ac:dyDescent="0.25">
      <c r="X95">
        <f t="shared" ca="1" si="5"/>
        <v>0.82554278009064164</v>
      </c>
      <c r="Y95" s="1">
        <v>0.25965521410381687</v>
      </c>
      <c r="Z95" s="1">
        <f t="shared" si="4"/>
        <v>1.5579312846229012</v>
      </c>
    </row>
    <row r="96" spans="2:32" x14ac:dyDescent="0.25">
      <c r="X96">
        <f t="shared" ca="1" si="5"/>
        <v>0.36307778913046196</v>
      </c>
      <c r="Y96" s="1">
        <v>0.14838064708979792</v>
      </c>
      <c r="Z96" s="1">
        <f t="shared" si="4"/>
        <v>0.89028388253878754</v>
      </c>
    </row>
    <row r="97" spans="24:26" x14ac:dyDescent="0.25">
      <c r="X97">
        <f t="shared" ca="1" si="5"/>
        <v>0.65181453257141553</v>
      </c>
      <c r="Y97" s="1">
        <v>0.61462892986987083</v>
      </c>
      <c r="Z97" s="1">
        <f t="shared" ref="Z97:Z100" si="12">Y97*6</f>
        <v>3.687773579219225</v>
      </c>
    </row>
    <row r="98" spans="24:26" x14ac:dyDescent="0.25">
      <c r="X98">
        <f t="shared" ca="1" si="5"/>
        <v>0.20988849581844515</v>
      </c>
      <c r="Y98" s="1">
        <v>0.58005967960779814</v>
      </c>
      <c r="Z98" s="1">
        <f t="shared" si="12"/>
        <v>3.4803580776467888</v>
      </c>
    </row>
    <row r="99" spans="24:26" x14ac:dyDescent="0.25">
      <c r="X99">
        <f t="shared" ca="1" si="5"/>
        <v>0.60565994726040984</v>
      </c>
      <c r="Y99" s="1">
        <v>0.02</v>
      </c>
      <c r="Z99" s="1">
        <f t="shared" si="12"/>
        <v>0.12</v>
      </c>
    </row>
    <row r="100" spans="24:26" x14ac:dyDescent="0.25">
      <c r="X100">
        <f t="shared" ca="1" si="5"/>
        <v>0.66929955913780914</v>
      </c>
      <c r="Y100" s="1">
        <v>0.57999999999999996</v>
      </c>
      <c r="Z100" s="1">
        <f t="shared" si="12"/>
        <v>3.4799999999999995</v>
      </c>
    </row>
  </sheetData>
  <sortState ref="A1:A100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2017-04-18T08:30:02Z</dcterms:modified>
</cp:coreProperties>
</file>