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2" r:id="rId1"/>
  </sheets>
  <calcPr calcId="152511"/>
</workbook>
</file>

<file path=xl/calcChain.xml><?xml version="1.0" encoding="utf-8"?>
<calcChain xmlns="http://schemas.openxmlformats.org/spreadsheetml/2006/main">
  <c r="D95" i="2" l="1"/>
  <c r="F95" i="2"/>
  <c r="H101" i="2" l="1"/>
  <c r="E106" i="2" s="1"/>
  <c r="G101" i="2"/>
  <c r="D106" i="2" s="1"/>
  <c r="E132" i="2"/>
  <c r="E121" i="2"/>
  <c r="G121" i="2" s="1"/>
  <c r="D129" i="2"/>
  <c r="C116" i="2"/>
  <c r="C117" i="2"/>
  <c r="C118" i="2"/>
  <c r="C119" i="2"/>
  <c r="C120" i="2"/>
  <c r="C121" i="2"/>
  <c r="C122" i="2"/>
  <c r="C115" i="2"/>
  <c r="E129" i="2" s="1"/>
  <c r="E133" i="2" s="1"/>
  <c r="B116" i="2"/>
  <c r="B117" i="2"/>
  <c r="B118" i="2"/>
  <c r="B119" i="2"/>
  <c r="B120" i="2"/>
  <c r="B121" i="2"/>
  <c r="B122" i="2"/>
  <c r="B115" i="2"/>
  <c r="A116" i="2"/>
  <c r="A117" i="2"/>
  <c r="A118" i="2"/>
  <c r="A119" i="2"/>
  <c r="A120" i="2"/>
  <c r="A121" i="2"/>
  <c r="A122" i="2"/>
  <c r="A115" i="2"/>
  <c r="D125" i="2"/>
  <c r="E118" i="2" s="1"/>
  <c r="G118" i="2" s="1"/>
  <c r="D127" i="2"/>
  <c r="C127" i="2"/>
  <c r="C133" i="2" s="1"/>
  <c r="B95" i="2"/>
  <c r="B93" i="2"/>
  <c r="B94" i="2"/>
  <c r="B89" i="2"/>
  <c r="B90" i="2"/>
  <c r="B91" i="2"/>
  <c r="B92" i="2"/>
  <c r="B88" i="2"/>
  <c r="E117" i="2" l="1"/>
  <c r="G117" i="2" s="1"/>
  <c r="C125" i="2"/>
  <c r="D118" i="2" s="1"/>
  <c r="F118" i="2" s="1"/>
  <c r="C129" i="2"/>
  <c r="D133" i="2" s="1"/>
  <c r="D136" i="2" s="1"/>
  <c r="E136" i="2"/>
  <c r="D121" i="2"/>
  <c r="F121" i="2" s="1"/>
  <c r="D132" i="2"/>
  <c r="D120" i="2"/>
  <c r="F120" i="2" s="1"/>
  <c r="D116" i="2"/>
  <c r="F116" i="2" s="1"/>
  <c r="E120" i="2"/>
  <c r="G120" i="2" s="1"/>
  <c r="E116" i="2"/>
  <c r="G116" i="2" s="1"/>
  <c r="D115" i="2"/>
  <c r="F115" i="2" s="1"/>
  <c r="D119" i="2"/>
  <c r="F119" i="2" s="1"/>
  <c r="E115" i="2"/>
  <c r="G115" i="2" s="1"/>
  <c r="E119" i="2"/>
  <c r="G119" i="2" s="1"/>
  <c r="D122" i="2"/>
  <c r="F122" i="2" s="1"/>
  <c r="E122" i="2"/>
  <c r="G122" i="2" s="1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399" i="2"/>
  <c r="F318" i="2" s="1"/>
  <c r="J317" i="2" s="1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399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00" i="2"/>
  <c r="A399" i="2"/>
  <c r="E316" i="2"/>
  <c r="J316" i="2" s="1"/>
  <c r="D316" i="2"/>
  <c r="AC16" i="2"/>
  <c r="AC39" i="2"/>
  <c r="AC53" i="2"/>
  <c r="AC99" i="2"/>
  <c r="AC30" i="2"/>
  <c r="AC14" i="2"/>
  <c r="AC40" i="2"/>
  <c r="AC68" i="2"/>
  <c r="AC77" i="2"/>
  <c r="AC86" i="2"/>
  <c r="AC100" i="2"/>
  <c r="AC61" i="2"/>
  <c r="AC5" i="2"/>
  <c r="AC15" i="2"/>
  <c r="AC85" i="2"/>
  <c r="AC7" i="2"/>
  <c r="AC75" i="2"/>
  <c r="AC32" i="2"/>
  <c r="AC96" i="2"/>
  <c r="AC49" i="2"/>
  <c r="AC52" i="2"/>
  <c r="AC8" i="2"/>
  <c r="AC48" i="2"/>
  <c r="AC35" i="2"/>
  <c r="AC59" i="2"/>
  <c r="AC3" i="2"/>
  <c r="AC42" i="2"/>
  <c r="AC51" i="2"/>
  <c r="AC46" i="2"/>
  <c r="AC90" i="2"/>
  <c r="AC43" i="2"/>
  <c r="AC12" i="2"/>
  <c r="AC91" i="2"/>
  <c r="AC50" i="2"/>
  <c r="AC67" i="2"/>
  <c r="AC26" i="2"/>
  <c r="AC13" i="2"/>
  <c r="AC54" i="2"/>
  <c r="AC78" i="2"/>
  <c r="AC63" i="2"/>
  <c r="AC64" i="2"/>
  <c r="AC97" i="2"/>
  <c r="AC1" i="2"/>
  <c r="AC71" i="2"/>
  <c r="AC84" i="2"/>
  <c r="AC88" i="2"/>
  <c r="AC98" i="2"/>
  <c r="AC6" i="2"/>
  <c r="AC9" i="2"/>
  <c r="AC83" i="2"/>
  <c r="AC95" i="2"/>
  <c r="AC37" i="2"/>
  <c r="AC62" i="2"/>
  <c r="AC56" i="2"/>
  <c r="AC66" i="2"/>
  <c r="AC17" i="2"/>
  <c r="AC93" i="2"/>
  <c r="AC38" i="2"/>
  <c r="AC33" i="2"/>
  <c r="AC31" i="2"/>
  <c r="AC27" i="2"/>
  <c r="AC23" i="2"/>
  <c r="AC72" i="2"/>
  <c r="AC74" i="2"/>
  <c r="AC57" i="2"/>
  <c r="AC18" i="2"/>
  <c r="AC25" i="2"/>
  <c r="AC19" i="2"/>
  <c r="AC69" i="2"/>
  <c r="AC20" i="2"/>
  <c r="AC92" i="2"/>
  <c r="AC89" i="2"/>
  <c r="AC60" i="2"/>
  <c r="AC73" i="2"/>
  <c r="AC87" i="2"/>
  <c r="AC10" i="2"/>
  <c r="AC82" i="2"/>
  <c r="AC34" i="2"/>
  <c r="AC47" i="2"/>
  <c r="AC22" i="2"/>
  <c r="AC44" i="2"/>
  <c r="AC94" i="2"/>
  <c r="AC58" i="2"/>
  <c r="AC80" i="2"/>
  <c r="AC70" i="2"/>
  <c r="AC79" i="2"/>
  <c r="AC45" i="2"/>
  <c r="AC76" i="2"/>
  <c r="AC21" i="2"/>
  <c r="AC2" i="2"/>
  <c r="AC65" i="2"/>
  <c r="AC36" i="2"/>
  <c r="AC28" i="2"/>
  <c r="AC29" i="2"/>
  <c r="AC55" i="2"/>
  <c r="AC41" i="2"/>
  <c r="AC4" i="2"/>
  <c r="AC24" i="2"/>
  <c r="AC81" i="2"/>
  <c r="AC11" i="2"/>
  <c r="C136" i="2" l="1"/>
  <c r="F291" i="2"/>
  <c r="D117" i="2"/>
  <c r="F117" i="2" s="1"/>
  <c r="B105" i="2" s="1"/>
  <c r="E89" i="2"/>
  <c r="D89" i="2"/>
  <c r="D318" i="2"/>
  <c r="I317" i="2" s="1"/>
  <c r="H320" i="2" s="1"/>
  <c r="H317" i="2"/>
  <c r="J320" i="2" s="1"/>
  <c r="I323" i="2" s="1"/>
  <c r="I316" i="2"/>
  <c r="D320" i="2"/>
  <c r="E318" i="2"/>
  <c r="E320" i="2"/>
  <c r="I69" i="2"/>
  <c r="G95" i="2" l="1"/>
  <c r="H119" i="2"/>
  <c r="I119" i="2" s="1"/>
  <c r="J119" i="2" s="1"/>
  <c r="H117" i="2"/>
  <c r="I117" i="2" s="1"/>
  <c r="J117" i="2" s="1"/>
  <c r="H115" i="2"/>
  <c r="I115" i="2" s="1"/>
  <c r="J115" i="2" s="1"/>
  <c r="H122" i="2"/>
  <c r="I122" i="2" s="1"/>
  <c r="J122" i="2" s="1"/>
  <c r="H120" i="2"/>
  <c r="I120" i="2" s="1"/>
  <c r="J120" i="2" s="1"/>
  <c r="H121" i="2"/>
  <c r="I121" i="2" s="1"/>
  <c r="J121" i="2" s="1"/>
  <c r="H116" i="2"/>
  <c r="I116" i="2" s="1"/>
  <c r="J116" i="2" s="1"/>
  <c r="H118" i="2"/>
  <c r="I118" i="2" s="1"/>
  <c r="J118" i="2" s="1"/>
  <c r="D404" i="2"/>
  <c r="D408" i="2"/>
  <c r="D412" i="2"/>
  <c r="D416" i="2"/>
  <c r="D420" i="2"/>
  <c r="D424" i="2"/>
  <c r="D428" i="2"/>
  <c r="D432" i="2"/>
  <c r="D436" i="2"/>
  <c r="D440" i="2"/>
  <c r="D444" i="2"/>
  <c r="D448" i="2"/>
  <c r="D452" i="2"/>
  <c r="D456" i="2"/>
  <c r="D460" i="2"/>
  <c r="D464" i="2"/>
  <c r="D468" i="2"/>
  <c r="D472" i="2"/>
  <c r="D476" i="2"/>
  <c r="D480" i="2"/>
  <c r="D484" i="2"/>
  <c r="D488" i="2"/>
  <c r="D492" i="2"/>
  <c r="D496" i="2"/>
  <c r="D399" i="2"/>
  <c r="D403" i="2"/>
  <c r="D415" i="2"/>
  <c r="D431" i="2"/>
  <c r="D443" i="2"/>
  <c r="D451" i="2"/>
  <c r="D463" i="2"/>
  <c r="D475" i="2"/>
  <c r="D491" i="2"/>
  <c r="D401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473" i="2"/>
  <c r="D477" i="2"/>
  <c r="D481" i="2"/>
  <c r="D485" i="2"/>
  <c r="D489" i="2"/>
  <c r="D493" i="2"/>
  <c r="D497" i="2"/>
  <c r="D411" i="2"/>
  <c r="D423" i="2"/>
  <c r="D435" i="2"/>
  <c r="D447" i="2"/>
  <c r="D459" i="2"/>
  <c r="D471" i="2"/>
  <c r="D483" i="2"/>
  <c r="D495" i="2"/>
  <c r="D402" i="2"/>
  <c r="D406" i="2"/>
  <c r="D410" i="2"/>
  <c r="D414" i="2"/>
  <c r="D418" i="2"/>
  <c r="D422" i="2"/>
  <c r="D426" i="2"/>
  <c r="D430" i="2"/>
  <c r="D434" i="2"/>
  <c r="D438" i="2"/>
  <c r="D442" i="2"/>
  <c r="D446" i="2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407" i="2"/>
  <c r="D419" i="2"/>
  <c r="D427" i="2"/>
  <c r="D439" i="2"/>
  <c r="D455" i="2"/>
  <c r="D467" i="2"/>
  <c r="D479" i="2"/>
  <c r="D487" i="2"/>
  <c r="D400" i="2"/>
  <c r="I320" i="2"/>
  <c r="H323" i="2" s="1"/>
  <c r="E400" i="2"/>
  <c r="F400" i="2" s="1"/>
  <c r="E404" i="2"/>
  <c r="F404" i="2" s="1"/>
  <c r="E408" i="2"/>
  <c r="F408" i="2" s="1"/>
  <c r="E412" i="2"/>
  <c r="F412" i="2" s="1"/>
  <c r="E416" i="2"/>
  <c r="F416" i="2" s="1"/>
  <c r="E420" i="2"/>
  <c r="F420" i="2" s="1"/>
  <c r="E424" i="2"/>
  <c r="F424" i="2" s="1"/>
  <c r="E428" i="2"/>
  <c r="F428" i="2" s="1"/>
  <c r="E432" i="2"/>
  <c r="F432" i="2" s="1"/>
  <c r="E436" i="2"/>
  <c r="F436" i="2" s="1"/>
  <c r="E401" i="2"/>
  <c r="F401" i="2" s="1"/>
  <c r="E405" i="2"/>
  <c r="F405" i="2" s="1"/>
  <c r="E409" i="2"/>
  <c r="F409" i="2" s="1"/>
  <c r="E413" i="2"/>
  <c r="F413" i="2" s="1"/>
  <c r="E417" i="2"/>
  <c r="F417" i="2" s="1"/>
  <c r="E421" i="2"/>
  <c r="F421" i="2" s="1"/>
  <c r="E425" i="2"/>
  <c r="F425" i="2" s="1"/>
  <c r="E429" i="2"/>
  <c r="F429" i="2" s="1"/>
  <c r="E433" i="2"/>
  <c r="F433" i="2" s="1"/>
  <c r="E437" i="2"/>
  <c r="F437" i="2" s="1"/>
  <c r="E402" i="2"/>
  <c r="F402" i="2" s="1"/>
  <c r="E406" i="2"/>
  <c r="F406" i="2" s="1"/>
  <c r="E410" i="2"/>
  <c r="F410" i="2" s="1"/>
  <c r="E414" i="2"/>
  <c r="F414" i="2" s="1"/>
  <c r="E418" i="2"/>
  <c r="F418" i="2" s="1"/>
  <c r="E422" i="2"/>
  <c r="F422" i="2" s="1"/>
  <c r="E426" i="2"/>
  <c r="F426" i="2" s="1"/>
  <c r="E430" i="2"/>
  <c r="F430" i="2" s="1"/>
  <c r="E434" i="2"/>
  <c r="F434" i="2" s="1"/>
  <c r="E438" i="2"/>
  <c r="F438" i="2" s="1"/>
  <c r="E407" i="2"/>
  <c r="F407" i="2" s="1"/>
  <c r="E423" i="2"/>
  <c r="F423" i="2" s="1"/>
  <c r="E439" i="2"/>
  <c r="F439" i="2" s="1"/>
  <c r="E443" i="2"/>
  <c r="F443" i="2" s="1"/>
  <c r="E447" i="2"/>
  <c r="F447" i="2" s="1"/>
  <c r="E451" i="2"/>
  <c r="F451" i="2" s="1"/>
  <c r="E455" i="2"/>
  <c r="F455" i="2" s="1"/>
  <c r="E459" i="2"/>
  <c r="F459" i="2" s="1"/>
  <c r="E463" i="2"/>
  <c r="F463" i="2" s="1"/>
  <c r="E467" i="2"/>
  <c r="F467" i="2" s="1"/>
  <c r="E471" i="2"/>
  <c r="F471" i="2" s="1"/>
  <c r="E475" i="2"/>
  <c r="F475" i="2" s="1"/>
  <c r="E479" i="2"/>
  <c r="F479" i="2" s="1"/>
  <c r="E483" i="2"/>
  <c r="F483" i="2" s="1"/>
  <c r="E487" i="2"/>
  <c r="F487" i="2" s="1"/>
  <c r="E491" i="2"/>
  <c r="F491" i="2" s="1"/>
  <c r="E495" i="2"/>
  <c r="F495" i="2" s="1"/>
  <c r="E399" i="2"/>
  <c r="F399" i="2" s="1"/>
  <c r="E419" i="2"/>
  <c r="F419" i="2" s="1"/>
  <c r="E446" i="2"/>
  <c r="F446" i="2" s="1"/>
  <c r="E458" i="2"/>
  <c r="F458" i="2" s="1"/>
  <c r="E470" i="2"/>
  <c r="F470" i="2" s="1"/>
  <c r="E478" i="2"/>
  <c r="F478" i="2" s="1"/>
  <c r="E490" i="2"/>
  <c r="F490" i="2" s="1"/>
  <c r="E411" i="2"/>
  <c r="F411" i="2" s="1"/>
  <c r="E427" i="2"/>
  <c r="F427" i="2" s="1"/>
  <c r="E440" i="2"/>
  <c r="F440" i="2" s="1"/>
  <c r="E444" i="2"/>
  <c r="F444" i="2" s="1"/>
  <c r="E448" i="2"/>
  <c r="F448" i="2" s="1"/>
  <c r="E452" i="2"/>
  <c r="F452" i="2" s="1"/>
  <c r="E456" i="2"/>
  <c r="F456" i="2" s="1"/>
  <c r="E460" i="2"/>
  <c r="F460" i="2" s="1"/>
  <c r="E464" i="2"/>
  <c r="F464" i="2" s="1"/>
  <c r="E468" i="2"/>
  <c r="F468" i="2" s="1"/>
  <c r="E472" i="2"/>
  <c r="F472" i="2" s="1"/>
  <c r="E476" i="2"/>
  <c r="F476" i="2" s="1"/>
  <c r="E480" i="2"/>
  <c r="F480" i="2" s="1"/>
  <c r="E484" i="2"/>
  <c r="F484" i="2" s="1"/>
  <c r="E488" i="2"/>
  <c r="F488" i="2" s="1"/>
  <c r="E492" i="2"/>
  <c r="F492" i="2" s="1"/>
  <c r="E496" i="2"/>
  <c r="F496" i="2" s="1"/>
  <c r="E435" i="2"/>
  <c r="F435" i="2" s="1"/>
  <c r="E450" i="2"/>
  <c r="F450" i="2" s="1"/>
  <c r="E462" i="2"/>
  <c r="F462" i="2" s="1"/>
  <c r="E474" i="2"/>
  <c r="F474" i="2" s="1"/>
  <c r="E486" i="2"/>
  <c r="F486" i="2" s="1"/>
  <c r="E498" i="2"/>
  <c r="F498" i="2" s="1"/>
  <c r="E415" i="2"/>
  <c r="F415" i="2" s="1"/>
  <c r="E431" i="2"/>
  <c r="F431" i="2" s="1"/>
  <c r="E441" i="2"/>
  <c r="F441" i="2" s="1"/>
  <c r="E445" i="2"/>
  <c r="F445" i="2" s="1"/>
  <c r="E449" i="2"/>
  <c r="F449" i="2" s="1"/>
  <c r="E453" i="2"/>
  <c r="F453" i="2" s="1"/>
  <c r="E457" i="2"/>
  <c r="F457" i="2" s="1"/>
  <c r="E461" i="2"/>
  <c r="F461" i="2" s="1"/>
  <c r="E465" i="2"/>
  <c r="F465" i="2" s="1"/>
  <c r="E469" i="2"/>
  <c r="F469" i="2" s="1"/>
  <c r="E473" i="2"/>
  <c r="F473" i="2" s="1"/>
  <c r="E477" i="2"/>
  <c r="F477" i="2" s="1"/>
  <c r="E481" i="2"/>
  <c r="F481" i="2" s="1"/>
  <c r="E485" i="2"/>
  <c r="F485" i="2" s="1"/>
  <c r="E489" i="2"/>
  <c r="F489" i="2" s="1"/>
  <c r="E493" i="2"/>
  <c r="F493" i="2" s="1"/>
  <c r="E497" i="2"/>
  <c r="F497" i="2" s="1"/>
  <c r="E403" i="2"/>
  <c r="F403" i="2" s="1"/>
  <c r="E442" i="2"/>
  <c r="F442" i="2" s="1"/>
  <c r="E454" i="2"/>
  <c r="F454" i="2" s="1"/>
  <c r="E466" i="2"/>
  <c r="F466" i="2" s="1"/>
  <c r="E482" i="2"/>
  <c r="F482" i="2" s="1"/>
  <c r="E494" i="2"/>
  <c r="F494" i="2" s="1"/>
  <c r="AF81" i="2"/>
  <c r="E291" i="2" l="1"/>
  <c r="G291" i="2" s="1"/>
  <c r="J455" i="2"/>
  <c r="G455" i="2"/>
  <c r="J470" i="2"/>
  <c r="G470" i="2"/>
  <c r="J422" i="2"/>
  <c r="G422" i="2"/>
  <c r="J423" i="2"/>
  <c r="G423" i="2"/>
  <c r="J441" i="2"/>
  <c r="G441" i="2"/>
  <c r="J475" i="2"/>
  <c r="G475" i="2"/>
  <c r="J431" i="2"/>
  <c r="G431" i="2"/>
  <c r="J464" i="2"/>
  <c r="G464" i="2"/>
  <c r="J448" i="2"/>
  <c r="G448" i="2"/>
  <c r="J487" i="2"/>
  <c r="G487" i="2"/>
  <c r="J439" i="2"/>
  <c r="G439" i="2"/>
  <c r="J498" i="2"/>
  <c r="G498" i="2"/>
  <c r="J482" i="2"/>
  <c r="G482" i="2"/>
  <c r="J466" i="2"/>
  <c r="G466" i="2"/>
  <c r="J450" i="2"/>
  <c r="G450" i="2"/>
  <c r="J434" i="2"/>
  <c r="G434" i="2"/>
  <c r="J418" i="2"/>
  <c r="G418" i="2"/>
  <c r="J402" i="2"/>
  <c r="G402" i="2"/>
  <c r="J459" i="2"/>
  <c r="G459" i="2"/>
  <c r="J411" i="2"/>
  <c r="G411" i="2"/>
  <c r="J485" i="2"/>
  <c r="G485" i="2"/>
  <c r="J469" i="2"/>
  <c r="G469" i="2"/>
  <c r="J453" i="2"/>
  <c r="G453" i="2"/>
  <c r="J437" i="2"/>
  <c r="G437" i="2"/>
  <c r="J421" i="2"/>
  <c r="G421" i="2"/>
  <c r="J405" i="2"/>
  <c r="G405" i="2"/>
  <c r="J463" i="2"/>
  <c r="G463" i="2"/>
  <c r="J415" i="2"/>
  <c r="G415" i="2"/>
  <c r="J492" i="2"/>
  <c r="G492" i="2"/>
  <c r="J476" i="2"/>
  <c r="G476" i="2"/>
  <c r="J460" i="2"/>
  <c r="G460" i="2"/>
  <c r="J444" i="2"/>
  <c r="G444" i="2"/>
  <c r="J428" i="2"/>
  <c r="G428" i="2"/>
  <c r="J412" i="2"/>
  <c r="G412" i="2"/>
  <c r="J400" i="2"/>
  <c r="G400" i="2"/>
  <c r="J486" i="2"/>
  <c r="G486" i="2"/>
  <c r="J438" i="2"/>
  <c r="G438" i="2"/>
  <c r="J471" i="2"/>
  <c r="G471" i="2"/>
  <c r="J473" i="2"/>
  <c r="G473" i="2"/>
  <c r="J409" i="2"/>
  <c r="G409" i="2"/>
  <c r="J480" i="2"/>
  <c r="G480" i="2"/>
  <c r="J416" i="2"/>
  <c r="G416" i="2"/>
  <c r="J479" i="2"/>
  <c r="G479" i="2"/>
  <c r="J427" i="2"/>
  <c r="G427" i="2"/>
  <c r="J494" i="2"/>
  <c r="G494" i="2"/>
  <c r="J478" i="2"/>
  <c r="G478" i="2"/>
  <c r="J462" i="2"/>
  <c r="G462" i="2"/>
  <c r="J446" i="2"/>
  <c r="G446" i="2"/>
  <c r="J430" i="2"/>
  <c r="G430" i="2"/>
  <c r="J414" i="2"/>
  <c r="G414" i="2"/>
  <c r="J495" i="2"/>
  <c r="G495" i="2"/>
  <c r="J447" i="2"/>
  <c r="G447" i="2"/>
  <c r="J497" i="2"/>
  <c r="G497" i="2"/>
  <c r="J481" i="2"/>
  <c r="G481" i="2"/>
  <c r="J465" i="2"/>
  <c r="G465" i="2"/>
  <c r="J449" i="2"/>
  <c r="G449" i="2"/>
  <c r="J433" i="2"/>
  <c r="G433" i="2"/>
  <c r="J417" i="2"/>
  <c r="G417" i="2"/>
  <c r="J401" i="2"/>
  <c r="G401" i="2"/>
  <c r="J451" i="2"/>
  <c r="G451" i="2"/>
  <c r="J403" i="2"/>
  <c r="G403" i="2"/>
  <c r="J488" i="2"/>
  <c r="G488" i="2"/>
  <c r="J472" i="2"/>
  <c r="G472" i="2"/>
  <c r="J456" i="2"/>
  <c r="G456" i="2"/>
  <c r="J440" i="2"/>
  <c r="G440" i="2"/>
  <c r="J424" i="2"/>
  <c r="G424" i="2"/>
  <c r="J408" i="2"/>
  <c r="G408" i="2"/>
  <c r="J407" i="2"/>
  <c r="G407" i="2"/>
  <c r="J454" i="2"/>
  <c r="G454" i="2"/>
  <c r="J406" i="2"/>
  <c r="G406" i="2"/>
  <c r="J489" i="2"/>
  <c r="G489" i="2"/>
  <c r="J457" i="2"/>
  <c r="G457" i="2"/>
  <c r="J425" i="2"/>
  <c r="G425" i="2"/>
  <c r="J496" i="2"/>
  <c r="G496" i="2"/>
  <c r="J432" i="2"/>
  <c r="G432" i="2"/>
  <c r="H400" i="2"/>
  <c r="I400" i="2" s="1"/>
  <c r="H413" i="2"/>
  <c r="I413" i="2" s="1"/>
  <c r="H429" i="2"/>
  <c r="I429" i="2" s="1"/>
  <c r="H445" i="2"/>
  <c r="I445" i="2" s="1"/>
  <c r="H461" i="2"/>
  <c r="I461" i="2" s="1"/>
  <c r="H477" i="2"/>
  <c r="I477" i="2" s="1"/>
  <c r="H493" i="2"/>
  <c r="I493" i="2" s="1"/>
  <c r="H414" i="2"/>
  <c r="I414" i="2" s="1"/>
  <c r="H430" i="2"/>
  <c r="I430" i="2" s="1"/>
  <c r="H446" i="2"/>
  <c r="I446" i="2" s="1"/>
  <c r="H462" i="2"/>
  <c r="I462" i="2" s="1"/>
  <c r="H478" i="2"/>
  <c r="I478" i="2" s="1"/>
  <c r="H494" i="2"/>
  <c r="I494" i="2" s="1"/>
  <c r="H415" i="2"/>
  <c r="I415" i="2" s="1"/>
  <c r="H431" i="2"/>
  <c r="I431" i="2" s="1"/>
  <c r="H447" i="2"/>
  <c r="I447" i="2" s="1"/>
  <c r="H463" i="2"/>
  <c r="I463" i="2" s="1"/>
  <c r="H479" i="2"/>
  <c r="I479" i="2" s="1"/>
  <c r="H495" i="2"/>
  <c r="I495" i="2" s="1"/>
  <c r="H412" i="2"/>
  <c r="I412" i="2" s="1"/>
  <c r="H428" i="2"/>
  <c r="I428" i="2" s="1"/>
  <c r="H444" i="2"/>
  <c r="I444" i="2" s="1"/>
  <c r="H476" i="2"/>
  <c r="I476" i="2" s="1"/>
  <c r="H456" i="2"/>
  <c r="I456" i="2" s="1"/>
  <c r="H496" i="2"/>
  <c r="I496" i="2" s="1"/>
  <c r="H401" i="2"/>
  <c r="I401" i="2" s="1"/>
  <c r="H417" i="2"/>
  <c r="I417" i="2" s="1"/>
  <c r="H433" i="2"/>
  <c r="I433" i="2" s="1"/>
  <c r="H449" i="2"/>
  <c r="I449" i="2" s="1"/>
  <c r="H465" i="2"/>
  <c r="I465" i="2" s="1"/>
  <c r="H481" i="2"/>
  <c r="I481" i="2" s="1"/>
  <c r="H497" i="2"/>
  <c r="I497" i="2" s="1"/>
  <c r="H418" i="2"/>
  <c r="I418" i="2" s="1"/>
  <c r="H434" i="2"/>
  <c r="I434" i="2" s="1"/>
  <c r="H450" i="2"/>
  <c r="I450" i="2" s="1"/>
  <c r="H466" i="2"/>
  <c r="I466" i="2" s="1"/>
  <c r="H482" i="2"/>
  <c r="I482" i="2" s="1"/>
  <c r="H498" i="2"/>
  <c r="I498" i="2" s="1"/>
  <c r="H419" i="2"/>
  <c r="I419" i="2" s="1"/>
  <c r="H435" i="2"/>
  <c r="I435" i="2" s="1"/>
  <c r="H451" i="2"/>
  <c r="I451" i="2" s="1"/>
  <c r="H467" i="2"/>
  <c r="I467" i="2" s="1"/>
  <c r="H483" i="2"/>
  <c r="I483" i="2" s="1"/>
  <c r="H399" i="2"/>
  <c r="I399" i="2" s="1"/>
  <c r="H416" i="2"/>
  <c r="I416" i="2" s="1"/>
  <c r="H432" i="2"/>
  <c r="I432" i="2" s="1"/>
  <c r="H402" i="2"/>
  <c r="I402" i="2" s="1"/>
  <c r="H460" i="2"/>
  <c r="I460" i="2" s="1"/>
  <c r="H484" i="2"/>
  <c r="I484" i="2" s="1"/>
  <c r="H480" i="2"/>
  <c r="I480" i="2" s="1"/>
  <c r="H405" i="2"/>
  <c r="I405" i="2" s="1"/>
  <c r="H421" i="2"/>
  <c r="I421" i="2" s="1"/>
  <c r="H437" i="2"/>
  <c r="I437" i="2" s="1"/>
  <c r="H453" i="2"/>
  <c r="I453" i="2" s="1"/>
  <c r="H469" i="2"/>
  <c r="I469" i="2" s="1"/>
  <c r="H485" i="2"/>
  <c r="I485" i="2" s="1"/>
  <c r="H406" i="2"/>
  <c r="I406" i="2" s="1"/>
  <c r="H422" i="2"/>
  <c r="I422" i="2" s="1"/>
  <c r="H438" i="2"/>
  <c r="I438" i="2" s="1"/>
  <c r="H454" i="2"/>
  <c r="I454" i="2" s="1"/>
  <c r="H470" i="2"/>
  <c r="I470" i="2" s="1"/>
  <c r="H486" i="2"/>
  <c r="I486" i="2" s="1"/>
  <c r="H407" i="2"/>
  <c r="I407" i="2" s="1"/>
  <c r="H423" i="2"/>
  <c r="I423" i="2" s="1"/>
  <c r="H439" i="2"/>
  <c r="I439" i="2" s="1"/>
  <c r="H455" i="2"/>
  <c r="I455" i="2" s="1"/>
  <c r="H471" i="2"/>
  <c r="I471" i="2" s="1"/>
  <c r="H487" i="2"/>
  <c r="I487" i="2" s="1"/>
  <c r="H404" i="2"/>
  <c r="I404" i="2" s="1"/>
  <c r="H420" i="2"/>
  <c r="I420" i="2" s="1"/>
  <c r="H436" i="2"/>
  <c r="I436" i="2" s="1"/>
  <c r="H403" i="2"/>
  <c r="I403" i="2" s="1"/>
  <c r="H488" i="2"/>
  <c r="I488" i="2" s="1"/>
  <c r="H468" i="2"/>
  <c r="I468" i="2" s="1"/>
  <c r="H464" i="2"/>
  <c r="I464" i="2" s="1"/>
  <c r="H409" i="2"/>
  <c r="I409" i="2" s="1"/>
  <c r="H473" i="2"/>
  <c r="I473" i="2" s="1"/>
  <c r="H442" i="2"/>
  <c r="I442" i="2" s="1"/>
  <c r="H411" i="2"/>
  <c r="I411" i="2" s="1"/>
  <c r="H475" i="2"/>
  <c r="I475" i="2" s="1"/>
  <c r="H440" i="2"/>
  <c r="I440" i="2" s="1"/>
  <c r="H448" i="2"/>
  <c r="I448" i="2" s="1"/>
  <c r="H426" i="2"/>
  <c r="I426" i="2" s="1"/>
  <c r="H424" i="2"/>
  <c r="I424" i="2" s="1"/>
  <c r="H425" i="2"/>
  <c r="I425" i="2" s="1"/>
  <c r="H489" i="2"/>
  <c r="I489" i="2" s="1"/>
  <c r="H458" i="2"/>
  <c r="I458" i="2" s="1"/>
  <c r="H427" i="2"/>
  <c r="I427" i="2" s="1"/>
  <c r="H491" i="2"/>
  <c r="I491" i="2" s="1"/>
  <c r="H492" i="2"/>
  <c r="I492" i="2" s="1"/>
  <c r="H490" i="2"/>
  <c r="I490" i="2" s="1"/>
  <c r="H441" i="2"/>
  <c r="I441" i="2" s="1"/>
  <c r="H410" i="2"/>
  <c r="I410" i="2" s="1"/>
  <c r="H474" i="2"/>
  <c r="I474" i="2" s="1"/>
  <c r="H443" i="2"/>
  <c r="I443" i="2" s="1"/>
  <c r="H408" i="2"/>
  <c r="I408" i="2" s="1"/>
  <c r="H472" i="2"/>
  <c r="I472" i="2" s="1"/>
  <c r="H457" i="2"/>
  <c r="I457" i="2" s="1"/>
  <c r="H459" i="2"/>
  <c r="I459" i="2" s="1"/>
  <c r="H452" i="2"/>
  <c r="I452" i="2" s="1"/>
  <c r="J467" i="2"/>
  <c r="G467" i="2"/>
  <c r="J419" i="2"/>
  <c r="G419" i="2"/>
  <c r="J490" i="2"/>
  <c r="G490" i="2"/>
  <c r="J474" i="2"/>
  <c r="G474" i="2"/>
  <c r="J458" i="2"/>
  <c r="G458" i="2"/>
  <c r="J442" i="2"/>
  <c r="G442" i="2"/>
  <c r="J426" i="2"/>
  <c r="G426" i="2"/>
  <c r="J410" i="2"/>
  <c r="G410" i="2"/>
  <c r="J483" i="2"/>
  <c r="G483" i="2"/>
  <c r="J435" i="2"/>
  <c r="G435" i="2"/>
  <c r="J493" i="2"/>
  <c r="G493" i="2"/>
  <c r="J477" i="2"/>
  <c r="G477" i="2"/>
  <c r="J461" i="2"/>
  <c r="G461" i="2"/>
  <c r="J445" i="2"/>
  <c r="G445" i="2"/>
  <c r="J429" i="2"/>
  <c r="G429" i="2"/>
  <c r="J413" i="2"/>
  <c r="G413" i="2"/>
  <c r="J491" i="2"/>
  <c r="G491" i="2"/>
  <c r="J443" i="2"/>
  <c r="G443" i="2"/>
  <c r="J399" i="2"/>
  <c r="G399" i="2"/>
  <c r="J484" i="2"/>
  <c r="G484" i="2"/>
  <c r="J468" i="2"/>
  <c r="G468" i="2"/>
  <c r="J452" i="2"/>
  <c r="G452" i="2"/>
  <c r="J436" i="2"/>
  <c r="G436" i="2"/>
  <c r="J420" i="2"/>
  <c r="G420" i="2"/>
  <c r="J404" i="2"/>
  <c r="G404" i="2"/>
  <c r="M6" i="2"/>
  <c r="M3" i="2"/>
  <c r="E326" i="2" l="1"/>
  <c r="F326" i="2" s="1"/>
  <c r="D326" i="2"/>
  <c r="M13" i="2"/>
  <c r="M22" i="2"/>
  <c r="F19" i="2"/>
  <c r="F20" i="2" s="1"/>
  <c r="F21" i="2" s="1"/>
  <c r="F22" i="2" s="1"/>
  <c r="F23" i="2" s="1"/>
  <c r="F24" i="2" s="1"/>
  <c r="F25" i="2" s="1"/>
  <c r="F26" i="2" s="1"/>
  <c r="D27" i="2"/>
  <c r="E23" i="2" s="1"/>
  <c r="M16" i="2" l="1"/>
  <c r="M48" i="2"/>
  <c r="M31" i="2"/>
  <c r="M28" i="2"/>
  <c r="M25" i="2"/>
  <c r="E20" i="2"/>
  <c r="E24" i="2"/>
  <c r="E21" i="2"/>
  <c r="E25" i="2"/>
  <c r="E22" i="2"/>
  <c r="E26" i="2"/>
  <c r="E19" i="2"/>
  <c r="T2" i="2"/>
  <c r="T6" i="2" s="1"/>
  <c r="T8" i="2" s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2" i="2"/>
  <c r="Z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1" i="2"/>
  <c r="M33" i="2" l="1"/>
  <c r="M38" i="2" s="1"/>
  <c r="M42" i="2"/>
  <c r="M19" i="2"/>
  <c r="F75" i="2"/>
  <c r="G75" i="2" s="1"/>
  <c r="F70" i="2"/>
  <c r="G70" i="2" s="1"/>
  <c r="F72" i="2"/>
  <c r="G72" i="2" s="1"/>
  <c r="F71" i="2"/>
  <c r="G71" i="2" s="1"/>
  <c r="F76" i="2"/>
  <c r="G76" i="2" s="1"/>
  <c r="H75" i="2" s="1"/>
  <c r="AO73" i="2" s="1"/>
  <c r="AP73" i="2" s="1"/>
  <c r="AQ73" i="2" s="1"/>
  <c r="F68" i="2"/>
  <c r="G68" i="2" s="1"/>
  <c r="F73" i="2"/>
  <c r="G73" i="2" s="1"/>
  <c r="F74" i="2"/>
  <c r="G74" i="2" s="1"/>
  <c r="F69" i="2"/>
  <c r="G69" i="2" s="1"/>
  <c r="E27" i="2"/>
  <c r="G19" i="2"/>
  <c r="G20" i="2" s="1"/>
  <c r="G21" i="2" s="1"/>
  <c r="G22" i="2" s="1"/>
  <c r="G23" i="2" s="1"/>
  <c r="G24" i="2" s="1"/>
  <c r="G25" i="2" s="1"/>
  <c r="G26" i="2" s="1"/>
  <c r="H68" i="2" l="1"/>
  <c r="I68" i="2" s="1"/>
  <c r="H74" i="2"/>
  <c r="AO72" i="2" s="1"/>
  <c r="AP72" i="2" s="1"/>
  <c r="AQ72" i="2" s="1"/>
  <c r="AO66" i="2"/>
  <c r="AP66" i="2" s="1"/>
  <c r="AQ66" i="2" s="1"/>
  <c r="H73" i="2"/>
  <c r="AO71" i="2" s="1"/>
  <c r="AP71" i="2" s="1"/>
  <c r="AQ71" i="2" s="1"/>
  <c r="H70" i="2"/>
  <c r="AO68" i="2" s="1"/>
  <c r="AP68" i="2" s="1"/>
  <c r="AQ68" i="2" s="1"/>
  <c r="H72" i="2"/>
  <c r="AO70" i="2" s="1"/>
  <c r="AP70" i="2" s="1"/>
  <c r="AQ70" i="2" s="1"/>
  <c r="H71" i="2"/>
  <c r="AO69" i="2" s="1"/>
  <c r="AP69" i="2" s="1"/>
  <c r="AQ69" i="2" s="1"/>
  <c r="N42" i="2"/>
  <c r="N41" i="2"/>
  <c r="H69" i="2"/>
  <c r="AO67" i="2" s="1"/>
  <c r="J68" i="2" l="1"/>
  <c r="AO75" i="2"/>
  <c r="AP67" i="2"/>
  <c r="AQ67" i="2" s="1"/>
  <c r="AQ75" i="2" s="1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5" i="2" s="1"/>
  <c r="J74" i="2"/>
  <c r="J76" i="2" l="1"/>
  <c r="D82" i="2" s="1"/>
</calcChain>
</file>

<file path=xl/sharedStrings.xml><?xml version="1.0" encoding="utf-8"?>
<sst xmlns="http://schemas.openxmlformats.org/spreadsheetml/2006/main" count="194" uniqueCount="148">
  <si>
    <t>m</t>
  </si>
  <si>
    <t>k</t>
  </si>
  <si>
    <t>x(поч)</t>
  </si>
  <si>
    <t>0 - 0.78</t>
  </si>
  <si>
    <t>0.78 - 1.56</t>
  </si>
  <si>
    <t>1.56 - 2.34</t>
  </si>
  <si>
    <t>2.34 - 3.12</t>
  </si>
  <si>
    <t>3.12 - 3.9</t>
  </si>
  <si>
    <t>3.9 - 4.68</t>
  </si>
  <si>
    <t>4.68 - 5.46</t>
  </si>
  <si>
    <t>5.46 - 6.24</t>
  </si>
  <si>
    <t>i</t>
  </si>
  <si>
    <t xml:space="preserve">Завод производит около 100 000 говорящих мягких мишек в месяц. </t>
  </si>
  <si>
    <t xml:space="preserve">среднее количество срабатываний </t>
  </si>
  <si>
    <t>динамиков (тис)</t>
  </si>
  <si>
    <t>Медиана распределения количества</t>
  </si>
  <si>
    <t xml:space="preserve"> срабатываний динамиков (тис)</t>
  </si>
  <si>
    <t xml:space="preserve">Мода (самое частовстречаемое </t>
  </si>
  <si>
    <t>количество срабатываний динамика)</t>
  </si>
  <si>
    <t>Для проверки качества динамиков случайным образом отобрали 100 игрушек</t>
  </si>
  <si>
    <t xml:space="preserve"> и проверили максимальное количество срабатываний динамика (в тис раз). </t>
  </si>
  <si>
    <t>Среднее линейное отклонение</t>
  </si>
  <si>
    <t xml:space="preserve"> количества срабатываний диманика</t>
  </si>
  <si>
    <t xml:space="preserve">Дисперсия (среднее арифметическое </t>
  </si>
  <si>
    <t xml:space="preserve">квадратов отклонений количества </t>
  </si>
  <si>
    <t>срабатываний динамика от нормы)</t>
  </si>
  <si>
    <t xml:space="preserve">Среднее отклонение количества </t>
  </si>
  <si>
    <t>срабатываний димамика от нормы</t>
  </si>
  <si>
    <t xml:space="preserve">Однородность (Стабильность) </t>
  </si>
  <si>
    <t>количества срабатываний динамика</t>
  </si>
  <si>
    <t>срабатываний динамика</t>
  </si>
  <si>
    <t>Количество</t>
  </si>
  <si>
    <t>срабатываний</t>
  </si>
  <si>
    <t xml:space="preserve">Eксцесс ряда количества </t>
  </si>
  <si>
    <t xml:space="preserve">Коеффициент ассиметрии распределения </t>
  </si>
  <si>
    <t xml:space="preserve">Количество </t>
  </si>
  <si>
    <t>динамиков</t>
  </si>
  <si>
    <t xml:space="preserve">таких </t>
  </si>
  <si>
    <t xml:space="preserve">Доля </t>
  </si>
  <si>
    <t>частота</t>
  </si>
  <si>
    <t xml:space="preserve">Накопленная </t>
  </si>
  <si>
    <t xml:space="preserve">доля </t>
  </si>
  <si>
    <t>R (разброс количества срабатываний динамика у игрушки)</t>
  </si>
  <si>
    <t xml:space="preserve">Среднее квадратическое отклонение </t>
  </si>
  <si>
    <t>для среднего</t>
  </si>
  <si>
    <t>Дельта, в которой с вероятностью 0,9545</t>
  </si>
  <si>
    <t xml:space="preserve">Обьем выборки, при котором с вероятностью </t>
  </si>
  <si>
    <t xml:space="preserve">0,9973 отклонение среднего количества </t>
  </si>
  <si>
    <t>срабатываний динамика в выборке откло-</t>
  </si>
  <si>
    <t>няется от среднего количества в генераль-</t>
  </si>
  <si>
    <t xml:space="preserve">Вероятность того, что выборочное среднее </t>
  </si>
  <si>
    <t xml:space="preserve">значение отличается от генерального среднего </t>
  </si>
  <si>
    <t xml:space="preserve">количества срабатываний динамика игрушек </t>
  </si>
  <si>
    <t xml:space="preserve">находится средняя величина количества </t>
  </si>
  <si>
    <t>срабатываний динамика в игрушках</t>
  </si>
  <si>
    <t>не больше, чем на 0,1 тис/сраб</t>
  </si>
  <si>
    <t>Аргумент функции Лапласа для дельта = 0,1</t>
  </si>
  <si>
    <t>ном множестве не привышает 0,1 тис./сраб</t>
  </si>
  <si>
    <t>Аргумент</t>
  </si>
  <si>
    <t>функци</t>
  </si>
  <si>
    <t>Лапласа</t>
  </si>
  <si>
    <t xml:space="preserve">Значение </t>
  </si>
  <si>
    <t>функции</t>
  </si>
  <si>
    <t>нижн. гран</t>
  </si>
  <si>
    <t xml:space="preserve">Вероятность </t>
  </si>
  <si>
    <t xml:space="preserve">попадания </t>
  </si>
  <si>
    <t>(реал)</t>
  </si>
  <si>
    <t>Разница</t>
  </si>
  <si>
    <t>среднее</t>
  </si>
  <si>
    <t>значение</t>
  </si>
  <si>
    <t>диапазона</t>
  </si>
  <si>
    <t>распределения</t>
  </si>
  <si>
    <t>доля для</t>
  </si>
  <si>
    <t>нормалього</t>
  </si>
  <si>
    <t>для нормал.</t>
  </si>
  <si>
    <t>в интервал</t>
  </si>
  <si>
    <t>Гипотеза H0 - количество срабатываний динамика в мягких игрушках - нормально распределенная величина</t>
  </si>
  <si>
    <t>H1 - Ненормально распределенная величина</t>
  </si>
  <si>
    <t>Критическое</t>
  </si>
  <si>
    <t>значение кри-</t>
  </si>
  <si>
    <t>рова(0,05)</t>
  </si>
  <si>
    <t>терия Колмаго-</t>
  </si>
  <si>
    <t>Емпиричес-</t>
  </si>
  <si>
    <t>кое значе-</t>
  </si>
  <si>
    <t>ние</t>
  </si>
  <si>
    <t>5,42 &gt; 1,36  -  Значит, по критерию Колмагорова, гипотеза была не верной. Величина не является нормально распределенной.</t>
  </si>
  <si>
    <t>y</t>
  </si>
  <si>
    <t>x</t>
  </si>
  <si>
    <t>сумма х</t>
  </si>
  <si>
    <t>сумма у</t>
  </si>
  <si>
    <t>сумма х2</t>
  </si>
  <si>
    <t>сумма у2</t>
  </si>
  <si>
    <t>сумма ху</t>
  </si>
  <si>
    <t>среднее у</t>
  </si>
  <si>
    <t>среднее х</t>
  </si>
  <si>
    <t>(x-x_)^2</t>
  </si>
  <si>
    <t>x-x_</t>
  </si>
  <si>
    <t>y-y_</t>
  </si>
  <si>
    <t>x*y</t>
  </si>
  <si>
    <t>(x-x_)*(y-y_)</t>
  </si>
  <si>
    <t>b0</t>
  </si>
  <si>
    <t>b1</t>
  </si>
  <si>
    <t>d</t>
  </si>
  <si>
    <t>d(b0)</t>
  </si>
  <si>
    <t>d(b1)</t>
  </si>
  <si>
    <t>y(X)</t>
  </si>
  <si>
    <t>Методом Крамера</t>
  </si>
  <si>
    <t>(y(x)-y)^2</t>
  </si>
  <si>
    <t>Qe</t>
  </si>
  <si>
    <t>Q</t>
  </si>
  <si>
    <t>(y-y_)^2</t>
  </si>
  <si>
    <t>Qr</t>
  </si>
  <si>
    <t>сумма y^2</t>
  </si>
  <si>
    <t>сумма х*у</t>
  </si>
  <si>
    <t>сумма х^2</t>
  </si>
  <si>
    <t>x^2</t>
  </si>
  <si>
    <t>y^2</t>
  </si>
  <si>
    <t>х-х_</t>
  </si>
  <si>
    <t>у-у_</t>
  </si>
  <si>
    <t>y(x)</t>
  </si>
  <si>
    <t>y(x)-y</t>
  </si>
  <si>
    <t>Табл</t>
  </si>
  <si>
    <t>5,99 &lt; 24,81 Значит уравнение регрессии является значимым</t>
  </si>
  <si>
    <t>t(табл)</t>
  </si>
  <si>
    <t>t1</t>
  </si>
  <si>
    <t>t2</t>
  </si>
  <si>
    <t>сигма</t>
  </si>
  <si>
    <t>х1 (табл)</t>
  </si>
  <si>
    <t>х2 (табл)</t>
  </si>
  <si>
    <t>с1^2</t>
  </si>
  <si>
    <t>с2^2</t>
  </si>
  <si>
    <t>c1</t>
  </si>
  <si>
    <t>c2</t>
  </si>
  <si>
    <t>2,67&lt;c&lt;4</t>
  </si>
  <si>
    <t>t1&lt;b1&lt;t1</t>
  </si>
  <si>
    <t>c1&lt;c&lt;c2</t>
  </si>
  <si>
    <t>=</t>
  </si>
  <si>
    <t>y(x) = b0+b1*x</t>
  </si>
  <si>
    <t>y(x) = -12,14+0,01</t>
  </si>
  <si>
    <t>коефициент</t>
  </si>
  <si>
    <t>значимости</t>
  </si>
  <si>
    <t>Доверительный интервал для b1</t>
  </si>
  <si>
    <t>Коеф. уравнения регрессии</t>
  </si>
  <si>
    <t>Доверительный интервал для Сигма</t>
  </si>
  <si>
    <t>b1, t</t>
  </si>
  <si>
    <t>t&gt;t(табл) значит уравнение регрессии является значимым</t>
  </si>
  <si>
    <t>0,01&lt;b1&lt;0,02</t>
  </si>
  <si>
    <t>Значит игрушки лучше делать из теплоемких материалов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</si>
</sst>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quotePrefix="1" applyBorder="1"/>
    <xf numFmtId="16" fontId="0" fillId="0" borderId="1" xfId="0" quotePrefix="1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6" xfId="0" quotePrefix="1" applyBorder="1"/>
    <xf numFmtId="0" fontId="0" fillId="0" borderId="16" xfId="0" applyBorder="1"/>
    <xf numFmtId="0" fontId="0" fillId="0" borderId="17" xfId="0" applyBorder="1"/>
    <xf numFmtId="2" fontId="0" fillId="2" borderId="21" xfId="0" applyNumberFormat="1" applyFill="1" applyBorder="1"/>
    <xf numFmtId="2" fontId="0" fillId="2" borderId="22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0" xfId="0" applyNumberFormat="1" applyFill="1" applyBorder="1"/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7" xfId="0" applyNumberFormat="1" applyFill="1" applyBorder="1"/>
    <xf numFmtId="0" fontId="0" fillId="2" borderId="7" xfId="0" applyFill="1" applyBorder="1"/>
    <xf numFmtId="0" fontId="0" fillId="2" borderId="21" xfId="0" applyFill="1" applyBorder="1" applyAlignme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 applyAlignment="1"/>
    <xf numFmtId="0" fontId="0" fillId="2" borderId="0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" xfId="0" applyFill="1" applyBorder="1" applyAlignment="1">
      <alignment horizontal="right"/>
    </xf>
    <xf numFmtId="0" fontId="0" fillId="2" borderId="8" xfId="0" applyFill="1" applyBorder="1"/>
    <xf numFmtId="0" fontId="0" fillId="2" borderId="3" xfId="0" applyFill="1" applyBorder="1"/>
    <xf numFmtId="0" fontId="0" fillId="2" borderId="15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8" xfId="0" applyFill="1" applyBorder="1"/>
    <xf numFmtId="0" fontId="0" fillId="2" borderId="19" xfId="0" quotePrefix="1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6" xfId="0" applyFill="1" applyBorder="1"/>
    <xf numFmtId="0" fontId="0" fillId="0" borderId="5" xfId="0" applyFill="1" applyBorder="1"/>
    <xf numFmtId="0" fontId="0" fillId="3" borderId="9" xfId="0" applyFill="1" applyBorder="1"/>
    <xf numFmtId="0" fontId="0" fillId="0" borderId="0" xfId="0" applyFill="1" applyBorder="1"/>
    <xf numFmtId="0" fontId="0" fillId="4" borderId="9" xfId="0" applyFill="1" applyBorder="1"/>
    <xf numFmtId="0" fontId="0" fillId="0" borderId="23" xfId="0" applyBorder="1"/>
    <xf numFmtId="0" fontId="0" fillId="0" borderId="25" xfId="0" applyBorder="1"/>
    <xf numFmtId="0" fontId="0" fillId="0" borderId="28" xfId="0" applyBorder="1"/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31" xfId="0" applyFill="1" applyBorder="1"/>
    <xf numFmtId="2" fontId="0" fillId="0" borderId="1" xfId="0" applyNumberFormat="1" applyBorder="1"/>
    <xf numFmtId="0" fontId="0" fillId="0" borderId="10" xfId="0" applyBorder="1"/>
    <xf numFmtId="2" fontId="0" fillId="0" borderId="10" xfId="0" applyNumberFormat="1" applyBorder="1"/>
    <xf numFmtId="0" fontId="0" fillId="4" borderId="35" xfId="0" applyFill="1" applyBorder="1"/>
    <xf numFmtId="0" fontId="0" fillId="4" borderId="29" xfId="0" applyFill="1" applyBorder="1"/>
    <xf numFmtId="0" fontId="0" fillId="0" borderId="29" xfId="0" applyBorder="1"/>
    <xf numFmtId="0" fontId="0" fillId="0" borderId="9" xfId="0" applyBorder="1"/>
    <xf numFmtId="0" fontId="0" fillId="4" borderId="37" xfId="0" applyFill="1" applyBorder="1"/>
    <xf numFmtId="0" fontId="0" fillId="0" borderId="37" xfId="0" applyBorder="1"/>
    <xf numFmtId="0" fontId="0" fillId="0" borderId="19" xfId="0" applyBorder="1"/>
    <xf numFmtId="2" fontId="0" fillId="0" borderId="19" xfId="0" applyNumberFormat="1" applyBorder="1"/>
    <xf numFmtId="2" fontId="0" fillId="0" borderId="13" xfId="0" applyNumberFormat="1" applyBorder="1"/>
    <xf numFmtId="2" fontId="0" fillId="0" borderId="4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0" fontId="0" fillId="4" borderId="38" xfId="0" applyFill="1" applyBorder="1"/>
    <xf numFmtId="0" fontId="0" fillId="4" borderId="32" xfId="0" applyFill="1" applyBorder="1"/>
    <xf numFmtId="0" fontId="0" fillId="4" borderId="33" xfId="0" applyFill="1" applyBorder="1"/>
    <xf numFmtId="0" fontId="0" fillId="3" borderId="29" xfId="0" applyFill="1" applyBorder="1"/>
    <xf numFmtId="0" fontId="0" fillId="3" borderId="37" xfId="0" applyFill="1" applyBorder="1"/>
    <xf numFmtId="2" fontId="0" fillId="0" borderId="10" xfId="0" applyNumberFormat="1" applyFill="1" applyBorder="1"/>
    <xf numFmtId="2" fontId="1" fillId="0" borderId="10" xfId="0" applyNumberFormat="1" applyFont="1" applyFill="1" applyBorder="1"/>
    <xf numFmtId="2" fontId="0" fillId="0" borderId="1" xfId="0" applyNumberFormat="1" applyFill="1" applyBorder="1"/>
    <xf numFmtId="2" fontId="1" fillId="0" borderId="1" xfId="0" applyNumberFormat="1" applyFont="1" applyFill="1" applyBorder="1"/>
    <xf numFmtId="2" fontId="0" fillId="0" borderId="16" xfId="0" applyNumberFormat="1" applyFill="1" applyBorder="1"/>
    <xf numFmtId="2" fontId="1" fillId="0" borderId="16" xfId="0" applyNumberFormat="1" applyFont="1" applyFill="1" applyBorder="1"/>
    <xf numFmtId="2" fontId="0" fillId="0" borderId="39" xfId="0" applyNumberFormat="1" applyFill="1" applyBorder="1"/>
    <xf numFmtId="2" fontId="0" fillId="0" borderId="40" xfId="0" applyNumberFormat="1" applyFill="1" applyBorder="1"/>
    <xf numFmtId="2" fontId="0" fillId="0" borderId="0" xfId="0" applyNumberFormat="1" applyFill="1" applyBorder="1"/>
    <xf numFmtId="0" fontId="0" fillId="2" borderId="29" xfId="0" applyFill="1" applyBorder="1"/>
    <xf numFmtId="0" fontId="0" fillId="2" borderId="37" xfId="0" applyFill="1" applyBorder="1"/>
    <xf numFmtId="0" fontId="0" fillId="4" borderId="43" xfId="0" applyFill="1" applyBorder="1"/>
    <xf numFmtId="0" fontId="0" fillId="4" borderId="36" xfId="0" applyFill="1" applyBorder="1"/>
    <xf numFmtId="0" fontId="0" fillId="0" borderId="44" xfId="0" quotePrefix="1" applyBorder="1"/>
    <xf numFmtId="0" fontId="0" fillId="0" borderId="45" xfId="0" quotePrefix="1" applyBorder="1"/>
    <xf numFmtId="16" fontId="0" fillId="0" borderId="45" xfId="0" quotePrefix="1" applyNumberFormat="1" applyBorder="1"/>
    <xf numFmtId="0" fontId="0" fillId="4" borderId="47" xfId="0" applyFill="1" applyBorder="1"/>
    <xf numFmtId="0" fontId="0" fillId="2" borderId="48" xfId="0" applyFill="1" applyBorder="1"/>
    <xf numFmtId="2" fontId="0" fillId="0" borderId="41" xfId="0" applyNumberFormat="1" applyFill="1" applyBorder="1"/>
    <xf numFmtId="0" fontId="0" fillId="0" borderId="0" xfId="0" quotePrefix="1" applyFill="1" applyBorder="1"/>
    <xf numFmtId="0" fontId="0" fillId="2" borderId="49" xfId="0" applyFill="1" applyBorder="1"/>
    <xf numFmtId="0" fontId="0" fillId="0" borderId="34" xfId="0" quotePrefix="1" applyBorder="1"/>
    <xf numFmtId="0" fontId="0" fillId="4" borderId="30" xfId="0" applyFill="1" applyBorder="1"/>
    <xf numFmtId="0" fontId="0" fillId="0" borderId="19" xfId="0" applyFill="1" applyBorder="1"/>
    <xf numFmtId="2" fontId="0" fillId="0" borderId="19" xfId="0" applyNumberFormat="1" applyFill="1" applyBorder="1"/>
    <xf numFmtId="2" fontId="1" fillId="0" borderId="19" xfId="0" applyNumberFormat="1" applyFont="1" applyFill="1" applyBorder="1"/>
    <xf numFmtId="0" fontId="0" fillId="0" borderId="42" xfId="0" applyFill="1" applyBorder="1"/>
    <xf numFmtId="2" fontId="0" fillId="0" borderId="42" xfId="0" applyNumberFormat="1" applyFill="1" applyBorder="1"/>
    <xf numFmtId="2" fontId="0" fillId="4" borderId="30" xfId="0" applyNumberFormat="1" applyFill="1" applyBorder="1"/>
    <xf numFmtId="0" fontId="2" fillId="0" borderId="0" xfId="0" applyFont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0" fillId="0" borderId="46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5" borderId="23" xfId="0" applyFill="1" applyBorder="1"/>
    <xf numFmtId="0" fontId="0" fillId="5" borderId="25" xfId="0" applyFill="1" applyBorder="1"/>
    <xf numFmtId="0" fontId="0" fillId="5" borderId="28" xfId="0" applyFill="1" applyBorder="1"/>
    <xf numFmtId="0" fontId="0" fillId="4" borderId="25" xfId="0" applyFill="1" applyBorder="1"/>
    <xf numFmtId="0" fontId="0" fillId="4" borderId="5" xfId="0" applyFill="1" applyBorder="1"/>
    <xf numFmtId="2" fontId="0" fillId="0" borderId="30" xfId="0" applyNumberFormat="1" applyBorder="1"/>
    <xf numFmtId="0" fontId="0" fillId="0" borderId="10" xfId="0" quotePrefix="1" applyFill="1" applyBorder="1"/>
    <xf numFmtId="0" fontId="0" fillId="0" borderId="1" xfId="0" quotePrefix="1" applyFill="1" applyBorder="1"/>
    <xf numFmtId="2" fontId="0" fillId="0" borderId="1" xfId="0" quotePrefix="1" applyNumberFormat="1" applyFill="1" applyBorder="1"/>
    <xf numFmtId="0" fontId="0" fillId="0" borderId="16" xfId="0" quotePrefix="1" applyFill="1" applyBorder="1"/>
    <xf numFmtId="0" fontId="0" fillId="0" borderId="30" xfId="0" applyBorder="1"/>
    <xf numFmtId="1" fontId="0" fillId="0" borderId="0" xfId="0" applyNumberFormat="1"/>
    <xf numFmtId="1" fontId="0" fillId="3" borderId="23" xfId="0" applyNumberFormat="1" applyFill="1" applyBorder="1"/>
    <xf numFmtId="1" fontId="0" fillId="3" borderId="25" xfId="0" applyNumberFormat="1" applyFill="1" applyBorder="1"/>
    <xf numFmtId="1" fontId="0" fillId="3" borderId="28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2" borderId="50" xfId="0" applyFill="1" applyBorder="1"/>
    <xf numFmtId="1" fontId="0" fillId="2" borderId="51" xfId="0" applyNumberFormat="1" applyFill="1" applyBorder="1"/>
    <xf numFmtId="0" fontId="0" fillId="2" borderId="51" xfId="0" applyFill="1" applyBorder="1"/>
    <xf numFmtId="1" fontId="0" fillId="2" borderId="29" xfId="0" applyNumberFormat="1" applyFill="1" applyBorder="1"/>
    <xf numFmtId="1" fontId="0" fillId="2" borderId="37" xfId="0" applyNumberFormat="1" applyFill="1" applyBorder="1"/>
    <xf numFmtId="0" fontId="0" fillId="0" borderId="25" xfId="0" applyFill="1" applyBorder="1"/>
    <xf numFmtId="1" fontId="0" fillId="2" borderId="7" xfId="0" applyNumberForma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0" borderId="21" xfId="0" applyFill="1" applyBorder="1"/>
    <xf numFmtId="2" fontId="0" fillId="2" borderId="55" xfId="0" applyNumberFormat="1" applyFill="1" applyBorder="1"/>
    <xf numFmtId="0" fontId="0" fillId="0" borderId="2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0" xfId="0" applyFill="1" applyBorder="1"/>
    <xf numFmtId="0" fontId="0" fillId="0" borderId="29" xfId="0" applyFill="1" applyBorder="1"/>
    <xf numFmtId="0" fontId="0" fillId="2" borderId="33" xfId="0" applyFill="1" applyBorder="1"/>
    <xf numFmtId="0" fontId="0" fillId="3" borderId="24" xfId="0" applyFill="1" applyBorder="1"/>
    <xf numFmtId="0" fontId="0" fillId="3" borderId="2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2" borderId="38" xfId="0" applyFill="1" applyBorder="1"/>
    <xf numFmtId="0" fontId="0" fillId="2" borderId="32" xfId="0" applyFill="1" applyBorder="1"/>
    <xf numFmtId="0" fontId="0" fillId="0" borderId="2" xfId="0" applyBorder="1"/>
    <xf numFmtId="0" fontId="0" fillId="0" borderId="52" xfId="0" applyBorder="1"/>
    <xf numFmtId="0" fontId="0" fillId="0" borderId="53" xfId="0" applyBorder="1"/>
    <xf numFmtId="164" fontId="0" fillId="2" borderId="50" xfId="0" applyNumberFormat="1" applyFill="1" applyBorder="1"/>
    <xf numFmtId="164" fontId="0" fillId="2" borderId="29" xfId="0" applyNumberFormat="1" applyFill="1" applyBorder="1"/>
    <xf numFmtId="164" fontId="0" fillId="2" borderId="25" xfId="0" applyNumberFormat="1" applyFill="1" applyBorder="1"/>
    <xf numFmtId="164" fontId="0" fillId="2" borderId="51" xfId="0" applyNumberFormat="1" applyFill="1" applyBorder="1"/>
    <xf numFmtId="164" fontId="0" fillId="2" borderId="37" xfId="0" applyNumberFormat="1" applyFill="1" applyBorder="1"/>
    <xf numFmtId="164" fontId="0" fillId="2" borderId="28" xfId="0" applyNumberFormat="1" applyFill="1" applyBorder="1"/>
    <xf numFmtId="0" fontId="3" fillId="0" borderId="0" xfId="0" applyFont="1"/>
    <xf numFmtId="0" fontId="0" fillId="4" borderId="7" xfId="0" applyFill="1" applyBorder="1"/>
    <xf numFmtId="0" fontId="0" fillId="4" borderId="59" xfId="0" applyFill="1" applyBorder="1"/>
    <xf numFmtId="2" fontId="0" fillId="4" borderId="59" xfId="0" applyNumberFormat="1" applyFill="1" applyBorder="1"/>
    <xf numFmtId="2" fontId="0" fillId="4" borderId="54" xfId="0" applyNumberFormat="1" applyFill="1" applyBorder="1"/>
    <xf numFmtId="0" fontId="0" fillId="4" borderId="55" xfId="0" applyFill="1" applyBorder="1"/>
    <xf numFmtId="0" fontId="0" fillId="0" borderId="23" xfId="0" quotePrefix="1" applyBorder="1"/>
    <xf numFmtId="0" fontId="0" fillId="4" borderId="54" xfId="0" applyFill="1" applyBorder="1"/>
    <xf numFmtId="0" fontId="0" fillId="0" borderId="24" xfId="0" applyBorder="1"/>
    <xf numFmtId="0" fontId="0" fillId="0" borderId="60" xfId="0" applyBorder="1"/>
    <xf numFmtId="0" fontId="0" fillId="0" borderId="50" xfId="0" applyBorder="1"/>
    <xf numFmtId="2" fontId="0" fillId="4" borderId="61" xfId="0" applyNumberFormat="1" applyFill="1" applyBorder="1"/>
    <xf numFmtId="0" fontId="0" fillId="4" borderId="62" xfId="0" applyFill="1" applyBorder="1"/>
    <xf numFmtId="2" fontId="0" fillId="4" borderId="62" xfId="0" applyNumberFormat="1" applyFill="1" applyBorder="1"/>
    <xf numFmtId="0" fontId="0" fillId="0" borderId="1" xfId="0" applyFill="1" applyBorder="1"/>
    <xf numFmtId="0" fontId="0" fillId="4" borderId="59" xfId="0" applyFill="1" applyBorder="1" applyAlignment="1">
      <alignment horizontal="center"/>
    </xf>
    <xf numFmtId="0" fontId="0" fillId="0" borderId="35" xfId="0" applyBorder="1"/>
    <xf numFmtId="2" fontId="0" fillId="2" borderId="63" xfId="0" applyNumberFormat="1" applyFill="1" applyBorder="1"/>
    <xf numFmtId="2" fontId="0" fillId="0" borderId="50" xfId="0" applyNumberFormat="1" applyBorder="1"/>
    <xf numFmtId="2" fontId="0" fillId="0" borderId="29" xfId="0" applyNumberFormat="1" applyBorder="1"/>
    <xf numFmtId="0" fontId="0" fillId="4" borderId="0" xfId="0" applyFill="1" applyBorder="1"/>
    <xf numFmtId="0" fontId="0" fillId="4" borderId="24" xfId="0" applyFill="1" applyBorder="1"/>
    <xf numFmtId="2" fontId="0" fillId="4" borderId="25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полігон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402197020889623E-2"/>
          <c:y val="0.17855939095229073"/>
          <c:w val="0.91002044989775055"/>
          <c:h val="0.6676126366375613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Лист1!$C$19:$C$26</c:f>
              <c:strCache>
                <c:ptCount val="8"/>
                <c:pt idx="0">
                  <c:v>0 - 0.78</c:v>
                </c:pt>
                <c:pt idx="1">
                  <c:v>0.78 - 1.56</c:v>
                </c:pt>
                <c:pt idx="2">
                  <c:v>1.56 - 2.34</c:v>
                </c:pt>
                <c:pt idx="3">
                  <c:v>2.34 - 3.12</c:v>
                </c:pt>
                <c:pt idx="4">
                  <c:v>3.12 - 3.9</c:v>
                </c:pt>
                <c:pt idx="5">
                  <c:v>3.9 - 4.68</c:v>
                </c:pt>
                <c:pt idx="6">
                  <c:v>4.68 - 5.46</c:v>
                </c:pt>
                <c:pt idx="7">
                  <c:v>5.46 - 6.24</c:v>
                </c:pt>
              </c:strCache>
            </c:strRef>
          </c:cat>
          <c:val>
            <c:numRef>
              <c:f>Лист1!$D$19:$D$26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99903360"/>
        <c:axId val="-1499907712"/>
      </c:lineChart>
      <c:catAx>
        <c:axId val="-14999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9907712"/>
        <c:crosses val="autoZero"/>
        <c:auto val="1"/>
        <c:lblAlgn val="ctr"/>
        <c:lblOffset val="100"/>
        <c:noMultiLvlLbl val="0"/>
      </c:catAx>
      <c:valAx>
        <c:axId val="-149990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999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Лист1!$C$19:$C$26</c:f>
              <c:strCache>
                <c:ptCount val="8"/>
                <c:pt idx="0">
                  <c:v>0 - 0.78</c:v>
                </c:pt>
                <c:pt idx="1">
                  <c:v>0.78 - 1.56</c:v>
                </c:pt>
                <c:pt idx="2">
                  <c:v>1.56 - 2.34</c:v>
                </c:pt>
                <c:pt idx="3">
                  <c:v>2.34 - 3.12</c:v>
                </c:pt>
                <c:pt idx="4">
                  <c:v>3.12 - 3.9</c:v>
                </c:pt>
                <c:pt idx="5">
                  <c:v>3.9 - 4.68</c:v>
                </c:pt>
                <c:pt idx="6">
                  <c:v>4.68 - 5.46</c:v>
                </c:pt>
                <c:pt idx="7">
                  <c:v>5.46 - 6.24</c:v>
                </c:pt>
              </c:strCache>
            </c:strRef>
          </c:cat>
          <c:val>
            <c:numRef>
              <c:f>Лист1!$D$19:$D$26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499913152"/>
        <c:axId val="-1499908800"/>
      </c:barChart>
      <c:catAx>
        <c:axId val="-14999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9908800"/>
        <c:crosses val="autoZero"/>
        <c:auto val="1"/>
        <c:lblAlgn val="ctr"/>
        <c:lblOffset val="100"/>
        <c:noMultiLvlLbl val="0"/>
      </c:catAx>
      <c:valAx>
        <c:axId val="-149990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4999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Лист1!$C$19:$C$26</c:f>
              <c:strCache>
                <c:ptCount val="8"/>
                <c:pt idx="0">
                  <c:v>0 - 0.78</c:v>
                </c:pt>
                <c:pt idx="1">
                  <c:v>0.78 - 1.56</c:v>
                </c:pt>
                <c:pt idx="2">
                  <c:v>1.56 - 2.34</c:v>
                </c:pt>
                <c:pt idx="3">
                  <c:v>2.34 - 3.12</c:v>
                </c:pt>
                <c:pt idx="4">
                  <c:v>3.12 - 3.9</c:v>
                </c:pt>
                <c:pt idx="5">
                  <c:v>3.9 - 4.68</c:v>
                </c:pt>
                <c:pt idx="6">
                  <c:v>4.68 - 5.46</c:v>
                </c:pt>
                <c:pt idx="7">
                  <c:v>5.46 - 6.24</c:v>
                </c:pt>
              </c:strCache>
            </c:strRef>
          </c:cat>
          <c:val>
            <c:numRef>
              <c:f>Лист1!$F$19:$F$26</c:f>
              <c:numCache>
                <c:formatCode>General</c:formatCode>
                <c:ptCount val="8"/>
                <c:pt idx="0">
                  <c:v>16</c:v>
                </c:pt>
                <c:pt idx="1">
                  <c:v>34</c:v>
                </c:pt>
                <c:pt idx="2">
                  <c:v>49</c:v>
                </c:pt>
                <c:pt idx="3">
                  <c:v>60</c:v>
                </c:pt>
                <c:pt idx="4">
                  <c:v>73</c:v>
                </c:pt>
                <c:pt idx="5">
                  <c:v>86</c:v>
                </c:pt>
                <c:pt idx="6">
                  <c:v>95</c:v>
                </c:pt>
                <c:pt idx="7">
                  <c:v>100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99912608"/>
        <c:axId val="-1499902272"/>
      </c:lineChart>
      <c:catAx>
        <c:axId val="-14999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9902272"/>
        <c:crosses val="autoZero"/>
        <c:auto val="1"/>
        <c:lblAlgn val="ctr"/>
        <c:lblOffset val="100"/>
        <c:noMultiLvlLbl val="0"/>
      </c:catAx>
      <c:valAx>
        <c:axId val="-1499902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999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Лист1!$B$299:$B$398</c:f>
              <c:numCache>
                <c:formatCode>0</c:formatCode>
                <c:ptCount val="100"/>
                <c:pt idx="0">
                  <c:v>1185.0037113876199</c:v>
                </c:pt>
                <c:pt idx="1">
                  <c:v>1178.990377580209</c:v>
                </c:pt>
                <c:pt idx="2">
                  <c:v>1172.6048127835002</c:v>
                </c:pt>
                <c:pt idx="3">
                  <c:v>1170.2581935912549</c:v>
                </c:pt>
                <c:pt idx="4">
                  <c:v>1166.2614739969711</c:v>
                </c:pt>
                <c:pt idx="5">
                  <c:v>1165.7434119224285</c:v>
                </c:pt>
                <c:pt idx="6">
                  <c:v>1161.0360393497892</c:v>
                </c:pt>
                <c:pt idx="7">
                  <c:v>1160.5094273536101</c:v>
                </c:pt>
                <c:pt idx="8">
                  <c:v>1148.1433028622553</c:v>
                </c:pt>
                <c:pt idx="9">
                  <c:v>1146.8489321354418</c:v>
                </c:pt>
                <c:pt idx="10">
                  <c:v>1146.5737867310377</c:v>
                </c:pt>
                <c:pt idx="11">
                  <c:v>1146.0699333217033</c:v>
                </c:pt>
                <c:pt idx="12">
                  <c:v>1137.9341346622755</c:v>
                </c:pt>
                <c:pt idx="13">
                  <c:v>1136.8227249208981</c:v>
                </c:pt>
                <c:pt idx="14">
                  <c:v>1134.1039301161011</c:v>
                </c:pt>
                <c:pt idx="15">
                  <c:v>1124.8257659496624</c:v>
                </c:pt>
                <c:pt idx="16">
                  <c:v>1119.7922625884783</c:v>
                </c:pt>
                <c:pt idx="17">
                  <c:v>1119.4939994969584</c:v>
                </c:pt>
                <c:pt idx="18">
                  <c:v>1114.1105573678597</c:v>
                </c:pt>
                <c:pt idx="19">
                  <c:v>1111.6734605786312</c:v>
                </c:pt>
                <c:pt idx="20">
                  <c:v>1110.5926244418376</c:v>
                </c:pt>
                <c:pt idx="21">
                  <c:v>1103.2379616312883</c:v>
                </c:pt>
                <c:pt idx="22">
                  <c:v>1099.6188688378081</c:v>
                </c:pt>
                <c:pt idx="23">
                  <c:v>1095.9252572374976</c:v>
                </c:pt>
                <c:pt idx="24">
                  <c:v>1094.8819487212322</c:v>
                </c:pt>
                <c:pt idx="25">
                  <c:v>1089.9881641823335</c:v>
                </c:pt>
                <c:pt idx="26">
                  <c:v>1086.3965203840232</c:v>
                </c:pt>
                <c:pt idx="27">
                  <c:v>1082.6759514012278</c:v>
                </c:pt>
                <c:pt idx="28">
                  <c:v>1080.1750902468052</c:v>
                </c:pt>
                <c:pt idx="29">
                  <c:v>1076.7986586756838</c:v>
                </c:pt>
                <c:pt idx="30">
                  <c:v>1076.3212087802999</c:v>
                </c:pt>
                <c:pt idx="31">
                  <c:v>1064.1556621686282</c:v>
                </c:pt>
                <c:pt idx="32">
                  <c:v>1063.6559086350251</c:v>
                </c:pt>
                <c:pt idx="33">
                  <c:v>1059.8879552285973</c:v>
                </c:pt>
                <c:pt idx="34">
                  <c:v>1059.2318698645661</c:v>
                </c:pt>
                <c:pt idx="35">
                  <c:v>1059.1657088179636</c:v>
                </c:pt>
                <c:pt idx="36">
                  <c:v>1055.6288176954986</c:v>
                </c:pt>
                <c:pt idx="37">
                  <c:v>1054.5472317536244</c:v>
                </c:pt>
                <c:pt idx="38">
                  <c:v>1054.0494749820914</c:v>
                </c:pt>
                <c:pt idx="39">
                  <c:v>1053.6963687883751</c:v>
                </c:pt>
                <c:pt idx="40">
                  <c:v>1049.9274232274997</c:v>
                </c:pt>
                <c:pt idx="41">
                  <c:v>1045.8767159209108</c:v>
                </c:pt>
                <c:pt idx="42">
                  <c:v>1042.2019481929672</c:v>
                </c:pt>
                <c:pt idx="43">
                  <c:v>1040.4881237898567</c:v>
                </c:pt>
                <c:pt idx="44">
                  <c:v>1039.8002806912334</c:v>
                </c:pt>
                <c:pt idx="45">
                  <c:v>1034.1503170772678</c:v>
                </c:pt>
                <c:pt idx="46">
                  <c:v>1029.438704015889</c:v>
                </c:pt>
                <c:pt idx="47">
                  <c:v>1027.1800608165995</c:v>
                </c:pt>
                <c:pt idx="48">
                  <c:v>1023.0424848766002</c:v>
                </c:pt>
                <c:pt idx="49">
                  <c:v>1021.285566780802</c:v>
                </c:pt>
                <c:pt idx="50">
                  <c:v>1014.59743486696</c:v>
                </c:pt>
                <c:pt idx="51">
                  <c:v>1013.739497901928</c:v>
                </c:pt>
                <c:pt idx="52">
                  <c:v>1013.1175305354875</c:v>
                </c:pt>
                <c:pt idx="53">
                  <c:v>1004.5770557208015</c:v>
                </c:pt>
                <c:pt idx="54">
                  <c:v>1003.3679112585821</c:v>
                </c:pt>
                <c:pt idx="55">
                  <c:v>1002.1240286503091</c:v>
                </c:pt>
                <c:pt idx="56">
                  <c:v>999.35216508135386</c:v>
                </c:pt>
                <c:pt idx="57">
                  <c:v>998.14258465610806</c:v>
                </c:pt>
                <c:pt idx="58">
                  <c:v>992.36860380958933</c:v>
                </c:pt>
                <c:pt idx="59">
                  <c:v>991.4741025028336</c:v>
                </c:pt>
                <c:pt idx="60">
                  <c:v>984.69861819630944</c:v>
                </c:pt>
                <c:pt idx="61">
                  <c:v>976.3732548119782</c:v>
                </c:pt>
                <c:pt idx="62">
                  <c:v>967.68224784754989</c:v>
                </c:pt>
                <c:pt idx="63">
                  <c:v>964.37745392270722</c:v>
                </c:pt>
                <c:pt idx="64">
                  <c:v>960.3098109674205</c:v>
                </c:pt>
                <c:pt idx="65">
                  <c:v>955.30502456642034</c:v>
                </c:pt>
                <c:pt idx="66">
                  <c:v>952.94509953154238</c:v>
                </c:pt>
                <c:pt idx="67">
                  <c:v>951.21571978316058</c:v>
                </c:pt>
                <c:pt idx="68">
                  <c:v>946.98608569219118</c:v>
                </c:pt>
                <c:pt idx="69">
                  <c:v>939.15909838699883</c:v>
                </c:pt>
                <c:pt idx="70">
                  <c:v>929.69135864480802</c:v>
                </c:pt>
                <c:pt idx="71">
                  <c:v>924.32511692371509</c:v>
                </c:pt>
                <c:pt idx="72">
                  <c:v>922.64131046492241</c:v>
                </c:pt>
                <c:pt idx="73">
                  <c:v>919.56165441089411</c:v>
                </c:pt>
                <c:pt idx="74">
                  <c:v>919.09174928616585</c:v>
                </c:pt>
                <c:pt idx="75">
                  <c:v>918.32981080130821</c:v>
                </c:pt>
                <c:pt idx="76">
                  <c:v>917.40768795989607</c:v>
                </c:pt>
                <c:pt idx="77">
                  <c:v>912.08495866944338</c:v>
                </c:pt>
                <c:pt idx="78">
                  <c:v>911.24156111010382</c:v>
                </c:pt>
                <c:pt idx="79">
                  <c:v>910.5161542688686</c:v>
                </c:pt>
                <c:pt idx="80">
                  <c:v>893.57416982901907</c:v>
                </c:pt>
                <c:pt idx="81">
                  <c:v>886.21313122436436</c:v>
                </c:pt>
                <c:pt idx="82">
                  <c:v>881.07904222622869</c:v>
                </c:pt>
                <c:pt idx="83">
                  <c:v>877.78573454988157</c:v>
                </c:pt>
                <c:pt idx="84">
                  <c:v>875.98798086297347</c:v>
                </c:pt>
                <c:pt idx="85">
                  <c:v>874.6924340657356</c:v>
                </c:pt>
                <c:pt idx="86">
                  <c:v>872.38669355690831</c:v>
                </c:pt>
                <c:pt idx="87">
                  <c:v>861.97598077682528</c:v>
                </c:pt>
                <c:pt idx="88">
                  <c:v>861.82075875194232</c:v>
                </c:pt>
                <c:pt idx="89">
                  <c:v>860.96642050243611</c:v>
                </c:pt>
                <c:pt idx="90">
                  <c:v>853.57786229471424</c:v>
                </c:pt>
                <c:pt idx="91">
                  <c:v>846.79853144156971</c:v>
                </c:pt>
                <c:pt idx="92">
                  <c:v>845.03373280990081</c:v>
                </c:pt>
                <c:pt idx="93">
                  <c:v>835.99468608077132</c:v>
                </c:pt>
                <c:pt idx="94">
                  <c:v>828.06808803419108</c:v>
                </c:pt>
                <c:pt idx="95">
                  <c:v>826.10366245929185</c:v>
                </c:pt>
                <c:pt idx="96">
                  <c:v>816.96956856662166</c:v>
                </c:pt>
                <c:pt idx="97">
                  <c:v>813.12164421569969</c:v>
                </c:pt>
                <c:pt idx="98">
                  <c:v>805.91493106021539</c:v>
                </c:pt>
                <c:pt idx="99">
                  <c:v>802.49644417992477</c:v>
                </c:pt>
              </c:numCache>
            </c:numRef>
          </c:xVal>
          <c:yVal>
            <c:numRef>
              <c:f>Лист1!$A$299:$A$398</c:f>
              <c:numCache>
                <c:formatCode>0.00</c:formatCode>
                <c:ptCount val="100"/>
                <c:pt idx="0">
                  <c:v>2.8421462578808399E-2</c:v>
                </c:pt>
                <c:pt idx="1">
                  <c:v>4.4987372013684412E-2</c:v>
                </c:pt>
                <c:pt idx="2">
                  <c:v>5.1535911896520181E-2</c:v>
                </c:pt>
                <c:pt idx="3">
                  <c:v>0.12</c:v>
                </c:pt>
                <c:pt idx="4">
                  <c:v>0.1432143877945613</c:v>
                </c:pt>
                <c:pt idx="5">
                  <c:v>0.19195151283832712</c:v>
                </c:pt>
                <c:pt idx="6">
                  <c:v>0.22622334533993094</c:v>
                </c:pt>
                <c:pt idx="7">
                  <c:v>0.28917932591988893</c:v>
                </c:pt>
                <c:pt idx="8">
                  <c:v>0.30759773665871171</c:v>
                </c:pt>
                <c:pt idx="9">
                  <c:v>0.39216186328915614</c:v>
                </c:pt>
                <c:pt idx="10">
                  <c:v>0.57891024320230255</c:v>
                </c:pt>
                <c:pt idx="11">
                  <c:v>0.61121290033583753</c:v>
                </c:pt>
                <c:pt idx="12">
                  <c:v>0.65048866465410238</c:v>
                </c:pt>
                <c:pt idx="13">
                  <c:v>0.67520220369887762</c:v>
                </c:pt>
                <c:pt idx="14">
                  <c:v>0.67570040019355848</c:v>
                </c:pt>
                <c:pt idx="15">
                  <c:v>0.72192332776175339</c:v>
                </c:pt>
                <c:pt idx="16">
                  <c:v>0.79555564330741668</c:v>
                </c:pt>
                <c:pt idx="17">
                  <c:v>0.79775810230360111</c:v>
                </c:pt>
                <c:pt idx="18">
                  <c:v>0.8697485512412495</c:v>
                </c:pt>
                <c:pt idx="19">
                  <c:v>0.89028388253878754</c:v>
                </c:pt>
                <c:pt idx="20">
                  <c:v>0.90891493056269135</c:v>
                </c:pt>
                <c:pt idx="21">
                  <c:v>0.92702520134791566</c:v>
                </c:pt>
                <c:pt idx="22">
                  <c:v>0.92968745142105358</c:v>
                </c:pt>
                <c:pt idx="23">
                  <c:v>0.93359625901468291</c:v>
                </c:pt>
                <c:pt idx="24">
                  <c:v>0.94637880298708676</c:v>
                </c:pt>
                <c:pt idx="25">
                  <c:v>1.0390660590527288</c:v>
                </c:pt>
                <c:pt idx="26">
                  <c:v>1.177094763271628</c:v>
                </c:pt>
                <c:pt idx="27">
                  <c:v>1.2427212140826089</c:v>
                </c:pt>
                <c:pt idx="28">
                  <c:v>1.3065779046710881</c:v>
                </c:pt>
                <c:pt idx="29">
                  <c:v>1.4669941306399696</c:v>
                </c:pt>
                <c:pt idx="30">
                  <c:v>1.4939235492079743</c:v>
                </c:pt>
                <c:pt idx="31">
                  <c:v>1.513536126373312</c:v>
                </c:pt>
                <c:pt idx="32">
                  <c:v>1.5319658777770413</c:v>
                </c:pt>
                <c:pt idx="33">
                  <c:v>1.5579312846229012</c:v>
                </c:pt>
                <c:pt idx="34">
                  <c:v>1.5772505430328199</c:v>
                </c:pt>
                <c:pt idx="35">
                  <c:v>1.5993822850835833</c:v>
                </c:pt>
                <c:pt idx="36">
                  <c:v>1.5994910938416356</c:v>
                </c:pt>
                <c:pt idx="37">
                  <c:v>1.6229955790468755</c:v>
                </c:pt>
                <c:pt idx="38">
                  <c:v>1.6811843067265926</c:v>
                </c:pt>
                <c:pt idx="39">
                  <c:v>1.7004058891862133</c:v>
                </c:pt>
                <c:pt idx="40">
                  <c:v>1.7073796298802495</c:v>
                </c:pt>
                <c:pt idx="41">
                  <c:v>1.7399855529822441</c:v>
                </c:pt>
                <c:pt idx="42">
                  <c:v>1.8935825168633402</c:v>
                </c:pt>
                <c:pt idx="43">
                  <c:v>1.9145093047233355</c:v>
                </c:pt>
                <c:pt idx="44">
                  <c:v>1.9982652041494162</c:v>
                </c:pt>
                <c:pt idx="45">
                  <c:v>2.0705893118513341</c:v>
                </c:pt>
                <c:pt idx="46">
                  <c:v>2.2414500564464115</c:v>
                </c:pt>
                <c:pt idx="47">
                  <c:v>2.2965455606600522</c:v>
                </c:pt>
                <c:pt idx="48">
                  <c:v>2.3076402554568536</c:v>
                </c:pt>
                <c:pt idx="49">
                  <c:v>2.3795229370260462</c:v>
                </c:pt>
                <c:pt idx="50">
                  <c:v>2.4018255253180403</c:v>
                </c:pt>
                <c:pt idx="51">
                  <c:v>2.4651996883464227</c:v>
                </c:pt>
                <c:pt idx="52">
                  <c:v>2.4839343747340488</c:v>
                </c:pt>
                <c:pt idx="53">
                  <c:v>2.4879184643962722</c:v>
                </c:pt>
                <c:pt idx="54">
                  <c:v>2.5938417198733452</c:v>
                </c:pt>
                <c:pt idx="55">
                  <c:v>2.6155094492263724</c:v>
                </c:pt>
                <c:pt idx="56">
                  <c:v>2.6456341389305793</c:v>
                </c:pt>
                <c:pt idx="57">
                  <c:v>2.7046441937667396</c:v>
                </c:pt>
                <c:pt idx="58">
                  <c:v>2.9160543720421241</c:v>
                </c:pt>
                <c:pt idx="59">
                  <c:v>2.9469782448084514</c:v>
                </c:pt>
                <c:pt idx="60">
                  <c:v>3.1516740703559374</c:v>
                </c:pt>
                <c:pt idx="61">
                  <c:v>3.2139420892224284</c:v>
                </c:pt>
                <c:pt idx="62">
                  <c:v>3.2284702175499538</c:v>
                </c:pt>
                <c:pt idx="63">
                  <c:v>3.2754933526278345</c:v>
                </c:pt>
                <c:pt idx="64">
                  <c:v>3.3100200762413938</c:v>
                </c:pt>
                <c:pt idx="65">
                  <c:v>3.3160098440094581</c:v>
                </c:pt>
                <c:pt idx="66">
                  <c:v>3.4799999999999995</c:v>
                </c:pt>
                <c:pt idx="67">
                  <c:v>3.4803580776467888</c:v>
                </c:pt>
                <c:pt idx="68">
                  <c:v>3.5937618577115638</c:v>
                </c:pt>
                <c:pt idx="69">
                  <c:v>3.64526630480976</c:v>
                </c:pt>
                <c:pt idx="70">
                  <c:v>3.6844176830185411</c:v>
                </c:pt>
                <c:pt idx="71">
                  <c:v>3.687773579219225</c:v>
                </c:pt>
                <c:pt idx="72">
                  <c:v>3.7586423069143828</c:v>
                </c:pt>
                <c:pt idx="73">
                  <c:v>3.9855518299939554</c:v>
                </c:pt>
                <c:pt idx="74">
                  <c:v>4.1991189024822155</c:v>
                </c:pt>
                <c:pt idx="75">
                  <c:v>4.2172598575346445</c:v>
                </c:pt>
                <c:pt idx="76">
                  <c:v>4.357951402376095</c:v>
                </c:pt>
                <c:pt idx="77">
                  <c:v>4.3984822097233618</c:v>
                </c:pt>
                <c:pt idx="78">
                  <c:v>4.4557424650039934</c:v>
                </c:pt>
                <c:pt idx="79">
                  <c:v>4.4607911009229335</c:v>
                </c:pt>
                <c:pt idx="80">
                  <c:v>4.4962650516837241</c:v>
                </c:pt>
                <c:pt idx="81">
                  <c:v>4.5891726100460684</c:v>
                </c:pt>
                <c:pt idx="82">
                  <c:v>4.5943683482124387</c:v>
                </c:pt>
                <c:pt idx="83">
                  <c:v>4.5974200758953785</c:v>
                </c:pt>
                <c:pt idx="84">
                  <c:v>4.63851782163725</c:v>
                </c:pt>
                <c:pt idx="85">
                  <c:v>4.6601620378813813</c:v>
                </c:pt>
                <c:pt idx="86">
                  <c:v>4.6896088654490633</c:v>
                </c:pt>
                <c:pt idx="87">
                  <c:v>4.70082631684412</c:v>
                </c:pt>
                <c:pt idx="88">
                  <c:v>4.8226804246550916</c:v>
                </c:pt>
                <c:pt idx="89">
                  <c:v>4.8644586936880554</c:v>
                </c:pt>
                <c:pt idx="90">
                  <c:v>4.9007131980080141</c:v>
                </c:pt>
                <c:pt idx="91">
                  <c:v>4.9340624491734122</c:v>
                </c:pt>
                <c:pt idx="92">
                  <c:v>5.120892994928905</c:v>
                </c:pt>
                <c:pt idx="93">
                  <c:v>5.1417419502634623</c:v>
                </c:pt>
                <c:pt idx="94">
                  <c:v>5.4074791409180278</c:v>
                </c:pt>
                <c:pt idx="95">
                  <c:v>5.5484042729148291</c:v>
                </c:pt>
                <c:pt idx="96">
                  <c:v>5.816013015993831</c:v>
                </c:pt>
                <c:pt idx="97">
                  <c:v>5.8400490859376557</c:v>
                </c:pt>
                <c:pt idx="98">
                  <c:v>5.8961633950705981</c:v>
                </c:pt>
                <c:pt idx="99">
                  <c:v>5.9851346673763821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3139392"/>
        <c:axId val="-1459388496"/>
      </c:scatterChart>
      <c:valAx>
        <c:axId val="-1643139392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9388496"/>
        <c:crosses val="autoZero"/>
        <c:crossBetween val="midCat"/>
      </c:valAx>
      <c:valAx>
        <c:axId val="-14593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431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Лист1!$A$88:$A$95</c:f>
              <c:numCache>
                <c:formatCode>General</c:formatCode>
                <c:ptCount val="8"/>
                <c:pt idx="0">
                  <c:v>850</c:v>
                </c:pt>
                <c:pt idx="1">
                  <c:v>910</c:v>
                </c:pt>
                <c:pt idx="2">
                  <c:v>945</c:v>
                </c:pt>
                <c:pt idx="3">
                  <c:v>1020</c:v>
                </c:pt>
                <c:pt idx="4">
                  <c:v>1065</c:v>
                </c:pt>
                <c:pt idx="5">
                  <c:v>1090</c:v>
                </c:pt>
                <c:pt idx="6">
                  <c:v>1170</c:v>
                </c:pt>
                <c:pt idx="7">
                  <c:v>1225</c:v>
                </c:pt>
              </c:numCache>
            </c:numRef>
          </c:xVal>
          <c:yVal>
            <c:numRef>
              <c:f>Лист1!$B$88:$B$95</c:f>
              <c:numCache>
                <c:formatCode>General</c:formatCode>
                <c:ptCount val="8"/>
                <c:pt idx="0">
                  <c:v>0.39</c:v>
                </c:pt>
                <c:pt idx="1">
                  <c:v>1.17</c:v>
                </c:pt>
                <c:pt idx="2">
                  <c:v>1.95</c:v>
                </c:pt>
                <c:pt idx="3">
                  <c:v>2.73</c:v>
                </c:pt>
                <c:pt idx="4">
                  <c:v>3.51</c:v>
                </c:pt>
                <c:pt idx="5">
                  <c:v>4.29</c:v>
                </c:pt>
                <c:pt idx="6">
                  <c:v>5.07</c:v>
                </c:pt>
                <c:pt idx="7">
                  <c:v>5.85</c:v>
                </c:pt>
              </c:numCache>
            </c:numRef>
          </c:yVal>
          <c:smooth val="1"/>
        </c:ser>
        <c:ser>
          <c:idx val="1"/>
          <c:order val="1"/>
          <c:tx>
            <c:v>у(х)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Лист1!$A$88:$A$95</c:f>
              <c:numCache>
                <c:formatCode>General</c:formatCode>
                <c:ptCount val="8"/>
                <c:pt idx="0">
                  <c:v>850</c:v>
                </c:pt>
                <c:pt idx="1">
                  <c:v>910</c:v>
                </c:pt>
                <c:pt idx="2">
                  <c:v>945</c:v>
                </c:pt>
                <c:pt idx="3">
                  <c:v>1020</c:v>
                </c:pt>
                <c:pt idx="4">
                  <c:v>1065</c:v>
                </c:pt>
                <c:pt idx="5">
                  <c:v>1090</c:v>
                </c:pt>
                <c:pt idx="6">
                  <c:v>1170</c:v>
                </c:pt>
                <c:pt idx="7">
                  <c:v>1225</c:v>
                </c:pt>
              </c:numCache>
            </c:numRef>
          </c:xVal>
          <c:yVal>
            <c:numRef>
              <c:f>Лист1!$H$115:$H$122</c:f>
              <c:numCache>
                <c:formatCode>0.0</c:formatCode>
                <c:ptCount val="8"/>
                <c:pt idx="0">
                  <c:v>0.39931687021876705</c:v>
                </c:pt>
                <c:pt idx="1">
                  <c:v>1.2846917192323239</c:v>
                </c:pt>
                <c:pt idx="2">
                  <c:v>1.8011603811568975</c:v>
                </c:pt>
                <c:pt idx="3">
                  <c:v>2.9078789424238423</c:v>
                </c:pt>
                <c:pt idx="4">
                  <c:v>3.5719100791840095</c:v>
                </c:pt>
                <c:pt idx="5">
                  <c:v>3.9408162662729911</c:v>
                </c:pt>
                <c:pt idx="6">
                  <c:v>5.1213160649577301</c:v>
                </c:pt>
                <c:pt idx="7">
                  <c:v>5.932909676553491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383056"/>
        <c:axId val="-1459386864"/>
      </c:scatterChart>
      <c:valAx>
        <c:axId val="-145938305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9386864"/>
        <c:crosses val="autoZero"/>
        <c:crossBetween val="midCat"/>
      </c:valAx>
      <c:valAx>
        <c:axId val="-1459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93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895351</xdr:colOff>
      <xdr:row>29</xdr:row>
      <xdr:rowOff>61911</xdr:rowOff>
    </xdr:from>
    <xdr:to>
      <xdr:col>11</xdr:col>
      <xdr:colOff>123825</xdr:colOff>
      <xdr:row>43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43</xdr:row>
      <xdr:rowOff>176213</xdr:rowOff>
    </xdr:from>
    <xdr:to>
      <xdr:col>5</xdr:col>
      <xdr:colOff>704850</xdr:colOff>
      <xdr:row>57</xdr:row>
      <xdr:rowOff>142876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29</xdr:row>
      <xdr:rowOff>52387</xdr:rowOff>
    </xdr:from>
    <xdr:to>
      <xdr:col>5</xdr:col>
      <xdr:colOff>685800</xdr:colOff>
      <xdr:row>43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619125</xdr:colOff>
      <xdr:row>297</xdr:row>
      <xdr:rowOff>195262</xdr:rowOff>
    </xdr:from>
    <xdr:to>
      <xdr:col>8</xdr:col>
      <xdr:colOff>1019175</xdr:colOff>
      <xdr:row>312</xdr:row>
      <xdr:rowOff>61912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86</xdr:row>
      <xdr:rowOff>176212</xdr:rowOff>
    </xdr:from>
    <xdr:to>
      <xdr:col>12</xdr:col>
      <xdr:colOff>2867025</xdr:colOff>
      <xdr:row>101</xdr:row>
      <xdr:rowOff>52387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9"/>
  <sheetViews>
    <sheetView tabSelected="1" topLeftCell="A6" zoomScaleNormal="100" workbookViewId="0">
      <selection activeCell="I107" sqref="I107"/>
    </sheetView>
  </sheetViews>
  <sheetFormatPr defaultRowHeight="15" x14ac:dyDescent="0.25"/>
  <cols>
    <col min="1" max="1" width="10.28515625" customWidth="1"/>
    <col min="2" max="2" width="8.85546875" customWidth="1"/>
    <col min="3" max="3" width="16" customWidth="1"/>
    <col min="4" max="4" width="11.7109375" customWidth="1"/>
    <col min="5" max="6" width="12.85546875" customWidth="1"/>
    <col min="7" max="7" width="13.140625" customWidth="1"/>
    <col min="8" max="8" width="12.7109375" customWidth="1"/>
    <col min="9" max="9" width="15.42578125" customWidth="1"/>
    <col min="10" max="10" width="14" customWidth="1"/>
    <col min="11" max="11" width="9.5703125" customWidth="1"/>
    <col min="12" max="12" width="3.5703125" customWidth="1"/>
    <col min="13" max="13" width="45.28515625" customWidth="1"/>
    <col min="14" max="14" width="4.5703125" customWidth="1"/>
    <col min="15" max="15" width="1.7109375" customWidth="1"/>
    <col min="16" max="16" width="1.5703125" customWidth="1"/>
    <col min="17" max="17" width="9.5703125" customWidth="1"/>
    <col min="18" max="18" width="5.5703125" customWidth="1"/>
    <col min="35" max="35" width="13" customWidth="1"/>
  </cols>
  <sheetData>
    <row r="1" spans="1:29" x14ac:dyDescent="0.25">
      <c r="A1" s="11">
        <v>2.8421462578808399E-2</v>
      </c>
      <c r="B1" s="12">
        <v>0.57891024320230255</v>
      </c>
      <c r="C1" s="12">
        <v>0.90891493056269135</v>
      </c>
      <c r="D1" s="12">
        <v>1.4939235492079743</v>
      </c>
      <c r="E1" s="12">
        <v>1.7073796298802495</v>
      </c>
      <c r="F1" s="12">
        <v>2.4018255253180403</v>
      </c>
      <c r="G1" s="12">
        <v>3.1516740703559374</v>
      </c>
      <c r="H1" s="12">
        <v>3.6844176830185411</v>
      </c>
      <c r="I1" s="12">
        <v>4.4962650516837241</v>
      </c>
      <c r="J1" s="13">
        <v>4.9007131980080141</v>
      </c>
      <c r="M1" s="6" t="s">
        <v>13</v>
      </c>
      <c r="T1" t="s">
        <v>42</v>
      </c>
      <c r="X1">
        <f ca="1">RAND()</f>
        <v>0.61869101071133237</v>
      </c>
      <c r="Y1" s="1">
        <v>0.74937750861395402</v>
      </c>
      <c r="Z1" s="1">
        <f t="shared" ref="Z1:Z32" si="0">Y1*6</f>
        <v>4.4962650516837241</v>
      </c>
      <c r="AB1" s="1">
        <v>6.2411104498117931E-3</v>
      </c>
      <c r="AC1">
        <f t="shared" ref="AC1:AC32" si="1">AB1*400+800</f>
        <v>802.49644417992477</v>
      </c>
    </row>
    <row r="2" spans="1:29" x14ac:dyDescent="0.25">
      <c r="A2" s="14">
        <v>4.4987372013684412E-2</v>
      </c>
      <c r="B2" s="15">
        <v>0.61121290033583753</v>
      </c>
      <c r="C2" s="15">
        <v>0.92702520134791566</v>
      </c>
      <c r="D2" s="15">
        <v>1.513536126373312</v>
      </c>
      <c r="E2" s="15">
        <v>1.7399855529822441</v>
      </c>
      <c r="F2" s="15">
        <v>2.4651996883464227</v>
      </c>
      <c r="G2" s="15">
        <v>3.2139420892224284</v>
      </c>
      <c r="H2" s="15">
        <v>3.687773579219225</v>
      </c>
      <c r="I2" s="15">
        <v>4.5891726100460684</v>
      </c>
      <c r="J2" s="16">
        <v>4.9340624491734122</v>
      </c>
      <c r="M2" s="7" t="s">
        <v>14</v>
      </c>
      <c r="T2" s="1">
        <f>J10-A1</f>
        <v>5.9567132047975733</v>
      </c>
      <c r="X2">
        <f t="shared" ref="X2:X65" ca="1" si="2">RAND()</f>
        <v>0.13086554470816947</v>
      </c>
      <c r="Y2" s="1">
        <v>0.60754438413496004</v>
      </c>
      <c r="Z2" s="1">
        <f t="shared" si="0"/>
        <v>3.64526630480976</v>
      </c>
      <c r="AB2" s="1">
        <v>1.4787327650538584E-2</v>
      </c>
      <c r="AC2">
        <f t="shared" si="1"/>
        <v>805.91493106021539</v>
      </c>
    </row>
    <row r="3" spans="1:29" ht="15.75" thickBot="1" x14ac:dyDescent="0.3">
      <c r="A3" s="14">
        <v>5.1535911896520181E-2</v>
      </c>
      <c r="B3" s="15">
        <v>0.65048866465410238</v>
      </c>
      <c r="C3" s="15">
        <v>0.92968745142105358</v>
      </c>
      <c r="D3" s="15">
        <v>1.5319658777770413</v>
      </c>
      <c r="E3" s="15">
        <v>1.8935825168633402</v>
      </c>
      <c r="F3" s="15">
        <v>2.4839343747340488</v>
      </c>
      <c r="G3" s="15">
        <v>3.2284702175499538</v>
      </c>
      <c r="H3" s="15">
        <v>3.7586423069143828</v>
      </c>
      <c r="I3" s="15">
        <v>4.5943683482124387</v>
      </c>
      <c r="J3" s="16">
        <v>5.120892994928905</v>
      </c>
      <c r="M3" s="20">
        <f>(A19*D19+A20*D20+A21*D21+A22*D22+A23*D23+A24*D24+A25*D25+A26+D26)/100</f>
        <v>2.4445999999999999</v>
      </c>
      <c r="T3" t="s">
        <v>0</v>
      </c>
      <c r="X3">
        <f t="shared" ca="1" si="2"/>
        <v>0.44278300532490711</v>
      </c>
      <c r="Y3" s="1">
        <v>0.85695699171057704</v>
      </c>
      <c r="Z3" s="1">
        <f t="shared" si="0"/>
        <v>5.1417419502634623</v>
      </c>
      <c r="AB3" s="1">
        <v>3.2804110539249143E-2</v>
      </c>
      <c r="AC3">
        <f t="shared" si="1"/>
        <v>813.12164421569969</v>
      </c>
    </row>
    <row r="4" spans="1:29" x14ac:dyDescent="0.25">
      <c r="A4" s="14">
        <v>0.12</v>
      </c>
      <c r="B4" s="15">
        <v>0.67520220369887762</v>
      </c>
      <c r="C4" s="15">
        <v>0.93359625901468291</v>
      </c>
      <c r="D4" s="15">
        <v>1.5579312846229012</v>
      </c>
      <c r="E4" s="15">
        <v>1.9145093047233355</v>
      </c>
      <c r="F4" s="15">
        <v>2.4879184643962722</v>
      </c>
      <c r="G4" s="15">
        <v>3.2754933526278345</v>
      </c>
      <c r="H4" s="15">
        <v>3.9855518299939554</v>
      </c>
      <c r="I4" s="15">
        <v>4.5974200758953785</v>
      </c>
      <c r="J4" s="16">
        <v>5.1417419502634623</v>
      </c>
      <c r="M4" s="6" t="s">
        <v>15</v>
      </c>
      <c r="T4" s="1">
        <v>7.6441999999999997</v>
      </c>
      <c r="X4">
        <f t="shared" ca="1" si="2"/>
        <v>0.37038638020835968</v>
      </c>
      <c r="Y4" s="1">
        <v>8.5893186494200302E-3</v>
      </c>
      <c r="Z4" s="1">
        <f t="shared" si="0"/>
        <v>5.1535911896520181E-2</v>
      </c>
      <c r="AB4" s="1">
        <v>4.2423921416554156E-2</v>
      </c>
      <c r="AC4">
        <f t="shared" si="1"/>
        <v>816.96956856662166</v>
      </c>
    </row>
    <row r="5" spans="1:29" x14ac:dyDescent="0.25">
      <c r="A5" s="14">
        <v>0.1432143877945613</v>
      </c>
      <c r="B5" s="15">
        <v>0.67570040019355848</v>
      </c>
      <c r="C5" s="15">
        <v>0.94637880298708676</v>
      </c>
      <c r="D5" s="15">
        <v>1.5772505430328199</v>
      </c>
      <c r="E5" s="15">
        <v>1.9982652041494162</v>
      </c>
      <c r="F5" s="15">
        <v>2.5938417198733452</v>
      </c>
      <c r="G5" s="15">
        <v>3.3100200762413938</v>
      </c>
      <c r="H5" s="15">
        <v>4.1991189024822155</v>
      </c>
      <c r="I5" s="15">
        <v>4.63851782163725</v>
      </c>
      <c r="J5" s="16">
        <v>5.4074791409180278</v>
      </c>
      <c r="M5" s="7" t="s">
        <v>16</v>
      </c>
      <c r="T5" t="s">
        <v>1</v>
      </c>
      <c r="X5">
        <f t="shared" ca="1" si="2"/>
        <v>0.66034408780913811</v>
      </c>
      <c r="Y5" s="1">
        <v>9.6485040533717092E-2</v>
      </c>
      <c r="Z5" s="1">
        <f t="shared" si="0"/>
        <v>0.57891024320230255</v>
      </c>
      <c r="AB5" s="1">
        <v>6.5259156148229525E-2</v>
      </c>
      <c r="AC5">
        <f t="shared" si="1"/>
        <v>826.10366245929185</v>
      </c>
    </row>
    <row r="6" spans="1:29" ht="15.75" thickBot="1" x14ac:dyDescent="0.3">
      <c r="A6" s="14">
        <v>0.19195151283832712</v>
      </c>
      <c r="B6" s="15">
        <v>0.72192332776175339</v>
      </c>
      <c r="C6" s="15">
        <v>1.0390660590527288</v>
      </c>
      <c r="D6" s="15">
        <v>1.5993822850835833</v>
      </c>
      <c r="E6" s="15">
        <v>2.0705893118513341</v>
      </c>
      <c r="F6" s="15">
        <v>2.6155094492263724</v>
      </c>
      <c r="G6" s="15">
        <v>3.3160098440094581</v>
      </c>
      <c r="H6" s="15">
        <v>4.2172598575346445</v>
      </c>
      <c r="I6" s="15">
        <v>4.6601620378813813</v>
      </c>
      <c r="J6" s="16">
        <v>5.5484042729148291</v>
      </c>
      <c r="M6" s="20">
        <f>(E10+F1)/2</f>
        <v>2.390674231172043</v>
      </c>
      <c r="T6" s="1">
        <f>T2/T4</f>
        <v>0.77924612186985864</v>
      </c>
      <c r="X6">
        <f t="shared" ca="1" si="2"/>
        <v>0.42104764014447993</v>
      </c>
      <c r="Y6" s="1">
        <v>0.19618246054527133</v>
      </c>
      <c r="Z6" s="1">
        <f t="shared" si="0"/>
        <v>1.177094763271628</v>
      </c>
      <c r="AB6" s="1">
        <v>7.0170220085477575E-2</v>
      </c>
      <c r="AC6">
        <f t="shared" si="1"/>
        <v>828.06808803419108</v>
      </c>
    </row>
    <row r="7" spans="1:29" x14ac:dyDescent="0.25">
      <c r="A7" s="14">
        <v>0.22622334533993094</v>
      </c>
      <c r="B7" s="15">
        <v>0.79555564330741668</v>
      </c>
      <c r="C7" s="15">
        <v>1.177094763271628</v>
      </c>
      <c r="D7" s="15">
        <v>1.5994910938416356</v>
      </c>
      <c r="E7" s="15">
        <v>2.2414500564464115</v>
      </c>
      <c r="F7" s="15">
        <v>2.6456341389305793</v>
      </c>
      <c r="G7" s="15">
        <v>3.4799999999999995</v>
      </c>
      <c r="H7" s="15">
        <v>4.357951402376095</v>
      </c>
      <c r="I7" s="15">
        <v>4.6896088654490633</v>
      </c>
      <c r="J7" s="16">
        <v>5.816013015993831</v>
      </c>
      <c r="M7" s="6" t="s">
        <v>17</v>
      </c>
      <c r="T7" t="s">
        <v>2</v>
      </c>
      <c r="X7">
        <f t="shared" ca="1" si="2"/>
        <v>0.99383713466424406</v>
      </c>
      <c r="Y7" s="1">
        <v>0.92473404548580485</v>
      </c>
      <c r="Z7" s="1">
        <f t="shared" si="0"/>
        <v>5.5484042729148291</v>
      </c>
      <c r="AB7" s="1">
        <v>8.9986715201928358E-2</v>
      </c>
      <c r="AC7">
        <f t="shared" si="1"/>
        <v>835.99468608077132</v>
      </c>
    </row>
    <row r="8" spans="1:29" x14ac:dyDescent="0.25">
      <c r="A8" s="14">
        <v>0.28917932591988893</v>
      </c>
      <c r="B8" s="15">
        <v>0.79775810230360111</v>
      </c>
      <c r="C8" s="15">
        <v>1.2427212140826089</v>
      </c>
      <c r="D8" s="15">
        <v>1.6229955790468755</v>
      </c>
      <c r="E8" s="15">
        <v>2.2965455606600522</v>
      </c>
      <c r="F8" s="15">
        <v>2.7046441937667396</v>
      </c>
      <c r="G8" s="15">
        <v>3.4803580776467888</v>
      </c>
      <c r="H8" s="15">
        <v>4.3984822097233618</v>
      </c>
      <c r="I8" s="15">
        <v>4.70082631684412</v>
      </c>
      <c r="J8" s="16">
        <v>5.8400490859376557</v>
      </c>
      <c r="M8" s="7" t="s">
        <v>18</v>
      </c>
      <c r="T8" s="1">
        <f>A1-T6/2</f>
        <v>-0.36120159835612092</v>
      </c>
      <c r="X8">
        <f t="shared" ca="1" si="2"/>
        <v>0.1638173643820785</v>
      </c>
      <c r="Y8" s="1">
        <v>0.48600906200702065</v>
      </c>
      <c r="Z8" s="1">
        <f t="shared" si="0"/>
        <v>2.9160543720421241</v>
      </c>
      <c r="AB8" s="1">
        <v>0.11258433202475215</v>
      </c>
      <c r="AC8">
        <f t="shared" si="1"/>
        <v>845.03373280990081</v>
      </c>
    </row>
    <row r="9" spans="1:29" ht="15.75" thickBot="1" x14ac:dyDescent="0.3">
      <c r="A9" s="14">
        <v>0.30759773665871171</v>
      </c>
      <c r="B9" s="15">
        <v>0.8697485512412495</v>
      </c>
      <c r="C9" s="15">
        <v>1.3065779046710881</v>
      </c>
      <c r="D9" s="15">
        <v>1.6811843067265926</v>
      </c>
      <c r="E9" s="15">
        <v>2.3076402554568536</v>
      </c>
      <c r="F9" s="15">
        <v>2.9160543720421241</v>
      </c>
      <c r="G9" s="15">
        <v>3.5937618577115638</v>
      </c>
      <c r="H9" s="15">
        <v>4.4557424650039934</v>
      </c>
      <c r="I9" s="15">
        <v>4.8226804246550916</v>
      </c>
      <c r="J9" s="16">
        <v>5.8961633950705981</v>
      </c>
      <c r="M9" s="21">
        <v>1.08</v>
      </c>
      <c r="X9">
        <f t="shared" ca="1" si="2"/>
        <v>8.5629855014088596E-2</v>
      </c>
      <c r="Y9" s="1">
        <v>0.1084147774423504</v>
      </c>
      <c r="Z9" s="1">
        <f t="shared" si="0"/>
        <v>0.65048866465410238</v>
      </c>
      <c r="AB9" s="1">
        <v>0.11699632860392439</v>
      </c>
      <c r="AC9">
        <f t="shared" si="1"/>
        <v>846.79853144156971</v>
      </c>
    </row>
    <row r="10" spans="1:29" ht="15.75" thickBot="1" x14ac:dyDescent="0.3">
      <c r="A10" s="17">
        <v>0.39216186328915614</v>
      </c>
      <c r="B10" s="18">
        <v>0.89028388253878754</v>
      </c>
      <c r="C10" s="18">
        <v>1.4669941306399696</v>
      </c>
      <c r="D10" s="18">
        <v>1.7004058891862133</v>
      </c>
      <c r="E10" s="18">
        <v>2.3795229370260462</v>
      </c>
      <c r="F10" s="18">
        <v>2.9469782448084514</v>
      </c>
      <c r="G10" s="18">
        <v>3.64526630480976</v>
      </c>
      <c r="H10" s="18">
        <v>4.4607911009229335</v>
      </c>
      <c r="I10" s="18">
        <v>4.8644586936880554</v>
      </c>
      <c r="J10" s="19">
        <v>5.9851346673763821</v>
      </c>
      <c r="M10" s="6" t="s">
        <v>23</v>
      </c>
      <c r="X10">
        <f t="shared" ca="1" si="2"/>
        <v>2.7761206953221707E-2</v>
      </c>
      <c r="Y10" s="1">
        <v>0.78347105280735341</v>
      </c>
      <c r="Z10" s="1">
        <f t="shared" si="0"/>
        <v>4.70082631684412</v>
      </c>
      <c r="AB10" s="1">
        <v>0.1339446557367856</v>
      </c>
      <c r="AC10">
        <f t="shared" si="1"/>
        <v>853.57786229471424</v>
      </c>
    </row>
    <row r="11" spans="1:29" ht="15.75" thickBot="1" x14ac:dyDescent="0.3">
      <c r="M11" s="7" t="s">
        <v>24</v>
      </c>
      <c r="X11">
        <f t="shared" ca="1" si="2"/>
        <v>0.29683584778728955</v>
      </c>
      <c r="Y11" s="1">
        <v>0.85348216582148417</v>
      </c>
      <c r="Z11" s="1">
        <f t="shared" si="0"/>
        <v>5.120892994928905</v>
      </c>
      <c r="AB11" s="1">
        <v>0.15241605125609037</v>
      </c>
      <c r="AC11">
        <f t="shared" si="1"/>
        <v>860.96642050243611</v>
      </c>
    </row>
    <row r="12" spans="1:29" ht="15" customHeight="1" x14ac:dyDescent="0.25">
      <c r="B12" s="22" t="s">
        <v>12</v>
      </c>
      <c r="C12" s="23"/>
      <c r="D12" s="23"/>
      <c r="E12" s="23"/>
      <c r="F12" s="23"/>
      <c r="G12" s="24"/>
      <c r="M12" s="7" t="s">
        <v>25</v>
      </c>
      <c r="X12">
        <f t="shared" ca="1" si="2"/>
        <v>0.43278466398423754</v>
      </c>
      <c r="Y12" s="1">
        <v>0.34509821864188905</v>
      </c>
      <c r="Z12" s="1">
        <f t="shared" si="0"/>
        <v>2.0705893118513341</v>
      </c>
      <c r="AB12" s="1">
        <v>0.15455189687985571</v>
      </c>
      <c r="AC12">
        <f t="shared" si="1"/>
        <v>861.82075875194232</v>
      </c>
    </row>
    <row r="13" spans="1:29" ht="15.75" thickBot="1" x14ac:dyDescent="0.3">
      <c r="B13" s="25" t="s">
        <v>19</v>
      </c>
      <c r="C13" s="26"/>
      <c r="D13" s="26"/>
      <c r="E13" s="26"/>
      <c r="F13" s="26"/>
      <c r="G13" s="27"/>
      <c r="M13" s="20">
        <f>((A19-M3)^2*D19+(A20-M3)^2*D20+(A21-M3)^2*D21+(A22-M3)^2*D22+(A23-M3)^2*D23+(A24-M3)^2*D24+(A25-M3)^2*D25+(A26-M3)^2*D26)/100</f>
        <v>2.80396204</v>
      </c>
      <c r="X13">
        <f t="shared" ca="1" si="2"/>
        <v>0.13870224649208862</v>
      </c>
      <c r="Y13" s="1">
        <v>3.1991918806387853E-2</v>
      </c>
      <c r="Z13" s="1">
        <f t="shared" si="0"/>
        <v>0.19195151283832712</v>
      </c>
      <c r="AB13" s="1">
        <v>0.15493995194206323</v>
      </c>
      <c r="AC13">
        <f t="shared" si="1"/>
        <v>861.97598077682528</v>
      </c>
    </row>
    <row r="14" spans="1:29" ht="15.75" thickBot="1" x14ac:dyDescent="0.3">
      <c r="B14" s="28" t="s">
        <v>20</v>
      </c>
      <c r="C14" s="29"/>
      <c r="D14" s="29"/>
      <c r="E14" s="29"/>
      <c r="F14" s="29"/>
      <c r="G14" s="30"/>
      <c r="M14" s="6" t="s">
        <v>26</v>
      </c>
      <c r="X14">
        <f t="shared" ca="1" si="2"/>
        <v>0.13380579233336354</v>
      </c>
      <c r="Y14" s="1">
        <v>0.77669367298023018</v>
      </c>
      <c r="Z14" s="1">
        <f t="shared" si="0"/>
        <v>4.6601620378813813</v>
      </c>
      <c r="AB14" s="1">
        <v>0.1809667338922708</v>
      </c>
      <c r="AC14">
        <f t="shared" si="1"/>
        <v>872.38669355690831</v>
      </c>
    </row>
    <row r="15" spans="1:29" ht="15.75" thickBot="1" x14ac:dyDescent="0.3">
      <c r="M15" s="7" t="s">
        <v>27</v>
      </c>
      <c r="X15">
        <f t="shared" ca="1" si="2"/>
        <v>0.79287345090534855</v>
      </c>
      <c r="Y15" s="1">
        <v>0.26658184897360593</v>
      </c>
      <c r="Z15" s="1">
        <f t="shared" si="0"/>
        <v>1.5994910938416356</v>
      </c>
      <c r="AB15" s="1">
        <v>0.18673108516433912</v>
      </c>
      <c r="AC15">
        <f t="shared" si="1"/>
        <v>874.6924340657356</v>
      </c>
    </row>
    <row r="16" spans="1:29" ht="15.75" thickBot="1" x14ac:dyDescent="0.3">
      <c r="A16" s="105" t="s">
        <v>68</v>
      </c>
      <c r="B16" s="31" t="s">
        <v>11</v>
      </c>
      <c r="C16" s="35" t="s">
        <v>31</v>
      </c>
      <c r="D16" s="35" t="s">
        <v>35</v>
      </c>
      <c r="E16" s="35" t="s">
        <v>38</v>
      </c>
      <c r="F16" s="35" t="s">
        <v>40</v>
      </c>
      <c r="G16" s="36" t="s">
        <v>40</v>
      </c>
      <c r="M16" s="20">
        <f>SQRT(M13)</f>
        <v>1.6745035204501661</v>
      </c>
      <c r="X16">
        <f t="shared" ca="1" si="2"/>
        <v>0.58460181795264088</v>
      </c>
      <c r="Y16" s="1">
        <v>0.69985315041370255</v>
      </c>
      <c r="Z16" s="1">
        <f t="shared" si="0"/>
        <v>4.1991189024822155</v>
      </c>
      <c r="AB16" s="1">
        <v>0.18996995215743384</v>
      </c>
      <c r="AC16">
        <f t="shared" si="1"/>
        <v>875.98798086297347</v>
      </c>
    </row>
    <row r="17" spans="1:29" x14ac:dyDescent="0.25">
      <c r="A17" s="105" t="s">
        <v>69</v>
      </c>
      <c r="B17" s="32"/>
      <c r="C17" s="37" t="s">
        <v>32</v>
      </c>
      <c r="D17" s="37" t="s">
        <v>37</v>
      </c>
      <c r="E17" s="37" t="s">
        <v>37</v>
      </c>
      <c r="F17" s="37" t="s">
        <v>39</v>
      </c>
      <c r="G17" s="38" t="s">
        <v>41</v>
      </c>
      <c r="M17" s="6" t="s">
        <v>28</v>
      </c>
      <c r="X17">
        <f t="shared" ca="1" si="2"/>
        <v>0.73774499782217895</v>
      </c>
      <c r="Y17" s="1">
        <v>0.15148582176044856</v>
      </c>
      <c r="Z17" s="1">
        <f t="shared" si="0"/>
        <v>0.90891493056269135</v>
      </c>
      <c r="AB17" s="1">
        <v>0.19446433637470395</v>
      </c>
      <c r="AC17">
        <f t="shared" si="1"/>
        <v>877.78573454988157</v>
      </c>
    </row>
    <row r="18" spans="1:29" x14ac:dyDescent="0.25">
      <c r="A18" s="105" t="s">
        <v>70</v>
      </c>
      <c r="B18" s="33"/>
      <c r="C18" s="39" t="s">
        <v>14</v>
      </c>
      <c r="D18" s="39" t="s">
        <v>36</v>
      </c>
      <c r="E18" s="39" t="s">
        <v>36</v>
      </c>
      <c r="F18" s="39"/>
      <c r="G18" s="40"/>
      <c r="M18" s="7" t="s">
        <v>29</v>
      </c>
      <c r="X18">
        <f t="shared" ca="1" si="2"/>
        <v>8.9505964784700076E-2</v>
      </c>
      <c r="Y18" s="1">
        <v>0.17317767650878813</v>
      </c>
      <c r="Z18" s="1">
        <f t="shared" si="0"/>
        <v>1.0390660590527288</v>
      </c>
      <c r="AB18" s="1">
        <v>0.20269760556557159</v>
      </c>
      <c r="AC18">
        <f t="shared" si="1"/>
        <v>881.07904222622869</v>
      </c>
    </row>
    <row r="19" spans="1:29" ht="15.75" thickBot="1" x14ac:dyDescent="0.3">
      <c r="A19" s="106">
        <v>0.39</v>
      </c>
      <c r="B19" s="33">
        <v>1</v>
      </c>
      <c r="C19" s="3" t="s">
        <v>3</v>
      </c>
      <c r="D19" s="2">
        <v>16</v>
      </c>
      <c r="E19" s="2">
        <f>D19/D27</f>
        <v>0.16</v>
      </c>
      <c r="F19" s="2">
        <f>D19</f>
        <v>16</v>
      </c>
      <c r="G19" s="5">
        <f>E19</f>
        <v>0.16</v>
      </c>
      <c r="M19" s="20">
        <f>M16/M3</f>
        <v>0.68498057778375454</v>
      </c>
      <c r="X19">
        <f t="shared" ca="1" si="2"/>
        <v>0.43368004583608666</v>
      </c>
      <c r="Y19" s="1">
        <v>0.38460670924280893</v>
      </c>
      <c r="Z19" s="1">
        <f t="shared" si="0"/>
        <v>2.3076402554568536</v>
      </c>
      <c r="AB19" s="1">
        <v>0.21553282806091079</v>
      </c>
      <c r="AC19">
        <f t="shared" si="1"/>
        <v>886.21313122436436</v>
      </c>
    </row>
    <row r="20" spans="1:29" x14ac:dyDescent="0.25">
      <c r="A20" s="107">
        <v>1.17</v>
      </c>
      <c r="B20" s="33">
        <v>2</v>
      </c>
      <c r="C20" s="3" t="s">
        <v>4</v>
      </c>
      <c r="D20" s="2">
        <v>18</v>
      </c>
      <c r="E20" s="2">
        <f>D20/D27</f>
        <v>0.18</v>
      </c>
      <c r="F20" s="2">
        <f t="shared" ref="F20:G26" si="3">F19+D20</f>
        <v>34</v>
      </c>
      <c r="G20" s="5">
        <f t="shared" si="3"/>
        <v>0.33999999999999997</v>
      </c>
      <c r="M20" s="6" t="s">
        <v>21</v>
      </c>
      <c r="X20">
        <f t="shared" ca="1" si="2"/>
        <v>0.68845957104688382</v>
      </c>
      <c r="Y20" s="1">
        <v>0.53565701487040474</v>
      </c>
      <c r="Z20" s="1">
        <f t="shared" si="0"/>
        <v>3.2139420892224284</v>
      </c>
      <c r="AB20" s="1">
        <v>0.23393542457254779</v>
      </c>
      <c r="AC20">
        <f t="shared" si="1"/>
        <v>893.57416982901907</v>
      </c>
    </row>
    <row r="21" spans="1:29" x14ac:dyDescent="0.25">
      <c r="A21" s="106">
        <v>1.95</v>
      </c>
      <c r="B21" s="33">
        <v>3</v>
      </c>
      <c r="C21" s="3" t="s">
        <v>5</v>
      </c>
      <c r="D21" s="2">
        <v>15</v>
      </c>
      <c r="E21" s="2">
        <f>D21/D27</f>
        <v>0.15</v>
      </c>
      <c r="F21" s="2">
        <f t="shared" si="3"/>
        <v>49</v>
      </c>
      <c r="G21" s="5">
        <f t="shared" si="3"/>
        <v>0.49</v>
      </c>
      <c r="M21" s="7" t="s">
        <v>22</v>
      </c>
      <c r="X21">
        <f t="shared" ca="1" si="2"/>
        <v>0.6121574653191354</v>
      </c>
      <c r="Y21" s="1">
        <v>0.61406961383642356</v>
      </c>
      <c r="Z21" s="1">
        <f t="shared" si="0"/>
        <v>3.6844176830185411</v>
      </c>
      <c r="AB21" s="1">
        <v>0.27629038567217146</v>
      </c>
      <c r="AC21">
        <f t="shared" si="1"/>
        <v>910.5161542688686</v>
      </c>
    </row>
    <row r="22" spans="1:29" ht="15.75" thickBot="1" x14ac:dyDescent="0.3">
      <c r="A22" s="106">
        <v>2.73</v>
      </c>
      <c r="B22" s="33">
        <v>4</v>
      </c>
      <c r="C22" s="3" t="s">
        <v>6</v>
      </c>
      <c r="D22" s="2">
        <v>11</v>
      </c>
      <c r="E22" s="2">
        <f>D22/D27</f>
        <v>0.11</v>
      </c>
      <c r="F22" s="2">
        <f t="shared" si="3"/>
        <v>60</v>
      </c>
      <c r="G22" s="5">
        <f t="shared" si="3"/>
        <v>0.6</v>
      </c>
      <c r="M22" s="20">
        <f>((A19-M3)*D19+(A20-M3)*D20+(A21-M3)*D21+(A22-M3)*D22+(A23-M3)*D23+(A24-M3)*D24+(A25-M3)*D25+(A26-M3)*D26)/100</f>
        <v>0.18400000000000014</v>
      </c>
      <c r="X22">
        <f t="shared" ca="1" si="2"/>
        <v>0.26194759219254993</v>
      </c>
      <c r="Y22" s="1">
        <v>0.59896030961859392</v>
      </c>
      <c r="Z22" s="1">
        <f t="shared" si="0"/>
        <v>3.5937618577115638</v>
      </c>
      <c r="AB22" s="1">
        <v>0.27810390277525954</v>
      </c>
      <c r="AC22">
        <f t="shared" si="1"/>
        <v>911.24156111010382</v>
      </c>
    </row>
    <row r="23" spans="1:29" x14ac:dyDescent="0.25">
      <c r="A23" s="106">
        <v>3.51</v>
      </c>
      <c r="B23" s="33">
        <v>5</v>
      </c>
      <c r="C23" s="3" t="s">
        <v>7</v>
      </c>
      <c r="D23" s="2">
        <v>13</v>
      </c>
      <c r="E23" s="2">
        <f>D23/D27</f>
        <v>0.13</v>
      </c>
      <c r="F23" s="2">
        <f t="shared" si="3"/>
        <v>73</v>
      </c>
      <c r="G23" s="5">
        <f t="shared" si="3"/>
        <v>0.73</v>
      </c>
      <c r="M23" s="6" t="s">
        <v>34</v>
      </c>
      <c r="X23">
        <f t="shared" ca="1" si="2"/>
        <v>0.70362056114274241</v>
      </c>
      <c r="Y23" s="1">
        <v>0.27049926317447925</v>
      </c>
      <c r="Z23" s="1">
        <f t="shared" si="0"/>
        <v>1.6229955790468755</v>
      </c>
      <c r="AB23" s="1">
        <v>0.28021239667360842</v>
      </c>
      <c r="AC23">
        <f t="shared" si="1"/>
        <v>912.08495866944338</v>
      </c>
    </row>
    <row r="24" spans="1:29" x14ac:dyDescent="0.25">
      <c r="A24" s="106">
        <v>4.29</v>
      </c>
      <c r="B24" s="33">
        <v>6</v>
      </c>
      <c r="C24" s="4" t="s">
        <v>8</v>
      </c>
      <c r="D24" s="2">
        <v>13</v>
      </c>
      <c r="E24" s="2">
        <f>D24/D27</f>
        <v>0.13</v>
      </c>
      <c r="F24" s="2">
        <f t="shared" si="3"/>
        <v>86</v>
      </c>
      <c r="G24" s="5">
        <f t="shared" si="3"/>
        <v>0.86</v>
      </c>
      <c r="M24" s="7" t="s">
        <v>29</v>
      </c>
      <c r="X24">
        <f t="shared" ca="1" si="2"/>
        <v>0.18944909479951744</v>
      </c>
      <c r="Y24" s="1">
        <v>0.97334151432294258</v>
      </c>
      <c r="Z24" s="1">
        <f t="shared" si="0"/>
        <v>5.8400490859376557</v>
      </c>
      <c r="AB24" s="1">
        <v>0.29351921989974028</v>
      </c>
      <c r="AC24">
        <f t="shared" si="1"/>
        <v>917.40768795989607</v>
      </c>
    </row>
    <row r="25" spans="1:29" ht="15.75" thickBot="1" x14ac:dyDescent="0.3">
      <c r="A25" s="106">
        <v>5.07</v>
      </c>
      <c r="B25" s="33">
        <v>7</v>
      </c>
      <c r="C25" s="3" t="s">
        <v>9</v>
      </c>
      <c r="D25" s="2">
        <v>9</v>
      </c>
      <c r="E25" s="2">
        <f>D25/D27</f>
        <v>0.09</v>
      </c>
      <c r="F25" s="2">
        <f t="shared" si="3"/>
        <v>95</v>
      </c>
      <c r="G25" s="5">
        <f t="shared" si="3"/>
        <v>0.95</v>
      </c>
      <c r="M25" s="20">
        <f>((A19-M3)^3*D19+(A20-M3)^3*D20+(A21-M3)^3*D21+(A22-M3)^3*D22+(A23-M3)^3*D23+(A24-M3)^3*D24+(A25-M3)^3*D25+(A26-M3)^3*D26)/(100*M16^3)</f>
        <v>0.59664374905964968</v>
      </c>
      <c r="X25">
        <f t="shared" ca="1" si="2"/>
        <v>0.31844487157625356</v>
      </c>
      <c r="Y25" s="1">
        <v>4.7369104298013998E-3</v>
      </c>
      <c r="Z25" s="1">
        <f t="shared" si="0"/>
        <v>2.8421462578808399E-2</v>
      </c>
      <c r="AB25" s="1">
        <v>0.29582452700327044</v>
      </c>
      <c r="AC25">
        <f t="shared" si="1"/>
        <v>918.32981080130821</v>
      </c>
    </row>
    <row r="26" spans="1:29" ht="15.75" thickBot="1" x14ac:dyDescent="0.3">
      <c r="A26" s="106">
        <v>5.85</v>
      </c>
      <c r="B26" s="34">
        <v>8</v>
      </c>
      <c r="C26" s="8" t="s">
        <v>10</v>
      </c>
      <c r="D26" s="9">
        <v>5</v>
      </c>
      <c r="E26" s="9">
        <f>D26/D27</f>
        <v>0.05</v>
      </c>
      <c r="F26" s="9">
        <f t="shared" si="3"/>
        <v>100</v>
      </c>
      <c r="G26" s="10">
        <f t="shared" si="3"/>
        <v>1</v>
      </c>
      <c r="M26" s="6" t="s">
        <v>33</v>
      </c>
      <c r="X26">
        <f t="shared" ca="1" si="2"/>
        <v>0.63028784252434289</v>
      </c>
      <c r="Y26" s="1">
        <v>4.8196554319981488E-2</v>
      </c>
      <c r="Z26" s="1">
        <f t="shared" si="0"/>
        <v>0.28917932591988893</v>
      </c>
      <c r="AB26" s="1">
        <v>0.29772937321541471</v>
      </c>
      <c r="AC26">
        <f t="shared" si="1"/>
        <v>919.09174928616585</v>
      </c>
    </row>
    <row r="27" spans="1:29" ht="15.75" thickBot="1" x14ac:dyDescent="0.3">
      <c r="B27" s="41"/>
      <c r="C27" s="42"/>
      <c r="D27" s="43">
        <f>SUM(D19:D26)</f>
        <v>100</v>
      </c>
      <c r="E27" s="43">
        <f>SUM(E19:E26)</f>
        <v>1</v>
      </c>
      <c r="F27" s="43"/>
      <c r="G27" s="44"/>
      <c r="M27" s="7" t="s">
        <v>30</v>
      </c>
      <c r="X27">
        <f t="shared" ca="1" si="2"/>
        <v>0.80659470311459402</v>
      </c>
      <c r="Y27" s="1">
        <v>0.28999759216370735</v>
      </c>
      <c r="Z27" s="1">
        <f t="shared" si="0"/>
        <v>1.7399855529822441</v>
      </c>
      <c r="AB27" s="1">
        <v>0.29890413602723531</v>
      </c>
      <c r="AC27">
        <f t="shared" si="1"/>
        <v>919.56165441089411</v>
      </c>
    </row>
    <row r="28" spans="1:29" ht="15.75" thickBot="1" x14ac:dyDescent="0.3">
      <c r="M28" s="20">
        <f>((A19-M3)^4*D19+(A20-M3)^4*D20+(A21-M3)^4*D21+(A22-M3)^4*D22+(A23-M3)^4*D23+(A24-M3)^4*D24+(A25-M3)^4*D25+(A26-M3)^4*D26)/(100*M16^4)-3</f>
        <v>-0.96351544341069451</v>
      </c>
      <c r="X28">
        <f t="shared" ca="1" si="2"/>
        <v>0.91789944778149068</v>
      </c>
      <c r="Y28" s="1">
        <v>0.55266830733490968</v>
      </c>
      <c r="Z28" s="1">
        <f t="shared" si="0"/>
        <v>3.3160098440094581</v>
      </c>
      <c r="AB28" s="1">
        <v>0.30660327616230598</v>
      </c>
      <c r="AC28">
        <f t="shared" si="1"/>
        <v>922.64131046492241</v>
      </c>
    </row>
    <row r="29" spans="1:29" x14ac:dyDescent="0.25">
      <c r="M29" s="46" t="s">
        <v>43</v>
      </c>
      <c r="X29">
        <f t="shared" ca="1" si="2"/>
        <v>0.92341548541483565</v>
      </c>
      <c r="Y29" s="1">
        <v>0.10186881672263959</v>
      </c>
      <c r="Z29" s="1">
        <f t="shared" si="0"/>
        <v>0.61121290033583753</v>
      </c>
      <c r="AB29" s="1">
        <v>0.31081279230928771</v>
      </c>
      <c r="AC29">
        <f t="shared" si="1"/>
        <v>924.32511692371509</v>
      </c>
    </row>
    <row r="30" spans="1:29" x14ac:dyDescent="0.25">
      <c r="M30" s="7" t="s">
        <v>44</v>
      </c>
      <c r="X30">
        <f t="shared" ca="1" si="2"/>
        <v>0.42416688652009171</v>
      </c>
      <c r="Y30" s="1">
        <v>0.21776298411184802</v>
      </c>
      <c r="Z30" s="1">
        <f t="shared" si="0"/>
        <v>1.3065779046710881</v>
      </c>
      <c r="AB30" s="1">
        <v>0.32422839661202008</v>
      </c>
      <c r="AC30">
        <f t="shared" si="1"/>
        <v>929.69135864480802</v>
      </c>
    </row>
    <row r="31" spans="1:29" ht="15.75" thickBot="1" x14ac:dyDescent="0.3">
      <c r="M31" s="20">
        <f>SQRT(M13/100*(1-100/100000))</f>
        <v>0.16736660592722791</v>
      </c>
      <c r="X31">
        <f t="shared" ca="1" si="2"/>
        <v>0.54352249858097135</v>
      </c>
      <c r="Y31" s="1">
        <v>0.54591555877130571</v>
      </c>
      <c r="Z31" s="1">
        <f t="shared" si="0"/>
        <v>3.2754933526278345</v>
      </c>
      <c r="AB31" s="1">
        <v>0.34789774596749701</v>
      </c>
      <c r="AC31">
        <f t="shared" si="1"/>
        <v>939.15909838699883</v>
      </c>
    </row>
    <row r="32" spans="1:29" x14ac:dyDescent="0.25">
      <c r="M32" s="46" t="s">
        <v>56</v>
      </c>
      <c r="X32">
        <f t="shared" ca="1" si="2"/>
        <v>0.35670974203295258</v>
      </c>
      <c r="Y32" s="1">
        <v>0.90124652348633794</v>
      </c>
      <c r="Z32" s="1">
        <f t="shared" si="0"/>
        <v>5.4074791409180278</v>
      </c>
      <c r="AB32" s="1">
        <v>0.36746521423047807</v>
      </c>
      <c r="AC32">
        <f t="shared" si="1"/>
        <v>946.98608569219118</v>
      </c>
    </row>
    <row r="33" spans="13:29" ht="15.75" thickBot="1" x14ac:dyDescent="0.3">
      <c r="M33" s="20">
        <f>0.1/M31</f>
        <v>0.59749075656992567</v>
      </c>
      <c r="X33">
        <f t="shared" ca="1" si="2"/>
        <v>0.6199070971865619</v>
      </c>
      <c r="Y33" s="1">
        <v>0.13259260721790278</v>
      </c>
      <c r="Z33" s="1">
        <f t="shared" ref="Z33:Z64" si="4">Y33*6</f>
        <v>0.79555564330741668</v>
      </c>
      <c r="AB33" s="1">
        <v>0.37803929945790138</v>
      </c>
      <c r="AC33">
        <f t="shared" ref="AC33:AC64" si="5">AB33*400+800</f>
        <v>951.21571978316058</v>
      </c>
    </row>
    <row r="34" spans="13:29" x14ac:dyDescent="0.25">
      <c r="M34" s="46" t="s">
        <v>50</v>
      </c>
      <c r="X34">
        <f t="shared" ca="1" si="2"/>
        <v>0.52441822303025509</v>
      </c>
      <c r="Y34" s="1">
        <v>0.52527901172598956</v>
      </c>
      <c r="Z34" s="1">
        <f t="shared" si="4"/>
        <v>3.1516740703559374</v>
      </c>
      <c r="AB34" s="1">
        <v>0.38236274882885579</v>
      </c>
      <c r="AC34">
        <f t="shared" si="5"/>
        <v>952.94509953154238</v>
      </c>
    </row>
    <row r="35" spans="13:29" x14ac:dyDescent="0.25">
      <c r="M35" s="7" t="s">
        <v>51</v>
      </c>
      <c r="X35">
        <f t="shared" ca="1" si="2"/>
        <v>0.81724498843063198</v>
      </c>
      <c r="Y35" s="1">
        <v>0.1549479085701756</v>
      </c>
      <c r="Z35" s="1">
        <f t="shared" si="4"/>
        <v>0.92968745142105358</v>
      </c>
      <c r="AB35" s="1">
        <v>0.38826256141605076</v>
      </c>
      <c r="AC35">
        <f t="shared" si="5"/>
        <v>955.30502456642034</v>
      </c>
    </row>
    <row r="36" spans="13:29" x14ac:dyDescent="0.25">
      <c r="M36" s="7" t="s">
        <v>52</v>
      </c>
      <c r="X36">
        <f t="shared" ca="1" si="2"/>
        <v>0.87199736899230029</v>
      </c>
      <c r="Y36" s="1">
        <v>0.70287664292244079</v>
      </c>
      <c r="Z36" s="1">
        <f t="shared" si="4"/>
        <v>4.2172598575346445</v>
      </c>
      <c r="AB36" s="1">
        <v>0.40077452741855124</v>
      </c>
      <c r="AC36">
        <f t="shared" si="5"/>
        <v>960.3098109674205</v>
      </c>
    </row>
    <row r="37" spans="13:29" x14ac:dyDescent="0.25">
      <c r="M37" s="7" t="s">
        <v>55</v>
      </c>
      <c r="X37">
        <f t="shared" ca="1" si="2"/>
        <v>0.64986610075231299</v>
      </c>
      <c r="Y37" s="1">
        <v>0.1203205546269589</v>
      </c>
      <c r="Z37" s="1">
        <f t="shared" si="4"/>
        <v>0.72192332776175339</v>
      </c>
      <c r="AB37" s="1">
        <v>0.41094363480676788</v>
      </c>
      <c r="AC37">
        <f t="shared" si="5"/>
        <v>964.37745392270722</v>
      </c>
    </row>
    <row r="38" spans="13:29" ht="15.75" thickBot="1" x14ac:dyDescent="0.3">
      <c r="M38" s="20">
        <f>NORMSDIST(M33)-0.5</f>
        <v>0.22491011174193087</v>
      </c>
      <c r="S38" s="1"/>
      <c r="X38">
        <f t="shared" ca="1" si="2"/>
        <v>0.27415002393312859</v>
      </c>
      <c r="Y38" s="1">
        <v>0.28340098153103555</v>
      </c>
      <c r="Z38" s="1">
        <f t="shared" si="4"/>
        <v>1.7004058891862133</v>
      </c>
      <c r="AB38" s="1">
        <v>0.4192056196188747</v>
      </c>
      <c r="AC38">
        <f t="shared" si="5"/>
        <v>967.68224784754989</v>
      </c>
    </row>
    <row r="39" spans="13:29" x14ac:dyDescent="0.25">
      <c r="M39" s="46" t="s">
        <v>45</v>
      </c>
      <c r="X39">
        <f t="shared" ca="1" si="2"/>
        <v>0.27254786621432026</v>
      </c>
      <c r="Y39" s="1">
        <v>0.82234374152890199</v>
      </c>
      <c r="Z39" s="1">
        <f t="shared" si="4"/>
        <v>4.9340624491734122</v>
      </c>
      <c r="AB39" s="1">
        <v>0.44093313702994541</v>
      </c>
      <c r="AC39">
        <f t="shared" si="5"/>
        <v>976.3732548119782</v>
      </c>
    </row>
    <row r="40" spans="13:29" ht="15.75" thickBot="1" x14ac:dyDescent="0.3">
      <c r="M40" s="45" t="s">
        <v>53</v>
      </c>
      <c r="X40">
        <f t="shared" ca="1" si="2"/>
        <v>0.93062158172053611</v>
      </c>
      <c r="Y40" s="1">
        <v>0.74262374416733223</v>
      </c>
      <c r="Z40" s="1">
        <f t="shared" si="4"/>
        <v>4.4557424650039934</v>
      </c>
      <c r="AB40" s="1">
        <v>0.46174654549077365</v>
      </c>
      <c r="AC40">
        <f t="shared" si="5"/>
        <v>984.69861819630944</v>
      </c>
    </row>
    <row r="41" spans="13:29" x14ac:dyDescent="0.25">
      <c r="M41" s="7" t="s">
        <v>54</v>
      </c>
      <c r="N41" s="13">
        <f>M3-M42</f>
        <v>2.1098667881455442</v>
      </c>
      <c r="X41">
        <f t="shared" ca="1" si="2"/>
        <v>0.92940343279556437</v>
      </c>
      <c r="Y41" s="1">
        <v>0.31559708614389004</v>
      </c>
      <c r="Z41" s="1">
        <f t="shared" si="4"/>
        <v>1.8935825168633402</v>
      </c>
      <c r="AB41" s="1">
        <v>0.47868525625708402</v>
      </c>
      <c r="AC41">
        <f t="shared" si="5"/>
        <v>991.4741025028336</v>
      </c>
    </row>
    <row r="42" spans="13:29" ht="15.75" thickBot="1" x14ac:dyDescent="0.3">
      <c r="M42" s="20">
        <f>2*M31</f>
        <v>0.33473321185445581</v>
      </c>
      <c r="N42" s="19">
        <f>M3+M42</f>
        <v>2.7793332118544556</v>
      </c>
      <c r="X42">
        <f t="shared" ca="1" si="2"/>
        <v>0.69378344361530364</v>
      </c>
      <c r="Y42" s="1">
        <v>0.15772980049784779</v>
      </c>
      <c r="Z42" s="1">
        <f t="shared" si="4"/>
        <v>0.94637880298708676</v>
      </c>
      <c r="AB42" s="1">
        <v>0.48092150952397317</v>
      </c>
      <c r="AC42">
        <f t="shared" si="5"/>
        <v>992.36860380958933</v>
      </c>
    </row>
    <row r="43" spans="13:29" x14ac:dyDescent="0.25">
      <c r="M43" s="46" t="s">
        <v>46</v>
      </c>
      <c r="X43">
        <f t="shared" ca="1" si="2"/>
        <v>0.34888474169159067</v>
      </c>
      <c r="Y43" s="1">
        <v>0.99752244456273031</v>
      </c>
      <c r="Z43" s="1">
        <f t="shared" si="4"/>
        <v>5.9851346673763821</v>
      </c>
      <c r="AB43" s="1">
        <v>0.49535646164027014</v>
      </c>
      <c r="AC43">
        <f t="shared" si="5"/>
        <v>998.14258465610806</v>
      </c>
    </row>
    <row r="44" spans="13:29" x14ac:dyDescent="0.25">
      <c r="M44" s="7" t="s">
        <v>47</v>
      </c>
      <c r="X44">
        <f t="shared" ca="1" si="2"/>
        <v>0.59578160760085264</v>
      </c>
      <c r="Y44" s="1">
        <v>0.26287509050546998</v>
      </c>
      <c r="Z44" s="1">
        <f t="shared" si="4"/>
        <v>1.5772505430328199</v>
      </c>
      <c r="AB44" s="1">
        <v>0.49838041270338473</v>
      </c>
      <c r="AC44">
        <f t="shared" si="5"/>
        <v>999.35216508135386</v>
      </c>
    </row>
    <row r="45" spans="13:29" x14ac:dyDescent="0.25">
      <c r="M45" s="7" t="s">
        <v>48</v>
      </c>
      <c r="X45">
        <f t="shared" ca="1" si="2"/>
        <v>0.15074680532833074</v>
      </c>
      <c r="Y45" s="1">
        <v>0.6642586383323259</v>
      </c>
      <c r="Z45" s="1">
        <f t="shared" si="4"/>
        <v>3.9855518299939554</v>
      </c>
      <c r="AB45" s="1">
        <v>0.50531007162577291</v>
      </c>
      <c r="AC45">
        <f t="shared" si="5"/>
        <v>1002.1240286503091</v>
      </c>
    </row>
    <row r="46" spans="13:29" x14ac:dyDescent="0.25">
      <c r="M46" s="7" t="s">
        <v>49</v>
      </c>
      <c r="X46">
        <f t="shared" ca="1" si="2"/>
        <v>0.46112588443184299</v>
      </c>
      <c r="Y46" s="1">
        <v>0.55167001270689897</v>
      </c>
      <c r="Z46" s="1">
        <f t="shared" si="4"/>
        <v>3.3100200762413938</v>
      </c>
      <c r="AB46" s="1">
        <v>0.50841977814645545</v>
      </c>
      <c r="AC46">
        <f t="shared" si="5"/>
        <v>1003.3679112585821</v>
      </c>
    </row>
    <row r="47" spans="13:29" x14ac:dyDescent="0.25">
      <c r="M47" s="7" t="s">
        <v>57</v>
      </c>
      <c r="X47">
        <f t="shared" ca="1" si="2"/>
        <v>0.21745753674536605</v>
      </c>
      <c r="Y47" s="1">
        <v>0.43591824153772873</v>
      </c>
      <c r="Z47" s="1">
        <f t="shared" si="4"/>
        <v>2.6155094492263724</v>
      </c>
      <c r="AB47" s="1">
        <v>0.51144263930200373</v>
      </c>
      <c r="AC47">
        <f t="shared" si="5"/>
        <v>1004.5770557208015</v>
      </c>
    </row>
    <row r="48" spans="13:29" ht="15.75" thickBot="1" x14ac:dyDescent="0.3">
      <c r="M48" s="20">
        <f>(100000*3^2*M13)/(3^2*M13+100000*0.01)</f>
        <v>2461.4495364283152</v>
      </c>
      <c r="X48">
        <f t="shared" ca="1" si="2"/>
        <v>2.0550320712815484E-3</v>
      </c>
      <c r="Y48" s="1">
        <v>0.45077403229445656</v>
      </c>
      <c r="Z48" s="1">
        <f t="shared" si="4"/>
        <v>2.7046441937667396</v>
      </c>
      <c r="AB48" s="1">
        <v>0.53279382633871886</v>
      </c>
      <c r="AC48">
        <f t="shared" si="5"/>
        <v>1013.1175305354875</v>
      </c>
    </row>
    <row r="49" spans="2:43" x14ac:dyDescent="0.25">
      <c r="X49">
        <f t="shared" ca="1" si="2"/>
        <v>0.10379725116228733</v>
      </c>
      <c r="Y49" s="1">
        <v>0.76623667931589645</v>
      </c>
      <c r="Z49" s="1">
        <f t="shared" si="4"/>
        <v>4.5974200758953785</v>
      </c>
      <c r="AB49" s="1">
        <v>0.53434874475481997</v>
      </c>
      <c r="AC49">
        <f t="shared" si="5"/>
        <v>1013.739497901928</v>
      </c>
    </row>
    <row r="50" spans="2:43" x14ac:dyDescent="0.25">
      <c r="X50">
        <f t="shared" ca="1" si="2"/>
        <v>7.5848403912351148E-2</v>
      </c>
      <c r="Y50" s="1">
        <v>0.37357500940773525</v>
      </c>
      <c r="Z50" s="1">
        <f t="shared" si="4"/>
        <v>2.2414500564464115</v>
      </c>
      <c r="AB50" s="1">
        <v>0.53649358716740014</v>
      </c>
      <c r="AC50">
        <f t="shared" si="5"/>
        <v>1014.59743486696</v>
      </c>
    </row>
    <row r="51" spans="2:43" x14ac:dyDescent="0.25">
      <c r="X51">
        <f t="shared" ca="1" si="2"/>
        <v>0.47284205922377498</v>
      </c>
      <c r="Y51" s="1">
        <v>0.4911630408014086</v>
      </c>
      <c r="Z51" s="1">
        <f t="shared" si="4"/>
        <v>2.9469782448084514</v>
      </c>
      <c r="AB51" s="1">
        <v>0.55321391695200506</v>
      </c>
      <c r="AC51">
        <f t="shared" si="5"/>
        <v>1021.285566780802</v>
      </c>
    </row>
    <row r="52" spans="2:43" x14ac:dyDescent="0.25">
      <c r="X52">
        <f t="shared" ca="1" si="2"/>
        <v>0.97943563297588576</v>
      </c>
      <c r="Y52" s="1">
        <v>0.43230695331222424</v>
      </c>
      <c r="Z52" s="1">
        <f t="shared" si="4"/>
        <v>2.5938417198733452</v>
      </c>
      <c r="AB52" s="1">
        <v>0.55760621219150053</v>
      </c>
      <c r="AC52">
        <f t="shared" si="5"/>
        <v>1023.0424848766002</v>
      </c>
    </row>
    <row r="53" spans="2:43" x14ac:dyDescent="0.25">
      <c r="X53">
        <f t="shared" ca="1" si="2"/>
        <v>0.51922916438718525</v>
      </c>
      <c r="Y53" s="1">
        <v>0.25225602106221867</v>
      </c>
      <c r="Z53" s="1">
        <f t="shared" si="4"/>
        <v>1.513536126373312</v>
      </c>
      <c r="AB53" s="1">
        <v>0.5679501520414989</v>
      </c>
      <c r="AC53">
        <f t="shared" si="5"/>
        <v>1027.1800608165995</v>
      </c>
    </row>
    <row r="54" spans="2:43" x14ac:dyDescent="0.25">
      <c r="X54">
        <f t="shared" ca="1" si="2"/>
        <v>0.39556668484606694</v>
      </c>
      <c r="Y54" s="1">
        <v>0.81678553300133572</v>
      </c>
      <c r="Z54" s="1">
        <f t="shared" si="4"/>
        <v>4.9007131980080141</v>
      </c>
      <c r="AB54" s="1">
        <v>0.57359676003972271</v>
      </c>
      <c r="AC54">
        <f t="shared" si="5"/>
        <v>1029.438704015889</v>
      </c>
    </row>
    <row r="55" spans="2:43" x14ac:dyDescent="0.25">
      <c r="X55">
        <f t="shared" ca="1" si="2"/>
        <v>0.41183057778312004</v>
      </c>
      <c r="Y55" s="1">
        <v>0.28456327164670825</v>
      </c>
      <c r="Z55" s="1">
        <f t="shared" si="4"/>
        <v>1.7073796298802495</v>
      </c>
      <c r="AB55" s="1">
        <v>0.58537579269316953</v>
      </c>
      <c r="AC55">
        <f t="shared" si="5"/>
        <v>1034.1503170772678</v>
      </c>
    </row>
    <row r="56" spans="2:43" x14ac:dyDescent="0.25">
      <c r="X56">
        <f t="shared" ca="1" si="2"/>
        <v>8.444864672774921E-2</v>
      </c>
      <c r="Y56" s="1">
        <v>0.26656371418059721</v>
      </c>
      <c r="Z56" s="1">
        <f t="shared" si="4"/>
        <v>1.5993822850835833</v>
      </c>
      <c r="AB56" s="1">
        <v>0.59950070172808367</v>
      </c>
      <c r="AC56">
        <f t="shared" si="5"/>
        <v>1039.8002806912334</v>
      </c>
    </row>
    <row r="57" spans="2:43" x14ac:dyDescent="0.25">
      <c r="X57">
        <f t="shared" ca="1" si="2"/>
        <v>0.33026985636392869</v>
      </c>
      <c r="Y57" s="1">
        <v>0.2801973844544321</v>
      </c>
      <c r="Z57" s="1">
        <f t="shared" si="4"/>
        <v>1.6811843067265926</v>
      </c>
      <c r="AB57" s="1">
        <v>0.601220309474642</v>
      </c>
      <c r="AC57">
        <f t="shared" si="5"/>
        <v>1040.4881237898567</v>
      </c>
    </row>
    <row r="58" spans="2:43" x14ac:dyDescent="0.25">
      <c r="X58">
        <f t="shared" ca="1" si="2"/>
        <v>0.10841306167153297</v>
      </c>
      <c r="Y58" s="1">
        <v>0.15559937650244715</v>
      </c>
      <c r="Z58" s="1">
        <f t="shared" si="4"/>
        <v>0.93359625901468291</v>
      </c>
      <c r="AB58" s="1">
        <v>0.60550487048241775</v>
      </c>
      <c r="AC58">
        <f t="shared" si="5"/>
        <v>1042.2019481929672</v>
      </c>
    </row>
    <row r="59" spans="2:43" x14ac:dyDescent="0.25">
      <c r="X59">
        <f t="shared" ca="1" si="2"/>
        <v>0.32811332348796962</v>
      </c>
      <c r="Y59" s="1">
        <v>0.3965871561710077</v>
      </c>
      <c r="Z59" s="1">
        <f t="shared" si="4"/>
        <v>2.3795229370260462</v>
      </c>
      <c r="AB59" s="1">
        <v>0.61469178980227701</v>
      </c>
      <c r="AC59">
        <f t="shared" si="5"/>
        <v>1045.8767159209108</v>
      </c>
    </row>
    <row r="60" spans="2:43" ht="15.75" thickBot="1" x14ac:dyDescent="0.3">
      <c r="X60">
        <f t="shared" ca="1" si="2"/>
        <v>0.73270428284124922</v>
      </c>
      <c r="Y60" s="1">
        <v>0.25532764629617355</v>
      </c>
      <c r="Z60" s="1">
        <f t="shared" si="4"/>
        <v>1.5319658777770413</v>
      </c>
      <c r="AB60" s="1">
        <v>0.62481855806874931</v>
      </c>
      <c r="AC60">
        <f t="shared" si="5"/>
        <v>1049.9274232274997</v>
      </c>
    </row>
    <row r="61" spans="2:43" ht="15.75" thickBot="1" x14ac:dyDescent="0.3">
      <c r="C61" s="109" t="s">
        <v>76</v>
      </c>
      <c r="D61" s="110"/>
      <c r="E61" s="110"/>
      <c r="F61" s="110"/>
      <c r="G61" s="110"/>
      <c r="H61" s="110"/>
      <c r="I61" s="110"/>
      <c r="J61" s="111"/>
      <c r="X61">
        <f t="shared" ca="1" si="2"/>
        <v>0.18324752825204049</v>
      </c>
      <c r="Y61" s="1">
        <v>0.41086661472440378</v>
      </c>
      <c r="Z61" s="1">
        <f t="shared" si="4"/>
        <v>2.4651996883464227</v>
      </c>
      <c r="AB61" s="1">
        <v>0.63424092197093762</v>
      </c>
      <c r="AC61">
        <f t="shared" si="5"/>
        <v>1053.6963687883751</v>
      </c>
    </row>
    <row r="62" spans="2:43" ht="15.75" thickBot="1" x14ac:dyDescent="0.3">
      <c r="C62" s="112" t="s">
        <v>77</v>
      </c>
      <c r="D62" s="113"/>
      <c r="E62" s="113"/>
      <c r="F62" s="113"/>
      <c r="G62" s="113"/>
      <c r="H62" s="113"/>
      <c r="I62" s="113"/>
      <c r="J62" s="114"/>
      <c r="K62" s="48"/>
      <c r="L62" s="48"/>
      <c r="M62" s="48"/>
      <c r="X62">
        <f t="shared" ca="1" si="2"/>
        <v>0.52611352920083243</v>
      </c>
      <c r="Y62" s="1">
        <v>0.24449902177332827</v>
      </c>
      <c r="Z62" s="1">
        <f t="shared" si="4"/>
        <v>1.4669941306399696</v>
      </c>
      <c r="AB62" s="1">
        <v>0.63512368745522818</v>
      </c>
      <c r="AC62">
        <f t="shared" si="5"/>
        <v>1054.0494749820914</v>
      </c>
      <c r="AO62" s="62"/>
      <c r="AP62" s="62"/>
      <c r="AQ62" s="50"/>
    </row>
    <row r="63" spans="2:43" ht="15.75" thickBot="1" x14ac:dyDescent="0.3">
      <c r="X63">
        <f t="shared" ca="1" si="2"/>
        <v>0.92396411198072192</v>
      </c>
      <c r="Y63" s="1">
        <v>0.24898725820132905</v>
      </c>
      <c r="Z63" s="1">
        <f t="shared" si="4"/>
        <v>1.4939235492079743</v>
      </c>
      <c r="AB63" s="1">
        <v>0.63636807938406093</v>
      </c>
      <c r="AC63">
        <f t="shared" si="5"/>
        <v>1054.5472317536244</v>
      </c>
      <c r="AO63" s="61"/>
      <c r="AP63" s="61"/>
      <c r="AQ63" s="51"/>
    </row>
    <row r="64" spans="2:43" x14ac:dyDescent="0.25">
      <c r="B64" s="53" t="s">
        <v>11</v>
      </c>
      <c r="C64" s="87" t="s">
        <v>31</v>
      </c>
      <c r="D64" s="49" t="s">
        <v>31</v>
      </c>
      <c r="E64" s="49"/>
      <c r="F64" s="47" t="s">
        <v>58</v>
      </c>
      <c r="G64" s="47" t="s">
        <v>61</v>
      </c>
      <c r="H64" s="47" t="s">
        <v>64</v>
      </c>
      <c r="I64" s="47" t="s">
        <v>40</v>
      </c>
      <c r="J64" s="115"/>
      <c r="X64">
        <f t="shared" ca="1" si="2"/>
        <v>0.25038880485257442</v>
      </c>
      <c r="Y64" s="1">
        <v>0.538078369591659</v>
      </c>
      <c r="Z64" s="1">
        <f t="shared" si="4"/>
        <v>3.2284702175499538</v>
      </c>
      <c r="AB64" s="1">
        <v>0.63907204423874675</v>
      </c>
      <c r="AC64">
        <f t="shared" si="5"/>
        <v>1055.6288176954986</v>
      </c>
      <c r="AO64" s="61"/>
      <c r="AP64" s="61"/>
      <c r="AQ64" s="51"/>
    </row>
    <row r="65" spans="2:43" ht="15.75" thickBot="1" x14ac:dyDescent="0.3">
      <c r="B65" s="54"/>
      <c r="C65" s="59" t="s">
        <v>32</v>
      </c>
      <c r="D65" s="60" t="s">
        <v>32</v>
      </c>
      <c r="E65" s="85" t="s">
        <v>40</v>
      </c>
      <c r="F65" s="74" t="s">
        <v>59</v>
      </c>
      <c r="G65" s="74" t="s">
        <v>62</v>
      </c>
      <c r="H65" s="74" t="s">
        <v>65</v>
      </c>
      <c r="I65" s="74" t="s">
        <v>72</v>
      </c>
      <c r="J65" s="116" t="s">
        <v>67</v>
      </c>
      <c r="X65">
        <f t="shared" ca="1" si="2"/>
        <v>0.23150187307125669</v>
      </c>
      <c r="Y65" s="1">
        <v>0.733080368287227</v>
      </c>
      <c r="Z65" s="1">
        <f t="shared" ref="Z65:Z96" si="6">Y65*6</f>
        <v>4.3984822097233618</v>
      </c>
      <c r="AB65" s="1">
        <v>0.64791427204490937</v>
      </c>
      <c r="AC65">
        <f t="shared" ref="AC65:AC96" si="7">AB65*400+800</f>
        <v>1059.1657088179636</v>
      </c>
      <c r="AO65" s="64"/>
      <c r="AP65" s="64"/>
      <c r="AQ65" s="52"/>
    </row>
    <row r="66" spans="2:43" x14ac:dyDescent="0.25">
      <c r="B66" s="54"/>
      <c r="C66" s="59" t="s">
        <v>14</v>
      </c>
      <c r="D66" s="60" t="s">
        <v>14</v>
      </c>
      <c r="E66" s="85" t="s">
        <v>41</v>
      </c>
      <c r="F66" s="74" t="s">
        <v>60</v>
      </c>
      <c r="G66" s="74" t="s">
        <v>60</v>
      </c>
      <c r="H66" s="74" t="s">
        <v>75</v>
      </c>
      <c r="I66" s="74" t="s">
        <v>73</v>
      </c>
      <c r="J66" s="116"/>
      <c r="X66">
        <f t="shared" ref="X66:X100" ca="1" si="8">RAND()</f>
        <v>0.98030312392376173</v>
      </c>
      <c r="Y66" s="1">
        <v>0.62644038448573047</v>
      </c>
      <c r="Z66" s="1">
        <f t="shared" si="6"/>
        <v>3.7586423069143828</v>
      </c>
      <c r="AB66" s="1">
        <v>0.64807967466141503</v>
      </c>
      <c r="AC66">
        <f t="shared" si="7"/>
        <v>1059.2318698645661</v>
      </c>
      <c r="AO66" s="58">
        <f t="shared" ref="AO66:AO73" si="9">100*H68</f>
        <v>4.3965581587944422</v>
      </c>
      <c r="AP66" s="58" t="e">
        <f>(#REF!-AO66)^2</f>
        <v>#REF!</v>
      </c>
      <c r="AQ66" s="67" t="e">
        <f>AP66/AO66</f>
        <v>#REF!</v>
      </c>
    </row>
    <row r="67" spans="2:43" ht="15.75" thickBot="1" x14ac:dyDescent="0.3">
      <c r="B67" s="55"/>
      <c r="C67" s="88"/>
      <c r="D67" s="63" t="s">
        <v>63</v>
      </c>
      <c r="E67" s="86" t="s">
        <v>66</v>
      </c>
      <c r="F67" s="75"/>
      <c r="G67" s="75"/>
      <c r="H67" s="75" t="s">
        <v>74</v>
      </c>
      <c r="I67" s="75" t="s">
        <v>71</v>
      </c>
      <c r="J67" s="117"/>
      <c r="X67">
        <f t="shared" ca="1" si="8"/>
        <v>0.84376672988043522</v>
      </c>
      <c r="Y67" s="1">
        <v>2.3869064632426884E-2</v>
      </c>
      <c r="Z67" s="1">
        <f t="shared" si="6"/>
        <v>0.1432143877945613</v>
      </c>
      <c r="AB67" s="1">
        <v>0.6497198880714935</v>
      </c>
      <c r="AC67">
        <f t="shared" si="7"/>
        <v>1059.8879552285973</v>
      </c>
      <c r="AO67" s="56">
        <f t="shared" si="9"/>
        <v>6.9281661982005192</v>
      </c>
      <c r="AP67" s="56" t="e">
        <f>(#REF!-AO67)^2</f>
        <v>#REF!</v>
      </c>
      <c r="AQ67" s="68" t="e">
        <f t="shared" ref="AQ67:AQ73" si="10">AP67/AO67</f>
        <v>#REF!</v>
      </c>
    </row>
    <row r="68" spans="2:43" x14ac:dyDescent="0.25">
      <c r="B68" s="92">
        <v>1</v>
      </c>
      <c r="C68" s="89" t="s">
        <v>3</v>
      </c>
      <c r="D68" s="121">
        <v>0</v>
      </c>
      <c r="E68" s="57">
        <v>0.16</v>
      </c>
      <c r="F68" s="76">
        <f>(D68-M3)/M16</f>
        <v>-1.4598954078895006</v>
      </c>
      <c r="G68" s="77">
        <f>NORMSDIST(F68)-0.5</f>
        <v>-0.42784058925082874</v>
      </c>
      <c r="H68" s="82">
        <f t="shared" ref="H68:H75" si="11">(1/2)*(G69-G68)</f>
        <v>4.3965581587944419E-2</v>
      </c>
      <c r="I68" s="76">
        <f>H68</f>
        <v>4.3965581587944419E-2</v>
      </c>
      <c r="J68" s="67">
        <f t="shared" ref="J68:J75" si="12">E68-I68</f>
        <v>0.11603441841205558</v>
      </c>
      <c r="X68">
        <f t="shared" ca="1" si="8"/>
        <v>0.17251231076256157</v>
      </c>
      <c r="Y68" s="1">
        <v>5.1266289443118618E-2</v>
      </c>
      <c r="Z68" s="1">
        <f t="shared" si="6"/>
        <v>0.30759773665871171</v>
      </c>
      <c r="AB68" s="1">
        <v>0.65913977158756276</v>
      </c>
      <c r="AC68">
        <f t="shared" si="7"/>
        <v>1063.6559086350251</v>
      </c>
      <c r="AO68" s="56">
        <f t="shared" si="9"/>
        <v>8.822093027646666</v>
      </c>
      <c r="AP68" s="56" t="e">
        <f>(#REF!-AO68)^2</f>
        <v>#REF!</v>
      </c>
      <c r="AQ68" s="68" t="e">
        <f t="shared" si="10"/>
        <v>#REF!</v>
      </c>
    </row>
    <row r="69" spans="2:43" x14ac:dyDescent="0.25">
      <c r="B69" s="93">
        <v>2</v>
      </c>
      <c r="C69" s="90" t="s">
        <v>4</v>
      </c>
      <c r="D69" s="122">
        <v>0.78</v>
      </c>
      <c r="E69" s="2">
        <v>0.33999999999999997</v>
      </c>
      <c r="F69" s="78">
        <f>(D69-M3)/M16</f>
        <v>-0.99408569744451547</v>
      </c>
      <c r="G69" s="79">
        <f t="shared" ref="G69:G76" si="13">NORMSDIST(F69)-0.5</f>
        <v>-0.3399094260749399</v>
      </c>
      <c r="H69" s="83">
        <f t="shared" si="11"/>
        <v>6.9281661982005194E-2</v>
      </c>
      <c r="I69" s="78">
        <f>I68+H69</f>
        <v>0.11324724356994961</v>
      </c>
      <c r="J69" s="68">
        <f t="shared" si="12"/>
        <v>0.22675275643005036</v>
      </c>
      <c r="X69">
        <f t="shared" ca="1" si="8"/>
        <v>0.15582958649151735</v>
      </c>
      <c r="Y69" s="1">
        <v>0.72632523372934921</v>
      </c>
      <c r="Z69" s="1">
        <f t="shared" si="6"/>
        <v>4.357951402376095</v>
      </c>
      <c r="AB69" s="1">
        <v>0.66038915542157017</v>
      </c>
      <c r="AC69">
        <f t="shared" si="7"/>
        <v>1064.1556621686282</v>
      </c>
      <c r="AO69" s="56">
        <f t="shared" si="9"/>
        <v>9.0778222383109721</v>
      </c>
      <c r="AP69" s="56" t="e">
        <f>(#REF!-AO69)^2</f>
        <v>#REF!</v>
      </c>
      <c r="AQ69" s="68" t="e">
        <f t="shared" si="10"/>
        <v>#REF!</v>
      </c>
    </row>
    <row r="70" spans="2:43" x14ac:dyDescent="0.25">
      <c r="B70" s="93">
        <v>3</v>
      </c>
      <c r="C70" s="90" t="s">
        <v>5</v>
      </c>
      <c r="D70" s="122">
        <v>1.56</v>
      </c>
      <c r="E70" s="2">
        <v>0.49</v>
      </c>
      <c r="F70" s="78">
        <f>(D70-M3)/M16</f>
        <v>-0.52827598699953038</v>
      </c>
      <c r="G70" s="79">
        <f t="shared" si="13"/>
        <v>-0.20134610211092951</v>
      </c>
      <c r="H70" s="83">
        <f t="shared" si="11"/>
        <v>8.8220930276466658E-2</v>
      </c>
      <c r="I70" s="78">
        <f>I69+H70</f>
        <v>0.20146817384641627</v>
      </c>
      <c r="J70" s="68">
        <f t="shared" si="12"/>
        <v>0.28853182615358375</v>
      </c>
      <c r="X70">
        <f t="shared" ca="1" si="8"/>
        <v>0.21549651492058886</v>
      </c>
      <c r="Y70" s="1">
        <v>0.15450420022465261</v>
      </c>
      <c r="Z70" s="1">
        <f t="shared" si="6"/>
        <v>0.92702520134791566</v>
      </c>
      <c r="AB70" s="1">
        <v>0.69080302195074983</v>
      </c>
      <c r="AC70">
        <f t="shared" si="7"/>
        <v>1076.3212087802999</v>
      </c>
      <c r="AO70" s="56">
        <f t="shared" si="9"/>
        <v>7.5483055428795742</v>
      </c>
      <c r="AP70" s="56" t="e">
        <f>(#REF!-AO70)^2</f>
        <v>#REF!</v>
      </c>
      <c r="AQ70" s="68" t="e">
        <f t="shared" si="10"/>
        <v>#REF!</v>
      </c>
    </row>
    <row r="71" spans="2:43" x14ac:dyDescent="0.25">
      <c r="B71" s="93">
        <v>4</v>
      </c>
      <c r="C71" s="90" t="s">
        <v>6</v>
      </c>
      <c r="D71" s="122">
        <v>2.34</v>
      </c>
      <c r="E71" s="2">
        <v>0.6</v>
      </c>
      <c r="F71" s="78">
        <f>(D71-M3)/M16</f>
        <v>-6.2466276554545445E-2</v>
      </c>
      <c r="G71" s="79">
        <f t="shared" si="13"/>
        <v>-2.4904241557996198E-2</v>
      </c>
      <c r="H71" s="83">
        <f t="shared" si="11"/>
        <v>9.077822238310973E-2</v>
      </c>
      <c r="I71" s="78">
        <f>I70+H71</f>
        <v>0.29224639622952597</v>
      </c>
      <c r="J71" s="68">
        <f t="shared" si="12"/>
        <v>0.307753603770474</v>
      </c>
      <c r="X71">
        <f t="shared" ca="1" si="8"/>
        <v>0.97412769422742529</v>
      </c>
      <c r="Y71" s="1">
        <v>0.74346518348715562</v>
      </c>
      <c r="Z71" s="1">
        <f t="shared" si="6"/>
        <v>4.4607911009229335</v>
      </c>
      <c r="AB71" s="1">
        <v>0.69199664668920979</v>
      </c>
      <c r="AC71">
        <f t="shared" si="7"/>
        <v>1076.7986586756838</v>
      </c>
      <c r="AO71" s="56">
        <f t="shared" si="9"/>
        <v>5.0718716949793077</v>
      </c>
      <c r="AP71" s="56" t="e">
        <f>(#REF!-AO71)^2</f>
        <v>#REF!</v>
      </c>
      <c r="AQ71" s="68" t="e">
        <f t="shared" si="10"/>
        <v>#REF!</v>
      </c>
    </row>
    <row r="72" spans="2:43" x14ac:dyDescent="0.25">
      <c r="B72" s="93">
        <v>5</v>
      </c>
      <c r="C72" s="90" t="s">
        <v>7</v>
      </c>
      <c r="D72" s="122">
        <v>3.12</v>
      </c>
      <c r="E72" s="2">
        <v>0.73</v>
      </c>
      <c r="F72" s="78">
        <f>(D72-M3)/M16</f>
        <v>0.40334343389043975</v>
      </c>
      <c r="G72" s="79">
        <f t="shared" si="13"/>
        <v>0.15665220320822326</v>
      </c>
      <c r="H72" s="83">
        <f t="shared" si="11"/>
        <v>7.5483055428795742E-2</v>
      </c>
      <c r="I72" s="78">
        <f>I71+H72</f>
        <v>0.36772945165832172</v>
      </c>
      <c r="J72" s="68">
        <f t="shared" si="12"/>
        <v>0.36227054834167827</v>
      </c>
      <c r="X72">
        <f t="shared" ca="1" si="8"/>
        <v>0.97452428194359553</v>
      </c>
      <c r="Y72" s="1">
        <v>0.33304420069156937</v>
      </c>
      <c r="Z72" s="1">
        <f t="shared" si="6"/>
        <v>1.9982652041494162</v>
      </c>
      <c r="AB72" s="1">
        <v>0.70043772561701334</v>
      </c>
      <c r="AC72">
        <f t="shared" si="7"/>
        <v>1080.1750902468052</v>
      </c>
      <c r="AO72" s="56">
        <f t="shared" si="9"/>
        <v>2.7537442336172724</v>
      </c>
      <c r="AP72" s="56" t="e">
        <f>(#REF!-AO72)^2</f>
        <v>#REF!</v>
      </c>
      <c r="AQ72" s="68" t="e">
        <f t="shared" si="10"/>
        <v>#REF!</v>
      </c>
    </row>
    <row r="73" spans="2:43" x14ac:dyDescent="0.25">
      <c r="B73" s="93">
        <v>6</v>
      </c>
      <c r="C73" s="91" t="s">
        <v>8</v>
      </c>
      <c r="D73" s="123">
        <v>3.9</v>
      </c>
      <c r="E73" s="2">
        <v>0.86</v>
      </c>
      <c r="F73" s="78">
        <f>(D73-M3)/M16</f>
        <v>0.86915314433542468</v>
      </c>
      <c r="G73" s="79">
        <f t="shared" si="13"/>
        <v>0.30761831406581475</v>
      </c>
      <c r="H73" s="83">
        <f t="shared" si="11"/>
        <v>5.0718716949793075E-2</v>
      </c>
      <c r="I73" s="78">
        <f t="shared" ref="I73:I75" si="14">I72+H73</f>
        <v>0.41844816860811479</v>
      </c>
      <c r="J73" s="68">
        <f t="shared" si="12"/>
        <v>0.4415518313918852</v>
      </c>
      <c r="X73">
        <f t="shared" ca="1" si="8"/>
        <v>0.86645180375017405</v>
      </c>
      <c r="Y73" s="1">
        <v>0.31908488412055591</v>
      </c>
      <c r="Z73" s="1">
        <f t="shared" si="6"/>
        <v>1.9145093047233355</v>
      </c>
      <c r="AB73" s="1">
        <v>0.70668987850306952</v>
      </c>
      <c r="AC73">
        <f t="shared" si="7"/>
        <v>1082.6759514012278</v>
      </c>
      <c r="AO73" s="56">
        <f t="shared" si="9"/>
        <v>1.2080744718839631</v>
      </c>
      <c r="AP73" s="56" t="e">
        <f>(#REF!-AO73)^2</f>
        <v>#REF!</v>
      </c>
      <c r="AQ73" s="68" t="e">
        <f t="shared" si="10"/>
        <v>#REF!</v>
      </c>
    </row>
    <row r="74" spans="2:43" ht="15.75" thickBot="1" x14ac:dyDescent="0.3">
      <c r="B74" s="93">
        <v>7</v>
      </c>
      <c r="C74" s="90" t="s">
        <v>9</v>
      </c>
      <c r="D74" s="122">
        <v>4.68</v>
      </c>
      <c r="E74" s="2">
        <v>0.95</v>
      </c>
      <c r="F74" s="78">
        <f>(D74-M3)/M16</f>
        <v>1.3349628547804095</v>
      </c>
      <c r="G74" s="79">
        <f t="shared" si="13"/>
        <v>0.4090557479654009</v>
      </c>
      <c r="H74" s="83">
        <f t="shared" si="11"/>
        <v>2.7537442336172724E-2</v>
      </c>
      <c r="I74" s="78">
        <f t="shared" si="14"/>
        <v>0.44598561094428751</v>
      </c>
      <c r="J74" s="68">
        <f t="shared" si="12"/>
        <v>0.5040143890557125</v>
      </c>
      <c r="X74">
        <f t="shared" ca="1" si="8"/>
        <v>0.84183209293981931</v>
      </c>
      <c r="Y74" s="1">
        <v>0.13295968371726685</v>
      </c>
      <c r="Z74" s="1">
        <f t="shared" si="6"/>
        <v>0.79775810230360111</v>
      </c>
      <c r="AB74" s="1">
        <v>0.71599130096005825</v>
      </c>
      <c r="AC74">
        <f t="shared" si="7"/>
        <v>1086.3965203840232</v>
      </c>
      <c r="AO74" s="9"/>
      <c r="AP74" s="9"/>
      <c r="AQ74" s="69"/>
    </row>
    <row r="75" spans="2:43" ht="15.75" thickBot="1" x14ac:dyDescent="0.3">
      <c r="B75" s="96">
        <v>8</v>
      </c>
      <c r="C75" s="97" t="s">
        <v>10</v>
      </c>
      <c r="D75" s="124">
        <v>5.46</v>
      </c>
      <c r="E75" s="9">
        <v>1</v>
      </c>
      <c r="F75" s="80">
        <f>(D75-M3)/M16</f>
        <v>1.8007725652253948</v>
      </c>
      <c r="G75" s="81">
        <f t="shared" si="13"/>
        <v>0.46413063263774634</v>
      </c>
      <c r="H75" s="94">
        <f t="shared" si="11"/>
        <v>1.2080744718839631E-2</v>
      </c>
      <c r="I75" s="80">
        <f t="shared" si="14"/>
        <v>0.45806635566312714</v>
      </c>
      <c r="J75" s="69">
        <f t="shared" si="12"/>
        <v>0.54193364433687286</v>
      </c>
      <c r="X75">
        <f t="shared" ca="1" si="8"/>
        <v>0.9506554943392399</v>
      </c>
      <c r="Y75" s="1">
        <v>0.76572805803540644</v>
      </c>
      <c r="Z75" s="1">
        <f t="shared" si="6"/>
        <v>4.5943683482124387</v>
      </c>
      <c r="AB75" s="1">
        <v>0.72497041045583377</v>
      </c>
      <c r="AC75">
        <f t="shared" si="7"/>
        <v>1089.9881641823335</v>
      </c>
      <c r="AO75" s="66">
        <f>SUM(AO66:AO73)</f>
        <v>45.806635566312721</v>
      </c>
      <c r="AP75" s="65"/>
      <c r="AQ75" s="70" t="e">
        <f>SUM(AQ66:AQ73)</f>
        <v>#REF!</v>
      </c>
    </row>
    <row r="76" spans="2:43" ht="15.75" thickBot="1" x14ac:dyDescent="0.3">
      <c r="B76" s="98"/>
      <c r="C76" s="108"/>
      <c r="D76" s="99">
        <v>6.24</v>
      </c>
      <c r="E76" s="99"/>
      <c r="F76" s="100">
        <f>(D76-M3)/M16</f>
        <v>2.26658227567038</v>
      </c>
      <c r="G76" s="101">
        <f t="shared" si="13"/>
        <v>0.48829212207542561</v>
      </c>
      <c r="H76" s="102"/>
      <c r="I76" s="103"/>
      <c r="J76" s="104">
        <f>MAX(J68:J75)</f>
        <v>0.54193364433687286</v>
      </c>
      <c r="X76">
        <f t="shared" ca="1" si="8"/>
        <v>4.7578442478741767E-2</v>
      </c>
      <c r="Y76" s="1">
        <v>0.11261673336559308</v>
      </c>
      <c r="Z76" s="1">
        <f t="shared" si="6"/>
        <v>0.67570040019355848</v>
      </c>
      <c r="AB76" s="1">
        <v>0.73720487180308081</v>
      </c>
      <c r="AC76">
        <f t="shared" si="7"/>
        <v>1094.8819487212322</v>
      </c>
    </row>
    <row r="77" spans="2:43" ht="15.75" thickBot="1" x14ac:dyDescent="0.3">
      <c r="B77" s="48"/>
      <c r="C77" s="95"/>
      <c r="D77" s="48"/>
      <c r="E77" s="48"/>
      <c r="F77" s="48"/>
      <c r="G77" s="48"/>
      <c r="H77" s="84"/>
      <c r="I77" s="48"/>
      <c r="J77" s="48"/>
      <c r="X77">
        <f t="shared" ca="1" si="8"/>
        <v>0.98657127357304886</v>
      </c>
      <c r="Y77" s="1">
        <v>0.78160147757484388</v>
      </c>
      <c r="Z77" s="1">
        <f t="shared" si="6"/>
        <v>4.6896088654490633</v>
      </c>
      <c r="AB77" s="1">
        <v>0.7398131430937438</v>
      </c>
      <c r="AC77">
        <f t="shared" si="7"/>
        <v>1095.9252572374976</v>
      </c>
    </row>
    <row r="78" spans="2:43" x14ac:dyDescent="0.25">
      <c r="C78" s="119" t="s">
        <v>78</v>
      </c>
      <c r="D78" s="111" t="s">
        <v>82</v>
      </c>
      <c r="X78">
        <f t="shared" ca="1" si="8"/>
        <v>0.8469250683364804</v>
      </c>
      <c r="Y78" s="1">
        <v>0.80378007077584857</v>
      </c>
      <c r="Z78" s="1">
        <f t="shared" si="6"/>
        <v>4.8226804246550916</v>
      </c>
      <c r="AB78" s="1">
        <v>0.74904717209452032</v>
      </c>
      <c r="AC78">
        <f t="shared" si="7"/>
        <v>1099.6188688378081</v>
      </c>
    </row>
    <row r="79" spans="2:43" x14ac:dyDescent="0.25">
      <c r="C79" s="54" t="s">
        <v>79</v>
      </c>
      <c r="D79" s="118" t="s">
        <v>83</v>
      </c>
      <c r="X79">
        <f t="shared" ca="1" si="8"/>
        <v>0.67895262214319541</v>
      </c>
      <c r="Y79" s="1">
        <v>0.77308630360620834</v>
      </c>
      <c r="Z79" s="1">
        <f t="shared" si="6"/>
        <v>4.63851782163725</v>
      </c>
      <c r="AB79" s="1">
        <v>0.75809490407822056</v>
      </c>
      <c r="AC79">
        <f t="shared" si="7"/>
        <v>1103.2379616312883</v>
      </c>
    </row>
    <row r="80" spans="2:43" x14ac:dyDescent="0.25">
      <c r="C80" s="54" t="s">
        <v>81</v>
      </c>
      <c r="D80" s="118" t="s">
        <v>84</v>
      </c>
      <c r="X80">
        <f t="shared" ca="1" si="8"/>
        <v>0.31723502588275621</v>
      </c>
      <c r="Y80" s="1">
        <v>0.41398906245567479</v>
      </c>
      <c r="Z80" s="1">
        <f t="shared" si="6"/>
        <v>2.4839343747340488</v>
      </c>
      <c r="AB80" s="1">
        <v>0.77648156110459399</v>
      </c>
      <c r="AC80">
        <f t="shared" si="7"/>
        <v>1110.5926244418376</v>
      </c>
    </row>
    <row r="81" spans="1:32" ht="15.75" thickBot="1" x14ac:dyDescent="0.3">
      <c r="C81" s="54" t="s">
        <v>80</v>
      </c>
      <c r="D81" s="118"/>
      <c r="X81">
        <f t="shared" ca="1" si="8"/>
        <v>8.5640645364336687E-2</v>
      </c>
      <c r="Y81" s="1">
        <v>0.38275759344334204</v>
      </c>
      <c r="Z81" s="1">
        <f t="shared" si="6"/>
        <v>2.2965455606600522</v>
      </c>
      <c r="AB81" s="1">
        <v>0.77918365144657797</v>
      </c>
      <c r="AC81">
        <f t="shared" si="7"/>
        <v>1111.6734605786312</v>
      </c>
      <c r="AF81">
        <f>(NORMSDIST(2.05)-0.5)/2</f>
        <v>0.23990889229714779</v>
      </c>
    </row>
    <row r="82" spans="1:32" ht="15.75" thickBot="1" x14ac:dyDescent="0.3">
      <c r="C82" s="125">
        <v>1.36</v>
      </c>
      <c r="D82" s="120">
        <f>J76*10</f>
        <v>5.4193364433687288</v>
      </c>
      <c r="X82">
        <f t="shared" ca="1" si="8"/>
        <v>0.23773399182718269</v>
      </c>
      <c r="Y82" s="1">
        <v>0.76486210167434465</v>
      </c>
      <c r="Z82" s="1">
        <f t="shared" si="6"/>
        <v>4.5891726100460684</v>
      </c>
      <c r="AB82" s="1">
        <v>0.78527639341964883</v>
      </c>
      <c r="AC82">
        <f t="shared" si="7"/>
        <v>1114.1105573678597</v>
      </c>
    </row>
    <row r="83" spans="1:32" ht="15.75" thickBot="1" x14ac:dyDescent="0.3">
      <c r="X83">
        <f t="shared" ca="1" si="8"/>
        <v>0.45704052107212034</v>
      </c>
      <c r="Y83" s="1">
        <v>0.44093902315509659</v>
      </c>
      <c r="Z83" s="1">
        <f t="shared" si="6"/>
        <v>2.6456341389305793</v>
      </c>
      <c r="AB83" s="1">
        <v>0.79873499874239617</v>
      </c>
      <c r="AC83">
        <f t="shared" si="7"/>
        <v>1119.4939994969584</v>
      </c>
    </row>
    <row r="84" spans="1:32" ht="15.75" thickBot="1" x14ac:dyDescent="0.3">
      <c r="B84" s="71" t="s">
        <v>85</v>
      </c>
      <c r="C84" s="72"/>
      <c r="D84" s="72"/>
      <c r="E84" s="72"/>
      <c r="F84" s="72"/>
      <c r="G84" s="72"/>
      <c r="H84" s="72"/>
      <c r="I84" s="72"/>
      <c r="J84" s="73"/>
      <c r="X84">
        <f t="shared" ca="1" si="8"/>
        <v>2.7762710732728402E-2</v>
      </c>
      <c r="Y84" s="1">
        <v>6.536031054819269E-2</v>
      </c>
      <c r="Z84" s="1">
        <f t="shared" si="6"/>
        <v>0.39216186328915614</v>
      </c>
      <c r="AB84" s="1">
        <v>0.79948065647119582</v>
      </c>
      <c r="AC84">
        <f t="shared" si="7"/>
        <v>1119.7922625884783</v>
      </c>
    </row>
    <row r="85" spans="1:32" x14ac:dyDescent="0.25">
      <c r="X85">
        <f t="shared" ca="1" si="8"/>
        <v>0.45158319531223057</v>
      </c>
      <c r="Y85" s="1">
        <v>0.1125337006164796</v>
      </c>
      <c r="Z85" s="1">
        <f t="shared" si="6"/>
        <v>0.67520220369887762</v>
      </c>
      <c r="AB85" s="1">
        <v>0.81206441487415604</v>
      </c>
      <c r="AC85">
        <f t="shared" si="7"/>
        <v>1124.8257659496624</v>
      </c>
    </row>
    <row r="86" spans="1:32" ht="15.75" thickBot="1" x14ac:dyDescent="0.3">
      <c r="X86">
        <f t="shared" ca="1" si="8"/>
        <v>7.9891284086088699E-2</v>
      </c>
      <c r="Y86" s="1">
        <v>0.9693355026656385</v>
      </c>
      <c r="Z86" s="1">
        <f t="shared" si="6"/>
        <v>5.816013015993831</v>
      </c>
      <c r="AB86" s="1">
        <v>0.83525982529025256</v>
      </c>
      <c r="AC86">
        <f t="shared" si="7"/>
        <v>1134.1039301161011</v>
      </c>
    </row>
    <row r="87" spans="1:32" x14ac:dyDescent="0.25">
      <c r="A87" s="143" t="s">
        <v>87</v>
      </c>
      <c r="B87" s="50" t="s">
        <v>86</v>
      </c>
      <c r="D87" s="130" t="s">
        <v>142</v>
      </c>
      <c r="E87" s="131"/>
      <c r="F87" s="131"/>
      <c r="G87" s="131"/>
      <c r="H87" s="50"/>
      <c r="X87">
        <f t="shared" ca="1" si="8"/>
        <v>0.74737238116495264</v>
      </c>
      <c r="Y87" s="1">
        <v>7.4978953356140687E-3</v>
      </c>
      <c r="Z87" s="1">
        <f t="shared" si="6"/>
        <v>4.4987372013684412E-2</v>
      </c>
      <c r="AB87" s="1">
        <v>0.84205681230224505</v>
      </c>
      <c r="AC87">
        <f t="shared" si="7"/>
        <v>1136.8227249208981</v>
      </c>
    </row>
    <row r="88" spans="1:32" x14ac:dyDescent="0.25">
      <c r="A88" s="151">
        <v>850</v>
      </c>
      <c r="B88" s="118">
        <f>A19</f>
        <v>0.39</v>
      </c>
      <c r="D88" s="175" t="s">
        <v>100</v>
      </c>
      <c r="E88" s="183" t="s">
        <v>101</v>
      </c>
      <c r="F88" s="132"/>
      <c r="G88" s="132" t="s">
        <v>137</v>
      </c>
      <c r="H88" s="51"/>
      <c r="X88">
        <f t="shared" ca="1" si="8"/>
        <v>0.81886222885212934</v>
      </c>
      <c r="Y88" s="1">
        <v>0.20712020234710149</v>
      </c>
      <c r="Z88" s="1">
        <f t="shared" si="6"/>
        <v>1.2427212140826089</v>
      </c>
      <c r="AB88" s="1">
        <v>0.844835336655689</v>
      </c>
      <c r="AC88">
        <f t="shared" si="7"/>
        <v>1137.9341346622755</v>
      </c>
    </row>
    <row r="89" spans="1:32" ht="15.75" thickBot="1" x14ac:dyDescent="0.3">
      <c r="A89" s="151">
        <v>910</v>
      </c>
      <c r="B89" s="118">
        <f t="shared" ref="B89:B94" si="15">A20</f>
        <v>1.17</v>
      </c>
      <c r="D89" s="144">
        <f>D136/C136</f>
        <v>-12.143493490806604</v>
      </c>
      <c r="E89" s="184">
        <f>E136/C136</f>
        <v>1.475624748355926E-2</v>
      </c>
      <c r="F89" s="169"/>
      <c r="G89" s="182" t="s">
        <v>138</v>
      </c>
      <c r="H89" s="174"/>
      <c r="X89">
        <f t="shared" ca="1" si="8"/>
        <v>0.78660601634810934</v>
      </c>
      <c r="Y89" s="1">
        <v>0.14495809187354158</v>
      </c>
      <c r="Z89" s="1">
        <f t="shared" si="6"/>
        <v>0.8697485512412495</v>
      </c>
      <c r="AB89" s="1">
        <v>0.86517483330425837</v>
      </c>
      <c r="AC89">
        <f t="shared" si="7"/>
        <v>1146.0699333217033</v>
      </c>
    </row>
    <row r="90" spans="1:32" x14ac:dyDescent="0.25">
      <c r="A90" s="151">
        <v>945</v>
      </c>
      <c r="B90" s="118">
        <f t="shared" si="15"/>
        <v>1.95</v>
      </c>
      <c r="X90">
        <f t="shared" ca="1" si="8"/>
        <v>7.8104241202571312E-2</v>
      </c>
      <c r="Y90" s="1">
        <v>0.41465307739937873</v>
      </c>
      <c r="Z90" s="1">
        <f t="shared" si="6"/>
        <v>2.4879184643962722</v>
      </c>
      <c r="AB90" s="1">
        <v>0.86643446682759384</v>
      </c>
      <c r="AC90">
        <f t="shared" si="7"/>
        <v>1146.5737867310377</v>
      </c>
    </row>
    <row r="91" spans="1:32" ht="15.75" thickBot="1" x14ac:dyDescent="0.3">
      <c r="A91" s="151">
        <v>1020</v>
      </c>
      <c r="B91" s="118">
        <f t="shared" si="15"/>
        <v>2.73</v>
      </c>
      <c r="X91">
        <f t="shared" ca="1" si="8"/>
        <v>0.64081035578654089</v>
      </c>
      <c r="Y91" s="1">
        <v>0.98269389917843297</v>
      </c>
      <c r="Z91" s="1">
        <f t="shared" si="6"/>
        <v>5.8961633950705981</v>
      </c>
      <c r="AB91" s="1">
        <v>0.86712233033860486</v>
      </c>
      <c r="AC91">
        <f t="shared" si="7"/>
        <v>1146.8489321354418</v>
      </c>
    </row>
    <row r="92" spans="1:32" x14ac:dyDescent="0.25">
      <c r="A92" s="151">
        <v>1065</v>
      </c>
      <c r="B92" s="118">
        <f t="shared" si="15"/>
        <v>3.51</v>
      </c>
      <c r="D92" s="176" t="s">
        <v>139</v>
      </c>
      <c r="E92" s="62"/>
      <c r="F92" s="131"/>
      <c r="G92" s="131"/>
      <c r="H92" s="50"/>
      <c r="X92">
        <f t="shared" ca="1" si="8"/>
        <v>0.9955504164435095</v>
      </c>
      <c r="Y92" s="1">
        <v>3.7703890889988489E-2</v>
      </c>
      <c r="Z92" s="1">
        <f t="shared" si="6"/>
        <v>0.22622334533993094</v>
      </c>
      <c r="AB92" s="1">
        <v>0.87035825715563797</v>
      </c>
      <c r="AC92">
        <f t="shared" si="7"/>
        <v>1148.1433028622553</v>
      </c>
    </row>
    <row r="93" spans="1:32" x14ac:dyDescent="0.25">
      <c r="A93" s="151">
        <v>1090</v>
      </c>
      <c r="B93" s="118">
        <f>A24</f>
        <v>4.29</v>
      </c>
      <c r="D93" s="177" t="s">
        <v>140</v>
      </c>
      <c r="E93" s="61"/>
      <c r="F93" s="132" t="s">
        <v>141</v>
      </c>
      <c r="G93" s="132"/>
      <c r="H93" s="51"/>
      <c r="X93">
        <f t="shared" ca="1" si="8"/>
        <v>0.90738126901969984</v>
      </c>
      <c r="Y93" s="1">
        <v>0.40030425421967342</v>
      </c>
      <c r="Z93" s="1">
        <f t="shared" si="6"/>
        <v>2.4018255253180403</v>
      </c>
      <c r="AB93" s="1">
        <v>0.90127356838402539</v>
      </c>
      <c r="AC93">
        <f t="shared" si="7"/>
        <v>1160.5094273536101</v>
      </c>
    </row>
    <row r="94" spans="1:32" x14ac:dyDescent="0.25">
      <c r="A94" s="151">
        <v>1170</v>
      </c>
      <c r="B94" s="118">
        <f t="shared" si="15"/>
        <v>5.07</v>
      </c>
      <c r="D94" s="148" t="s">
        <v>144</v>
      </c>
      <c r="E94" s="149" t="s">
        <v>123</v>
      </c>
      <c r="F94" s="181" t="s">
        <v>124</v>
      </c>
      <c r="G94" s="181" t="s">
        <v>125</v>
      </c>
      <c r="H94" s="2" t="s">
        <v>134</v>
      </c>
      <c r="X94">
        <f t="shared" ca="1" si="8"/>
        <v>0.25918889390716016</v>
      </c>
      <c r="Y94" s="1">
        <v>0.81074311561467594</v>
      </c>
      <c r="Z94" s="1">
        <f t="shared" si="6"/>
        <v>4.8644586936880554</v>
      </c>
      <c r="AB94" s="1">
        <v>0.90259009837447324</v>
      </c>
      <c r="AC94">
        <f t="shared" si="7"/>
        <v>1161.0360393497892</v>
      </c>
    </row>
    <row r="95" spans="1:32" ht="15.75" thickBot="1" x14ac:dyDescent="0.3">
      <c r="A95" s="152">
        <v>1225</v>
      </c>
      <c r="B95" s="114">
        <f>A26</f>
        <v>5.85</v>
      </c>
      <c r="D95" s="178">
        <f>ABS(E89/(M16/SQRT(SUM(F115:F122))))</f>
        <v>3.0068181294463434</v>
      </c>
      <c r="E95" s="179">
        <v>1.64</v>
      </c>
      <c r="F95" s="180">
        <f>E89-E95*M16/SQRT(SUM(F115:F122))</f>
        <v>6.7077906660219563E-3</v>
      </c>
      <c r="G95" s="180">
        <f>E89+E95*M16/SQRT(SUM(F115:F122))</f>
        <v>2.2804704301096566E-2</v>
      </c>
      <c r="H95" s="179" t="s">
        <v>146</v>
      </c>
      <c r="X95">
        <f t="shared" ca="1" si="8"/>
        <v>5.9676529903242681E-2</v>
      </c>
      <c r="Y95" s="1">
        <v>0.25965521410381687</v>
      </c>
      <c r="Z95" s="1">
        <f t="shared" si="6"/>
        <v>1.5579312846229012</v>
      </c>
      <c r="AB95" s="1">
        <v>0.91435852980607157</v>
      </c>
      <c r="AC95">
        <f t="shared" si="7"/>
        <v>1165.7434119224285</v>
      </c>
    </row>
    <row r="96" spans="1:32" ht="15.75" thickBot="1" x14ac:dyDescent="0.3">
      <c r="X96">
        <f t="shared" ca="1" si="8"/>
        <v>0.29402850087674182</v>
      </c>
      <c r="Y96" s="1">
        <v>0.14838064708979792</v>
      </c>
      <c r="Z96" s="1">
        <f t="shared" si="6"/>
        <v>0.89028388253878754</v>
      </c>
      <c r="AB96" s="1">
        <v>0.91565368499242772</v>
      </c>
      <c r="AC96">
        <f t="shared" si="7"/>
        <v>1166.2614739969711</v>
      </c>
    </row>
    <row r="97" spans="2:29" ht="15.75" thickBot="1" x14ac:dyDescent="0.3">
      <c r="D97" s="71" t="s">
        <v>145</v>
      </c>
      <c r="E97" s="72"/>
      <c r="F97" s="72"/>
      <c r="G97" s="72"/>
      <c r="H97" s="73"/>
      <c r="X97">
        <f t="shared" ca="1" si="8"/>
        <v>0.54706986099975707</v>
      </c>
      <c r="Y97" s="1">
        <v>0.61462892986987083</v>
      </c>
      <c r="Z97" s="1">
        <f t="shared" ref="Z97:Z100" si="16">Y97*6</f>
        <v>3.687773579219225</v>
      </c>
      <c r="AB97" s="1">
        <v>0.9256454839781374</v>
      </c>
      <c r="AC97">
        <f t="shared" ref="AC97:AC100" si="17">AB97*400+800</f>
        <v>1170.2581935912549</v>
      </c>
    </row>
    <row r="98" spans="2:29" x14ac:dyDescent="0.25">
      <c r="X98">
        <f t="shared" ca="1" si="8"/>
        <v>0.16679560796519655</v>
      </c>
      <c r="Y98" s="1">
        <v>0.58005967960779814</v>
      </c>
      <c r="Z98" s="1">
        <f t="shared" si="16"/>
        <v>3.4803580776467888</v>
      </c>
      <c r="AB98" s="1">
        <v>0.93151203195875032</v>
      </c>
      <c r="AC98">
        <f t="shared" si="17"/>
        <v>1172.6048127835002</v>
      </c>
    </row>
    <row r="99" spans="2:29" ht="15.75" thickBot="1" x14ac:dyDescent="0.3">
      <c r="X99">
        <f t="shared" ca="1" si="8"/>
        <v>0.98787687138544056</v>
      </c>
      <c r="Y99" s="1">
        <v>0.02</v>
      </c>
      <c r="Z99" s="1">
        <f t="shared" si="16"/>
        <v>0.12</v>
      </c>
      <c r="AB99" s="1">
        <v>0.94747594395052237</v>
      </c>
      <c r="AC99">
        <f t="shared" si="17"/>
        <v>1178.990377580209</v>
      </c>
    </row>
    <row r="100" spans="2:29" x14ac:dyDescent="0.25">
      <c r="D100" s="6" t="s">
        <v>126</v>
      </c>
      <c r="E100" s="130" t="s">
        <v>127</v>
      </c>
      <c r="F100" s="131" t="s">
        <v>128</v>
      </c>
      <c r="G100" s="131" t="s">
        <v>129</v>
      </c>
      <c r="H100" s="50" t="s">
        <v>130</v>
      </c>
      <c r="X100">
        <f t="shared" ca="1" si="8"/>
        <v>0.70712906473913817</v>
      </c>
      <c r="Y100" s="1">
        <v>0.57999999999999996</v>
      </c>
      <c r="Z100" s="1">
        <f t="shared" si="16"/>
        <v>3.4799999999999995</v>
      </c>
      <c r="AB100" s="1">
        <v>0.96250927846904955</v>
      </c>
      <c r="AC100">
        <f t="shared" si="17"/>
        <v>1185.0037113876199</v>
      </c>
    </row>
    <row r="101" spans="2:29" ht="15.75" thickBot="1" x14ac:dyDescent="0.3">
      <c r="D101" s="168">
        <v>3</v>
      </c>
      <c r="E101" s="172">
        <v>3.15</v>
      </c>
      <c r="F101" s="169">
        <v>1.4</v>
      </c>
      <c r="G101" s="170">
        <f>8*$M13/E101</f>
        <v>7.1211734349206353</v>
      </c>
      <c r="H101" s="171">
        <f>8*$M13/F101</f>
        <v>16.022640228571429</v>
      </c>
    </row>
    <row r="103" spans="2:29" ht="15.75" thickBot="1" x14ac:dyDescent="0.3"/>
    <row r="104" spans="2:29" x14ac:dyDescent="0.25">
      <c r="D104" s="130" t="s">
        <v>143</v>
      </c>
      <c r="E104" s="131"/>
      <c r="F104" s="50"/>
    </row>
    <row r="105" spans="2:29" x14ac:dyDescent="0.25">
      <c r="B105" s="167">
        <f>M16/SQRT(SUM(F115:F122))</f>
        <v>4.9075956204495761E-3</v>
      </c>
      <c r="D105" s="185" t="s">
        <v>131</v>
      </c>
      <c r="E105" s="186" t="s">
        <v>132</v>
      </c>
      <c r="F105" s="51" t="s">
        <v>135</v>
      </c>
    </row>
    <row r="106" spans="2:29" ht="15.75" thickBot="1" x14ac:dyDescent="0.3">
      <c r="D106" s="178">
        <f>SQRT(G101)</f>
        <v>2.6685526854309312</v>
      </c>
      <c r="E106" s="180">
        <f>SQRT(H101)</f>
        <v>4.0028290281463974</v>
      </c>
      <c r="F106" s="174" t="s">
        <v>133</v>
      </c>
    </row>
    <row r="107" spans="2:29" ht="15.75" thickBot="1" x14ac:dyDescent="0.3"/>
    <row r="108" spans="2:29" x14ac:dyDescent="0.25">
      <c r="B108" s="109"/>
      <c r="C108" s="110"/>
      <c r="D108" s="110"/>
      <c r="E108" s="110"/>
      <c r="F108" s="110"/>
      <c r="G108" s="111"/>
    </row>
    <row r="109" spans="2:29" x14ac:dyDescent="0.25">
      <c r="B109" s="188"/>
      <c r="C109" s="187" t="s">
        <v>147</v>
      </c>
      <c r="D109" s="187"/>
      <c r="E109" s="187"/>
      <c r="F109" s="187"/>
      <c r="G109" s="189"/>
      <c r="H109" s="1"/>
    </row>
    <row r="110" spans="2:29" ht="15.75" thickBot="1" x14ac:dyDescent="0.3">
      <c r="B110" s="112"/>
      <c r="C110" s="113"/>
      <c r="D110" s="113"/>
      <c r="E110" s="113"/>
      <c r="F110" s="113"/>
      <c r="G110" s="114"/>
    </row>
    <row r="112" spans="2:29" x14ac:dyDescent="0.25">
      <c r="G112" s="1"/>
      <c r="H112" s="1"/>
    </row>
    <row r="113" spans="1:10" ht="15.75" thickBot="1" x14ac:dyDescent="0.3"/>
    <row r="114" spans="1:10" x14ac:dyDescent="0.25">
      <c r="A114" s="158" t="s">
        <v>115</v>
      </c>
      <c r="B114" s="159" t="s">
        <v>116</v>
      </c>
      <c r="C114" s="159" t="s">
        <v>98</v>
      </c>
      <c r="D114" s="159" t="s">
        <v>117</v>
      </c>
      <c r="E114" s="159" t="s">
        <v>118</v>
      </c>
      <c r="F114" s="159" t="s">
        <v>95</v>
      </c>
      <c r="G114" s="159" t="s">
        <v>110</v>
      </c>
      <c r="H114" s="159" t="s">
        <v>119</v>
      </c>
      <c r="I114" s="159" t="s">
        <v>120</v>
      </c>
      <c r="J114" s="160" t="s">
        <v>107</v>
      </c>
    </row>
    <row r="115" spans="1:10" x14ac:dyDescent="0.25">
      <c r="A115" s="161">
        <f t="shared" ref="A115:B122" si="18">A88^2</f>
        <v>722500</v>
      </c>
      <c r="B115" s="162">
        <f t="shared" si="18"/>
        <v>0.15210000000000001</v>
      </c>
      <c r="C115" s="162">
        <f t="shared" ref="C115:C122" si="19">A88*B88</f>
        <v>331.5</v>
      </c>
      <c r="D115" s="162">
        <f t="shared" ref="D115:E122" si="20">A88-C$125</f>
        <v>-184.375</v>
      </c>
      <c r="E115" s="162">
        <f t="shared" si="20"/>
        <v>-2.73</v>
      </c>
      <c r="F115" s="162">
        <f>D115^2</f>
        <v>33994.140625</v>
      </c>
      <c r="G115" s="162">
        <f>E115^2</f>
        <v>7.4528999999999996</v>
      </c>
      <c r="H115" s="162">
        <f t="shared" ref="H115:H122" si="21">D$89+E$89*A88</f>
        <v>0.39931687021876705</v>
      </c>
      <c r="I115" s="162">
        <f t="shared" ref="I115:I122" si="22">H115-B88</f>
        <v>9.3168702187670371E-3</v>
      </c>
      <c r="J115" s="163">
        <f>I115^2</f>
        <v>8.6804070673348132E-5</v>
      </c>
    </row>
    <row r="116" spans="1:10" x14ac:dyDescent="0.25">
      <c r="A116" s="161">
        <f t="shared" si="18"/>
        <v>828100</v>
      </c>
      <c r="B116" s="162">
        <f t="shared" si="18"/>
        <v>1.3688999999999998</v>
      </c>
      <c r="C116" s="162">
        <f t="shared" si="19"/>
        <v>1064.7</v>
      </c>
      <c r="D116" s="162">
        <f t="shared" si="20"/>
        <v>-124.375</v>
      </c>
      <c r="E116" s="162">
        <f t="shared" si="20"/>
        <v>-1.9500000000000002</v>
      </c>
      <c r="F116" s="162">
        <f t="shared" ref="F116:G122" si="23">D116^2</f>
        <v>15469.140625</v>
      </c>
      <c r="G116" s="162">
        <f t="shared" si="23"/>
        <v>3.8025000000000007</v>
      </c>
      <c r="H116" s="162">
        <f t="shared" si="21"/>
        <v>1.2846917192323239</v>
      </c>
      <c r="I116" s="162">
        <f t="shared" si="22"/>
        <v>0.11469171923232402</v>
      </c>
      <c r="J116" s="163">
        <f t="shared" ref="J116:J122" si="24">I116^2</f>
        <v>1.3154190460466243E-2</v>
      </c>
    </row>
    <row r="117" spans="1:10" x14ac:dyDescent="0.25">
      <c r="A117" s="161">
        <f t="shared" si="18"/>
        <v>893025</v>
      </c>
      <c r="B117" s="162">
        <f t="shared" si="18"/>
        <v>3.8024999999999998</v>
      </c>
      <c r="C117" s="162">
        <f t="shared" si="19"/>
        <v>1842.75</v>
      </c>
      <c r="D117" s="162">
        <f t="shared" si="20"/>
        <v>-89.375</v>
      </c>
      <c r="E117" s="162">
        <f t="shared" si="20"/>
        <v>-1.1700000000000002</v>
      </c>
      <c r="F117" s="162">
        <f t="shared" si="23"/>
        <v>7987.890625</v>
      </c>
      <c r="G117" s="162">
        <f t="shared" si="23"/>
        <v>1.3689000000000004</v>
      </c>
      <c r="H117" s="162">
        <f t="shared" si="21"/>
        <v>1.8011603811568975</v>
      </c>
      <c r="I117" s="162">
        <f t="shared" si="22"/>
        <v>-0.14883961884310248</v>
      </c>
      <c r="J117" s="163">
        <f t="shared" si="24"/>
        <v>2.2153232137360028E-2</v>
      </c>
    </row>
    <row r="118" spans="1:10" x14ac:dyDescent="0.25">
      <c r="A118" s="161">
        <f t="shared" si="18"/>
        <v>1040400</v>
      </c>
      <c r="B118" s="162">
        <f t="shared" si="18"/>
        <v>7.4528999999999996</v>
      </c>
      <c r="C118" s="162">
        <f t="shared" si="19"/>
        <v>2784.6</v>
      </c>
      <c r="D118" s="162">
        <f t="shared" si="20"/>
        <v>-14.375</v>
      </c>
      <c r="E118" s="162">
        <f t="shared" si="20"/>
        <v>-0.39000000000000012</v>
      </c>
      <c r="F118" s="162">
        <f t="shared" si="23"/>
        <v>206.640625</v>
      </c>
      <c r="G118" s="162">
        <f t="shared" si="23"/>
        <v>0.1521000000000001</v>
      </c>
      <c r="H118" s="162">
        <f t="shared" si="21"/>
        <v>2.9078789424238423</v>
      </c>
      <c r="I118" s="162">
        <f t="shared" si="22"/>
        <v>0.17787894242384228</v>
      </c>
      <c r="J118" s="163">
        <f t="shared" si="24"/>
        <v>3.1640918157824598E-2</v>
      </c>
    </row>
    <row r="119" spans="1:10" x14ac:dyDescent="0.25">
      <c r="A119" s="161">
        <f t="shared" si="18"/>
        <v>1134225</v>
      </c>
      <c r="B119" s="162">
        <f t="shared" si="18"/>
        <v>12.320099999999998</v>
      </c>
      <c r="C119" s="162">
        <f t="shared" si="19"/>
        <v>3738.1499999999996</v>
      </c>
      <c r="D119" s="162">
        <f t="shared" si="20"/>
        <v>30.625</v>
      </c>
      <c r="E119" s="162">
        <f t="shared" si="20"/>
        <v>0.38999999999999968</v>
      </c>
      <c r="F119" s="162">
        <f t="shared" si="23"/>
        <v>937.890625</v>
      </c>
      <c r="G119" s="162">
        <f t="shared" si="23"/>
        <v>0.15209999999999976</v>
      </c>
      <c r="H119" s="162">
        <f t="shared" si="21"/>
        <v>3.5719100791840095</v>
      </c>
      <c r="I119" s="162">
        <f t="shared" si="22"/>
        <v>6.1910079184009703E-2</v>
      </c>
      <c r="J119" s="163">
        <f t="shared" si="24"/>
        <v>3.8328579045703516E-3</v>
      </c>
    </row>
    <row r="120" spans="1:10" x14ac:dyDescent="0.25">
      <c r="A120" s="161">
        <f t="shared" si="18"/>
        <v>1188100</v>
      </c>
      <c r="B120" s="162">
        <f t="shared" si="18"/>
        <v>18.4041</v>
      </c>
      <c r="C120" s="162">
        <f t="shared" si="19"/>
        <v>4676.1000000000004</v>
      </c>
      <c r="D120" s="162">
        <f t="shared" si="20"/>
        <v>55.625</v>
      </c>
      <c r="E120" s="162">
        <f t="shared" si="20"/>
        <v>1.17</v>
      </c>
      <c r="F120" s="162">
        <f t="shared" si="23"/>
        <v>3094.140625</v>
      </c>
      <c r="G120" s="162">
        <f t="shared" si="23"/>
        <v>1.3688999999999998</v>
      </c>
      <c r="H120" s="162">
        <f t="shared" si="21"/>
        <v>3.9408162662729911</v>
      </c>
      <c r="I120" s="162">
        <f t="shared" si="22"/>
        <v>-0.34918373372700895</v>
      </c>
      <c r="J120" s="163">
        <f t="shared" si="24"/>
        <v>0.12192927989953468</v>
      </c>
    </row>
    <row r="121" spans="1:10" x14ac:dyDescent="0.25">
      <c r="A121" s="161">
        <f t="shared" si="18"/>
        <v>1368900</v>
      </c>
      <c r="B121" s="162">
        <f t="shared" si="18"/>
        <v>25.704900000000002</v>
      </c>
      <c r="C121" s="162">
        <f t="shared" si="19"/>
        <v>5931.9000000000005</v>
      </c>
      <c r="D121" s="162">
        <f t="shared" si="20"/>
        <v>135.625</v>
      </c>
      <c r="E121" s="162">
        <f t="shared" si="20"/>
        <v>1.9500000000000002</v>
      </c>
      <c r="F121" s="162">
        <f t="shared" si="23"/>
        <v>18394.140625</v>
      </c>
      <c r="G121" s="162">
        <f t="shared" si="23"/>
        <v>3.8025000000000007</v>
      </c>
      <c r="H121" s="162">
        <f t="shared" si="21"/>
        <v>5.1213160649577301</v>
      </c>
      <c r="I121" s="162">
        <f t="shared" si="22"/>
        <v>5.1316064957729779E-2</v>
      </c>
      <c r="J121" s="163">
        <f t="shared" si="24"/>
        <v>2.6333385227459423E-3</v>
      </c>
    </row>
    <row r="122" spans="1:10" ht="15.75" thickBot="1" x14ac:dyDescent="0.3">
      <c r="A122" s="164">
        <f t="shared" si="18"/>
        <v>1500625</v>
      </c>
      <c r="B122" s="165">
        <f t="shared" si="18"/>
        <v>34.222499999999997</v>
      </c>
      <c r="C122" s="165">
        <f t="shared" si="19"/>
        <v>7166.25</v>
      </c>
      <c r="D122" s="165">
        <f t="shared" si="20"/>
        <v>190.625</v>
      </c>
      <c r="E122" s="165">
        <f t="shared" si="20"/>
        <v>2.7299999999999995</v>
      </c>
      <c r="F122" s="165">
        <f t="shared" si="23"/>
        <v>36337.890625</v>
      </c>
      <c r="G122" s="165">
        <f t="shared" si="23"/>
        <v>7.4528999999999979</v>
      </c>
      <c r="H122" s="165">
        <f t="shared" si="21"/>
        <v>5.932909676553491</v>
      </c>
      <c r="I122" s="165">
        <f t="shared" si="22"/>
        <v>8.2909676553491352E-2</v>
      </c>
      <c r="J122" s="166">
        <f t="shared" si="24"/>
        <v>6.8740144662045536E-3</v>
      </c>
    </row>
    <row r="123" spans="1:10" ht="15.75" thickBot="1" x14ac:dyDescent="0.3"/>
    <row r="124" spans="1:10" x14ac:dyDescent="0.25">
      <c r="C124" s="6" t="s">
        <v>94</v>
      </c>
      <c r="D124" s="6" t="s">
        <v>93</v>
      </c>
    </row>
    <row r="125" spans="1:10" ht="15.75" thickBot="1" x14ac:dyDescent="0.3">
      <c r="C125" s="20">
        <f>C127/8</f>
        <v>1034.375</v>
      </c>
      <c r="D125" s="21">
        <f>D127/8</f>
        <v>3.12</v>
      </c>
    </row>
    <row r="126" spans="1:10" x14ac:dyDescent="0.25">
      <c r="C126" s="6" t="s">
        <v>88</v>
      </c>
      <c r="D126" s="6" t="s">
        <v>89</v>
      </c>
    </row>
    <row r="127" spans="1:10" ht="15.75" thickBot="1" x14ac:dyDescent="0.3">
      <c r="C127" s="21">
        <f>SUM(A88:A95)</f>
        <v>8275</v>
      </c>
      <c r="D127" s="21">
        <f>SUM(B88:B95)</f>
        <v>24.96</v>
      </c>
    </row>
    <row r="128" spans="1:10" x14ac:dyDescent="0.25">
      <c r="C128" s="6" t="s">
        <v>114</v>
      </c>
      <c r="D128" s="6" t="s">
        <v>112</v>
      </c>
      <c r="E128" s="50" t="s">
        <v>113</v>
      </c>
    </row>
    <row r="129" spans="3:5" ht="15.75" thickBot="1" x14ac:dyDescent="0.3">
      <c r="C129" s="21">
        <f>SUM(A115:A122)</f>
        <v>8675875</v>
      </c>
      <c r="D129" s="21">
        <f>SUM(B115:B122)</f>
        <v>103.428</v>
      </c>
      <c r="E129" s="140">
        <f>SUM(C115:C122)</f>
        <v>27535.95</v>
      </c>
    </row>
    <row r="130" spans="3:5" ht="15.75" thickBot="1" x14ac:dyDescent="0.3"/>
    <row r="131" spans="3:5" x14ac:dyDescent="0.25">
      <c r="C131" s="130" t="s">
        <v>100</v>
      </c>
      <c r="D131" s="131" t="s">
        <v>101</v>
      </c>
      <c r="E131" s="173" t="s">
        <v>136</v>
      </c>
    </row>
    <row r="132" spans="3:5" x14ac:dyDescent="0.25">
      <c r="C132" s="153">
        <v>8</v>
      </c>
      <c r="D132" s="154">
        <f>C127</f>
        <v>8275</v>
      </c>
      <c r="E132" s="142">
        <f>D127</f>
        <v>24.96</v>
      </c>
    </row>
    <row r="133" spans="3:5" ht="15.75" thickBot="1" x14ac:dyDescent="0.3">
      <c r="C133" s="28">
        <f>C127</f>
        <v>8275</v>
      </c>
      <c r="D133" s="29">
        <f>C129</f>
        <v>8675875</v>
      </c>
      <c r="E133" s="30">
        <f>E129</f>
        <v>27535.95</v>
      </c>
    </row>
    <row r="134" spans="3:5" ht="15.75" thickBot="1" x14ac:dyDescent="0.3"/>
    <row r="135" spans="3:5" x14ac:dyDescent="0.25">
      <c r="C135" s="130" t="s">
        <v>102</v>
      </c>
      <c r="D135" s="131" t="s">
        <v>103</v>
      </c>
      <c r="E135" s="50" t="s">
        <v>104</v>
      </c>
    </row>
    <row r="136" spans="3:5" ht="15.75" thickBot="1" x14ac:dyDescent="0.3">
      <c r="C136" s="141">
        <f>C132*D133-C133*D132</f>
        <v>931375</v>
      </c>
      <c r="D136" s="155">
        <f>E132*D133-D132*E133</f>
        <v>-11310146.25</v>
      </c>
      <c r="E136" s="140">
        <f>C132*E133-E132*C133</f>
        <v>13743.600000000006</v>
      </c>
    </row>
    <row r="289" spans="1:10" ht="15.75" thickBot="1" x14ac:dyDescent="0.3"/>
    <row r="290" spans="1:10" x14ac:dyDescent="0.25">
      <c r="E290" s="130" t="s">
        <v>108</v>
      </c>
      <c r="F290" s="131" t="s">
        <v>109</v>
      </c>
      <c r="G290" s="131" t="s">
        <v>111</v>
      </c>
      <c r="H290" s="6" t="s">
        <v>121</v>
      </c>
    </row>
    <row r="291" spans="1:10" ht="15.75" thickBot="1" x14ac:dyDescent="0.3">
      <c r="E291" s="141">
        <f>SUM(J115:J122)</f>
        <v>0.20230463561937978</v>
      </c>
      <c r="F291" s="155">
        <f>SUM(G115:G122)</f>
        <v>25.552799999999998</v>
      </c>
      <c r="G291" s="155">
        <f>F291-E291</f>
        <v>25.350495364380617</v>
      </c>
      <c r="H291" s="21">
        <v>5.99</v>
      </c>
    </row>
    <row r="292" spans="1:10" ht="15.75" thickBot="1" x14ac:dyDescent="0.3"/>
    <row r="293" spans="1:10" ht="15.75" thickBot="1" x14ac:dyDescent="0.3">
      <c r="E293" s="156" t="s">
        <v>122</v>
      </c>
      <c r="F293" s="157"/>
      <c r="G293" s="157"/>
      <c r="H293" s="157"/>
      <c r="I293" s="150"/>
    </row>
    <row r="298" spans="1:10" ht="15.75" thickBot="1" x14ac:dyDescent="0.3">
      <c r="A298" s="48" t="s">
        <v>86</v>
      </c>
      <c r="B298" s="48" t="s">
        <v>87</v>
      </c>
      <c r="C298" s="48"/>
      <c r="D298" s="48"/>
      <c r="J298" s="48"/>
    </row>
    <row r="299" spans="1:10" x14ac:dyDescent="0.25">
      <c r="A299" s="11">
        <v>2.8421462578808399E-2</v>
      </c>
      <c r="B299" s="127">
        <v>1185.0037113876199</v>
      </c>
    </row>
    <row r="300" spans="1:10" x14ac:dyDescent="0.25">
      <c r="A300" s="14">
        <v>4.4987372013684412E-2</v>
      </c>
      <c r="B300" s="128">
        <v>1178.990377580209</v>
      </c>
    </row>
    <row r="301" spans="1:10" x14ac:dyDescent="0.25">
      <c r="A301" s="14">
        <v>5.1535911896520181E-2</v>
      </c>
      <c r="B301" s="128">
        <v>1172.6048127835002</v>
      </c>
    </row>
    <row r="302" spans="1:10" x14ac:dyDescent="0.25">
      <c r="A302" s="14">
        <v>0.12</v>
      </c>
      <c r="B302" s="128">
        <v>1170.2581935912549</v>
      </c>
    </row>
    <row r="303" spans="1:10" x14ac:dyDescent="0.25">
      <c r="A303" s="14">
        <v>0.1432143877945613</v>
      </c>
      <c r="B303" s="128">
        <v>1166.2614739969711</v>
      </c>
    </row>
    <row r="304" spans="1:10" x14ac:dyDescent="0.25">
      <c r="A304" s="14">
        <v>0.19195151283832712</v>
      </c>
      <c r="B304" s="128">
        <v>1165.7434119224285</v>
      </c>
    </row>
    <row r="305" spans="1:10" x14ac:dyDescent="0.25">
      <c r="A305" s="14">
        <v>0.22622334533993094</v>
      </c>
      <c r="B305" s="128">
        <v>1161.0360393497892</v>
      </c>
    </row>
    <row r="306" spans="1:10" x14ac:dyDescent="0.25">
      <c r="A306" s="14">
        <v>0.28917932591988893</v>
      </c>
      <c r="B306" s="128">
        <v>1160.5094273536101</v>
      </c>
    </row>
    <row r="307" spans="1:10" x14ac:dyDescent="0.25">
      <c r="A307" s="14">
        <v>0.30759773665871171</v>
      </c>
      <c r="B307" s="128">
        <v>1148.1433028622553</v>
      </c>
    </row>
    <row r="308" spans="1:10" x14ac:dyDescent="0.25">
      <c r="A308" s="14">
        <v>0.39216186328915614</v>
      </c>
      <c r="B308" s="128">
        <v>1146.8489321354418</v>
      </c>
    </row>
    <row r="309" spans="1:10" x14ac:dyDescent="0.25">
      <c r="A309" s="14">
        <v>0.57891024320230255</v>
      </c>
      <c r="B309" s="128">
        <v>1146.5737867310377</v>
      </c>
      <c r="J309" s="48"/>
    </row>
    <row r="310" spans="1:10" x14ac:dyDescent="0.25">
      <c r="A310" s="14">
        <v>0.61121290033583753</v>
      </c>
      <c r="B310" s="128">
        <v>1146.0699333217033</v>
      </c>
      <c r="J310" s="84"/>
    </row>
    <row r="311" spans="1:10" x14ac:dyDescent="0.25">
      <c r="A311" s="14">
        <v>0.65048866465410238</v>
      </c>
      <c r="B311" s="128">
        <v>1137.9341346622755</v>
      </c>
      <c r="J311" s="48"/>
    </row>
    <row r="312" spans="1:10" x14ac:dyDescent="0.25">
      <c r="A312" s="14">
        <v>0.67520220369887762</v>
      </c>
      <c r="B312" s="128">
        <v>1136.8227249208981</v>
      </c>
      <c r="J312" s="84"/>
    </row>
    <row r="313" spans="1:10" x14ac:dyDescent="0.25">
      <c r="A313" s="14">
        <v>0.67570040019355848</v>
      </c>
      <c r="B313" s="128">
        <v>1134.1039301161011</v>
      </c>
      <c r="J313" s="48"/>
    </row>
    <row r="314" spans="1:10" ht="15.75" thickBot="1" x14ac:dyDescent="0.3">
      <c r="A314" s="14">
        <v>0.72192332776175339</v>
      </c>
      <c r="B314" s="128">
        <v>1124.8257659496624</v>
      </c>
      <c r="J314" s="84"/>
    </row>
    <row r="315" spans="1:10" x14ac:dyDescent="0.25">
      <c r="A315" s="14">
        <v>0.79555564330741668</v>
      </c>
      <c r="B315" s="128">
        <v>1119.7922625884783</v>
      </c>
      <c r="D315" s="46" t="s">
        <v>88</v>
      </c>
      <c r="E315" s="46" t="s">
        <v>89</v>
      </c>
      <c r="F315" s="48"/>
      <c r="H315" s="145" t="s">
        <v>100</v>
      </c>
      <c r="I315" s="146" t="s">
        <v>101</v>
      </c>
      <c r="J315" s="147"/>
    </row>
    <row r="316" spans="1:10" ht="15.75" thickBot="1" x14ac:dyDescent="0.3">
      <c r="A316" s="14">
        <v>0.79775810230360111</v>
      </c>
      <c r="B316" s="128">
        <v>1119.4939994969584</v>
      </c>
      <c r="D316" s="139">
        <f>SUM(B299:B398)</f>
        <v>100658.18930528029</v>
      </c>
      <c r="E316" s="20">
        <f>SUM(A299:A398)</f>
        <v>258.77405223494134</v>
      </c>
      <c r="F316" s="48"/>
      <c r="H316" s="133">
        <v>100</v>
      </c>
      <c r="I316" s="136">
        <f>D316</f>
        <v>100658.18930528029</v>
      </c>
      <c r="J316" s="16">
        <f>E316</f>
        <v>258.77405223494134</v>
      </c>
    </row>
    <row r="317" spans="1:10" ht="15.75" thickBot="1" x14ac:dyDescent="0.3">
      <c r="A317" s="14">
        <v>0.8697485512412495</v>
      </c>
      <c r="B317" s="128">
        <v>1114.1105573678597</v>
      </c>
      <c r="D317" s="46" t="s">
        <v>90</v>
      </c>
      <c r="E317" s="46" t="s">
        <v>91</v>
      </c>
      <c r="F317" s="46" t="s">
        <v>92</v>
      </c>
      <c r="H317" s="134">
        <f>D316</f>
        <v>100658.18930528029</v>
      </c>
      <c r="I317" s="137">
        <f>D318</f>
        <v>102439781.25838543</v>
      </c>
      <c r="J317" s="30">
        <f>F318</f>
        <v>242604.98919130288</v>
      </c>
    </row>
    <row r="318" spans="1:10" ht="15.75" thickBot="1" x14ac:dyDescent="0.3">
      <c r="A318" s="14">
        <v>0.89028388253878754</v>
      </c>
      <c r="B318" s="128">
        <v>1111.6734605786312</v>
      </c>
      <c r="D318" s="139">
        <f>SUM(B399:B498)</f>
        <v>102439781.25838543</v>
      </c>
      <c r="E318" s="20">
        <f>SUM(A399:A498)</f>
        <v>957.14080794276174</v>
      </c>
      <c r="F318" s="21">
        <f>SUM(C399:C498)</f>
        <v>242604.98919130288</v>
      </c>
      <c r="H318" s="148" t="s">
        <v>106</v>
      </c>
      <c r="I318" s="149"/>
      <c r="J318" s="138"/>
    </row>
    <row r="319" spans="1:10" x14ac:dyDescent="0.25">
      <c r="A319" s="14">
        <v>0.90891493056269135</v>
      </c>
      <c r="B319" s="128">
        <v>1110.5926244418376</v>
      </c>
      <c r="D319" s="45" t="s">
        <v>94</v>
      </c>
      <c r="E319" s="46" t="s">
        <v>93</v>
      </c>
      <c r="F319" s="48"/>
      <c r="H319" s="145" t="s">
        <v>102</v>
      </c>
      <c r="I319" s="146" t="s">
        <v>103</v>
      </c>
      <c r="J319" s="147" t="s">
        <v>104</v>
      </c>
    </row>
    <row r="320" spans="1:10" ht="15.75" thickBot="1" x14ac:dyDescent="0.3">
      <c r="A320" s="14">
        <v>0.92702520134791566</v>
      </c>
      <c r="B320" s="128">
        <v>1103.2379616312883</v>
      </c>
      <c r="D320" s="21">
        <f>D316/100</f>
        <v>1006.5818930528029</v>
      </c>
      <c r="E320" s="21">
        <f>E316/100</f>
        <v>2.5877405223494132</v>
      </c>
      <c r="F320" s="48"/>
      <c r="H320" s="135">
        <f>H316*I317-I316*H317</f>
        <v>111907051.6208992</v>
      </c>
      <c r="I320" s="86">
        <f>J316*I317-I316*J317</f>
        <v>2088578377.869751</v>
      </c>
      <c r="J320" s="30">
        <f>H316*J317-H317*J316</f>
        <v>-1787228.6180289276</v>
      </c>
    </row>
    <row r="321" spans="1:11" ht="15.75" thickBot="1" x14ac:dyDescent="0.3">
      <c r="A321" s="14">
        <v>0.92968745142105358</v>
      </c>
      <c r="B321" s="128">
        <v>1099.6188688378081</v>
      </c>
      <c r="H321" s="148"/>
      <c r="I321" s="48"/>
      <c r="J321" s="48"/>
      <c r="K321" s="132"/>
    </row>
    <row r="322" spans="1:11" x14ac:dyDescent="0.25">
      <c r="A322" s="14">
        <v>0.93359625901468291</v>
      </c>
      <c r="B322" s="128">
        <v>1095.9252572374976</v>
      </c>
      <c r="H322" s="145" t="s">
        <v>100</v>
      </c>
      <c r="I322" s="147" t="s">
        <v>101</v>
      </c>
      <c r="J322" s="48"/>
      <c r="K322" s="132"/>
    </row>
    <row r="323" spans="1:11" ht="15.75" thickBot="1" x14ac:dyDescent="0.3">
      <c r="A323" s="14">
        <v>0.94637880298708676</v>
      </c>
      <c r="B323" s="128">
        <v>1094.8819487212322</v>
      </c>
      <c r="H323" s="135">
        <f>I320/H320</f>
        <v>18.663510007797388</v>
      </c>
      <c r="I323" s="30">
        <f>J320/H320</f>
        <v>-1.5970652359633374E-2</v>
      </c>
      <c r="J323" s="48"/>
      <c r="K323" s="132"/>
    </row>
    <row r="324" spans="1:11" x14ac:dyDescent="0.25">
      <c r="A324" s="14">
        <v>1.0390660590527288</v>
      </c>
      <c r="B324" s="128">
        <v>1089.9881641823335</v>
      </c>
      <c r="J324" s="132"/>
      <c r="K324" s="132"/>
    </row>
    <row r="325" spans="1:11" x14ac:dyDescent="0.25">
      <c r="A325" s="14">
        <v>1.177094763271628</v>
      </c>
      <c r="B325" s="128">
        <v>1086.3965203840232</v>
      </c>
      <c r="D325" t="s">
        <v>108</v>
      </c>
      <c r="E325" t="s">
        <v>109</v>
      </c>
      <c r="F325" t="s">
        <v>111</v>
      </c>
    </row>
    <row r="326" spans="1:11" x14ac:dyDescent="0.25">
      <c r="A326" s="14">
        <v>1.2427212140826089</v>
      </c>
      <c r="B326" s="128">
        <v>1082.6759514012278</v>
      </c>
      <c r="D326">
        <f>SUM(I399:I498)</f>
        <v>2.0686373845744921</v>
      </c>
      <c r="E326" s="1">
        <f>SUM(J399:J498)</f>
        <v>287.50070684184021</v>
      </c>
      <c r="F326" s="1">
        <f>E326-D326</f>
        <v>285.4320694572657</v>
      </c>
    </row>
    <row r="327" spans="1:11" x14ac:dyDescent="0.25">
      <c r="A327" s="14">
        <v>1.3065779046710881</v>
      </c>
      <c r="B327" s="128">
        <v>1080.1750902468052</v>
      </c>
    </row>
    <row r="328" spans="1:11" x14ac:dyDescent="0.25">
      <c r="A328" s="14">
        <v>1.4669941306399696</v>
      </c>
      <c r="B328" s="128">
        <v>1076.7986586756838</v>
      </c>
    </row>
    <row r="329" spans="1:11" x14ac:dyDescent="0.25">
      <c r="A329" s="14">
        <v>1.4939235492079743</v>
      </c>
      <c r="B329" s="128">
        <v>1076.3212087802999</v>
      </c>
    </row>
    <row r="330" spans="1:11" x14ac:dyDescent="0.25">
      <c r="A330" s="14">
        <v>1.513536126373312</v>
      </c>
      <c r="B330" s="128">
        <v>1064.1556621686282</v>
      </c>
    </row>
    <row r="331" spans="1:11" x14ac:dyDescent="0.25">
      <c r="A331" s="14">
        <v>1.5319658777770413</v>
      </c>
      <c r="B331" s="128">
        <v>1063.6559086350251</v>
      </c>
    </row>
    <row r="332" spans="1:11" x14ac:dyDescent="0.25">
      <c r="A332" s="14">
        <v>1.5579312846229012</v>
      </c>
      <c r="B332" s="128">
        <v>1059.8879552285973</v>
      </c>
    </row>
    <row r="333" spans="1:11" x14ac:dyDescent="0.25">
      <c r="A333" s="14">
        <v>1.5772505430328199</v>
      </c>
      <c r="B333" s="128">
        <v>1059.2318698645661</v>
      </c>
    </row>
    <row r="334" spans="1:11" x14ac:dyDescent="0.25">
      <c r="A334" s="14">
        <v>1.5993822850835833</v>
      </c>
      <c r="B334" s="128">
        <v>1059.1657088179636</v>
      </c>
    </row>
    <row r="335" spans="1:11" x14ac:dyDescent="0.25">
      <c r="A335" s="14">
        <v>1.5994910938416356</v>
      </c>
      <c r="B335" s="128">
        <v>1055.6288176954986</v>
      </c>
    </row>
    <row r="336" spans="1:11" x14ac:dyDescent="0.25">
      <c r="A336" s="14">
        <v>1.6229955790468755</v>
      </c>
      <c r="B336" s="128">
        <v>1054.5472317536244</v>
      </c>
    </row>
    <row r="337" spans="1:2" x14ac:dyDescent="0.25">
      <c r="A337" s="14">
        <v>1.6811843067265926</v>
      </c>
      <c r="B337" s="128">
        <v>1054.0494749820914</v>
      </c>
    </row>
    <row r="338" spans="1:2" x14ac:dyDescent="0.25">
      <c r="A338" s="14">
        <v>1.7004058891862133</v>
      </c>
      <c r="B338" s="128">
        <v>1053.6963687883751</v>
      </c>
    </row>
    <row r="339" spans="1:2" x14ac:dyDescent="0.25">
      <c r="A339" s="14">
        <v>1.7073796298802495</v>
      </c>
      <c r="B339" s="128">
        <v>1049.9274232274997</v>
      </c>
    </row>
    <row r="340" spans="1:2" x14ac:dyDescent="0.25">
      <c r="A340" s="14">
        <v>1.7399855529822441</v>
      </c>
      <c r="B340" s="128">
        <v>1045.8767159209108</v>
      </c>
    </row>
    <row r="341" spans="1:2" x14ac:dyDescent="0.25">
      <c r="A341" s="14">
        <v>1.8935825168633402</v>
      </c>
      <c r="B341" s="128">
        <v>1042.2019481929672</v>
      </c>
    </row>
    <row r="342" spans="1:2" x14ac:dyDescent="0.25">
      <c r="A342" s="14">
        <v>1.9145093047233355</v>
      </c>
      <c r="B342" s="128">
        <v>1040.4881237898567</v>
      </c>
    </row>
    <row r="343" spans="1:2" x14ac:dyDescent="0.25">
      <c r="A343" s="14">
        <v>1.9982652041494162</v>
      </c>
      <c r="B343" s="128">
        <v>1039.8002806912334</v>
      </c>
    </row>
    <row r="344" spans="1:2" x14ac:dyDescent="0.25">
      <c r="A344" s="14">
        <v>2.0705893118513341</v>
      </c>
      <c r="B344" s="128">
        <v>1034.1503170772678</v>
      </c>
    </row>
    <row r="345" spans="1:2" x14ac:dyDescent="0.25">
      <c r="A345" s="14">
        <v>2.2414500564464115</v>
      </c>
      <c r="B345" s="128">
        <v>1029.438704015889</v>
      </c>
    </row>
    <row r="346" spans="1:2" x14ac:dyDescent="0.25">
      <c r="A346" s="14">
        <v>2.2965455606600522</v>
      </c>
      <c r="B346" s="128">
        <v>1027.1800608165995</v>
      </c>
    </row>
    <row r="347" spans="1:2" x14ac:dyDescent="0.25">
      <c r="A347" s="14">
        <v>2.3076402554568536</v>
      </c>
      <c r="B347" s="128">
        <v>1023.0424848766002</v>
      </c>
    </row>
    <row r="348" spans="1:2" x14ac:dyDescent="0.25">
      <c r="A348" s="14">
        <v>2.3795229370260462</v>
      </c>
      <c r="B348" s="128">
        <v>1021.285566780802</v>
      </c>
    </row>
    <row r="349" spans="1:2" x14ac:dyDescent="0.25">
      <c r="A349" s="14">
        <v>2.4018255253180403</v>
      </c>
      <c r="B349" s="128">
        <v>1014.59743486696</v>
      </c>
    </row>
    <row r="350" spans="1:2" x14ac:dyDescent="0.25">
      <c r="A350" s="14">
        <v>2.4651996883464227</v>
      </c>
      <c r="B350" s="128">
        <v>1013.739497901928</v>
      </c>
    </row>
    <row r="351" spans="1:2" x14ac:dyDescent="0.25">
      <c r="A351" s="14">
        <v>2.4839343747340488</v>
      </c>
      <c r="B351" s="128">
        <v>1013.1175305354875</v>
      </c>
    </row>
    <row r="352" spans="1:2" x14ac:dyDescent="0.25">
      <c r="A352" s="14">
        <v>2.4879184643962722</v>
      </c>
      <c r="B352" s="128">
        <v>1004.5770557208015</v>
      </c>
    </row>
    <row r="353" spans="1:2" x14ac:dyDescent="0.25">
      <c r="A353" s="14">
        <v>2.5938417198733452</v>
      </c>
      <c r="B353" s="128">
        <v>1003.3679112585821</v>
      </c>
    </row>
    <row r="354" spans="1:2" x14ac:dyDescent="0.25">
      <c r="A354" s="14">
        <v>2.6155094492263724</v>
      </c>
      <c r="B354" s="128">
        <v>1002.1240286503091</v>
      </c>
    </row>
    <row r="355" spans="1:2" x14ac:dyDescent="0.25">
      <c r="A355" s="14">
        <v>2.6456341389305793</v>
      </c>
      <c r="B355" s="128">
        <v>999.35216508135386</v>
      </c>
    </row>
    <row r="356" spans="1:2" x14ac:dyDescent="0.25">
      <c r="A356" s="14">
        <v>2.7046441937667396</v>
      </c>
      <c r="B356" s="128">
        <v>998.14258465610806</v>
      </c>
    </row>
    <row r="357" spans="1:2" x14ac:dyDescent="0.25">
      <c r="A357" s="14">
        <v>2.9160543720421241</v>
      </c>
      <c r="B357" s="128">
        <v>992.36860380958933</v>
      </c>
    </row>
    <row r="358" spans="1:2" x14ac:dyDescent="0.25">
      <c r="A358" s="14">
        <v>2.9469782448084514</v>
      </c>
      <c r="B358" s="128">
        <v>991.4741025028336</v>
      </c>
    </row>
    <row r="359" spans="1:2" x14ac:dyDescent="0.25">
      <c r="A359" s="14">
        <v>3.1516740703559374</v>
      </c>
      <c r="B359" s="128">
        <v>984.69861819630944</v>
      </c>
    </row>
    <row r="360" spans="1:2" x14ac:dyDescent="0.25">
      <c r="A360" s="14">
        <v>3.2139420892224284</v>
      </c>
      <c r="B360" s="128">
        <v>976.3732548119782</v>
      </c>
    </row>
    <row r="361" spans="1:2" x14ac:dyDescent="0.25">
      <c r="A361" s="14">
        <v>3.2284702175499538</v>
      </c>
      <c r="B361" s="128">
        <v>967.68224784754989</v>
      </c>
    </row>
    <row r="362" spans="1:2" x14ac:dyDescent="0.25">
      <c r="A362" s="14">
        <v>3.2754933526278345</v>
      </c>
      <c r="B362" s="128">
        <v>964.37745392270722</v>
      </c>
    </row>
    <row r="363" spans="1:2" x14ac:dyDescent="0.25">
      <c r="A363" s="14">
        <v>3.3100200762413938</v>
      </c>
      <c r="B363" s="128">
        <v>960.3098109674205</v>
      </c>
    </row>
    <row r="364" spans="1:2" x14ac:dyDescent="0.25">
      <c r="A364" s="14">
        <v>3.3160098440094581</v>
      </c>
      <c r="B364" s="128">
        <v>955.30502456642034</v>
      </c>
    </row>
    <row r="365" spans="1:2" x14ac:dyDescent="0.25">
      <c r="A365" s="14">
        <v>3.4799999999999995</v>
      </c>
      <c r="B365" s="128">
        <v>952.94509953154238</v>
      </c>
    </row>
    <row r="366" spans="1:2" x14ac:dyDescent="0.25">
      <c r="A366" s="14">
        <v>3.4803580776467888</v>
      </c>
      <c r="B366" s="128">
        <v>951.21571978316058</v>
      </c>
    </row>
    <row r="367" spans="1:2" x14ac:dyDescent="0.25">
      <c r="A367" s="14">
        <v>3.5937618577115638</v>
      </c>
      <c r="B367" s="128">
        <v>946.98608569219118</v>
      </c>
    </row>
    <row r="368" spans="1:2" x14ac:dyDescent="0.25">
      <c r="A368" s="14">
        <v>3.64526630480976</v>
      </c>
      <c r="B368" s="128">
        <v>939.15909838699883</v>
      </c>
    </row>
    <row r="369" spans="1:2" x14ac:dyDescent="0.25">
      <c r="A369" s="14">
        <v>3.6844176830185411</v>
      </c>
      <c r="B369" s="128">
        <v>929.69135864480802</v>
      </c>
    </row>
    <row r="370" spans="1:2" x14ac:dyDescent="0.25">
      <c r="A370" s="14">
        <v>3.687773579219225</v>
      </c>
      <c r="B370" s="128">
        <v>924.32511692371509</v>
      </c>
    </row>
    <row r="371" spans="1:2" x14ac:dyDescent="0.25">
      <c r="A371" s="14">
        <v>3.7586423069143828</v>
      </c>
      <c r="B371" s="128">
        <v>922.64131046492241</v>
      </c>
    </row>
    <row r="372" spans="1:2" x14ac:dyDescent="0.25">
      <c r="A372" s="14">
        <v>3.9855518299939554</v>
      </c>
      <c r="B372" s="128">
        <v>919.56165441089411</v>
      </c>
    </row>
    <row r="373" spans="1:2" x14ac:dyDescent="0.25">
      <c r="A373" s="14">
        <v>4.1991189024822155</v>
      </c>
      <c r="B373" s="128">
        <v>919.09174928616585</v>
      </c>
    </row>
    <row r="374" spans="1:2" x14ac:dyDescent="0.25">
      <c r="A374" s="14">
        <v>4.2172598575346445</v>
      </c>
      <c r="B374" s="128">
        <v>918.32981080130821</v>
      </c>
    </row>
    <row r="375" spans="1:2" x14ac:dyDescent="0.25">
      <c r="A375" s="14">
        <v>4.357951402376095</v>
      </c>
      <c r="B375" s="128">
        <v>917.40768795989607</v>
      </c>
    </row>
    <row r="376" spans="1:2" x14ac:dyDescent="0.25">
      <c r="A376" s="14">
        <v>4.3984822097233618</v>
      </c>
      <c r="B376" s="128">
        <v>912.08495866944338</v>
      </c>
    </row>
    <row r="377" spans="1:2" x14ac:dyDescent="0.25">
      <c r="A377" s="14">
        <v>4.4557424650039934</v>
      </c>
      <c r="B377" s="128">
        <v>911.24156111010382</v>
      </c>
    </row>
    <row r="378" spans="1:2" x14ac:dyDescent="0.25">
      <c r="A378" s="14">
        <v>4.4607911009229335</v>
      </c>
      <c r="B378" s="128">
        <v>910.5161542688686</v>
      </c>
    </row>
    <row r="379" spans="1:2" x14ac:dyDescent="0.25">
      <c r="A379" s="14">
        <v>4.4962650516837241</v>
      </c>
      <c r="B379" s="128">
        <v>893.57416982901907</v>
      </c>
    </row>
    <row r="380" spans="1:2" x14ac:dyDescent="0.25">
      <c r="A380" s="14">
        <v>4.5891726100460684</v>
      </c>
      <c r="B380" s="128">
        <v>886.21313122436436</v>
      </c>
    </row>
    <row r="381" spans="1:2" x14ac:dyDescent="0.25">
      <c r="A381" s="14">
        <v>4.5943683482124387</v>
      </c>
      <c r="B381" s="128">
        <v>881.07904222622869</v>
      </c>
    </row>
    <row r="382" spans="1:2" x14ac:dyDescent="0.25">
      <c r="A382" s="14">
        <v>4.5974200758953785</v>
      </c>
      <c r="B382" s="128">
        <v>877.78573454988157</v>
      </c>
    </row>
    <row r="383" spans="1:2" x14ac:dyDescent="0.25">
      <c r="A383" s="14">
        <v>4.63851782163725</v>
      </c>
      <c r="B383" s="128">
        <v>875.98798086297347</v>
      </c>
    </row>
    <row r="384" spans="1:2" x14ac:dyDescent="0.25">
      <c r="A384" s="14">
        <v>4.6601620378813813</v>
      </c>
      <c r="B384" s="128">
        <v>874.6924340657356</v>
      </c>
    </row>
    <row r="385" spans="1:10" x14ac:dyDescent="0.25">
      <c r="A385" s="14">
        <v>4.6896088654490633</v>
      </c>
      <c r="B385" s="128">
        <v>872.38669355690831</v>
      </c>
    </row>
    <row r="386" spans="1:10" x14ac:dyDescent="0.25">
      <c r="A386" s="14">
        <v>4.70082631684412</v>
      </c>
      <c r="B386" s="128">
        <v>861.97598077682528</v>
      </c>
    </row>
    <row r="387" spans="1:10" x14ac:dyDescent="0.25">
      <c r="A387" s="14">
        <v>4.8226804246550916</v>
      </c>
      <c r="B387" s="128">
        <v>861.82075875194232</v>
      </c>
    </row>
    <row r="388" spans="1:10" x14ac:dyDescent="0.25">
      <c r="A388" s="14">
        <v>4.8644586936880554</v>
      </c>
      <c r="B388" s="128">
        <v>860.96642050243611</v>
      </c>
    </row>
    <row r="389" spans="1:10" x14ac:dyDescent="0.25">
      <c r="A389" s="14">
        <v>4.9007131980080141</v>
      </c>
      <c r="B389" s="128">
        <v>853.57786229471424</v>
      </c>
    </row>
    <row r="390" spans="1:10" x14ac:dyDescent="0.25">
      <c r="A390" s="14">
        <v>4.9340624491734122</v>
      </c>
      <c r="B390" s="128">
        <v>846.79853144156971</v>
      </c>
    </row>
    <row r="391" spans="1:10" x14ac:dyDescent="0.25">
      <c r="A391" s="14">
        <v>5.120892994928905</v>
      </c>
      <c r="B391" s="128">
        <v>845.03373280990081</v>
      </c>
    </row>
    <row r="392" spans="1:10" x14ac:dyDescent="0.25">
      <c r="A392" s="14">
        <v>5.1417419502634623</v>
      </c>
      <c r="B392" s="128">
        <v>835.99468608077132</v>
      </c>
    </row>
    <row r="393" spans="1:10" x14ac:dyDescent="0.25">
      <c r="A393" s="14">
        <v>5.4074791409180278</v>
      </c>
      <c r="B393" s="128">
        <v>828.06808803419108</v>
      </c>
    </row>
    <row r="394" spans="1:10" x14ac:dyDescent="0.25">
      <c r="A394" s="14">
        <v>5.5484042729148291</v>
      </c>
      <c r="B394" s="128">
        <v>826.10366245929185</v>
      </c>
    </row>
    <row r="395" spans="1:10" x14ac:dyDescent="0.25">
      <c r="A395" s="14">
        <v>5.816013015993831</v>
      </c>
      <c r="B395" s="128">
        <v>816.96956856662166</v>
      </c>
    </row>
    <row r="396" spans="1:10" x14ac:dyDescent="0.25">
      <c r="A396" s="14">
        <v>5.8400490859376557</v>
      </c>
      <c r="B396" s="128">
        <v>813.12164421569969</v>
      </c>
    </row>
    <row r="397" spans="1:10" x14ac:dyDescent="0.25">
      <c r="A397" s="14">
        <v>5.8961633950705981</v>
      </c>
      <c r="B397" s="128">
        <v>805.91493106021539</v>
      </c>
    </row>
    <row r="398" spans="1:10" ht="15.75" thickBot="1" x14ac:dyDescent="0.3">
      <c r="A398" s="17">
        <v>5.9851346673763821</v>
      </c>
      <c r="B398" s="129">
        <v>802.49644417992477</v>
      </c>
      <c r="C398" t="s">
        <v>98</v>
      </c>
      <c r="D398" t="s">
        <v>97</v>
      </c>
      <c r="E398" t="s">
        <v>96</v>
      </c>
      <c r="F398" t="s">
        <v>95</v>
      </c>
      <c r="G398" t="s">
        <v>99</v>
      </c>
      <c r="H398" t="s">
        <v>105</v>
      </c>
      <c r="I398" t="s">
        <v>107</v>
      </c>
      <c r="J398" t="s">
        <v>110</v>
      </c>
    </row>
    <row r="399" spans="1:10" x14ac:dyDescent="0.25">
      <c r="A399" s="1">
        <f>A299^2</f>
        <v>8.0777953511860612E-4</v>
      </c>
      <c r="B399" s="126">
        <f>B299^2</f>
        <v>1404233.7960024336</v>
      </c>
      <c r="C399">
        <f>A299*B299</f>
        <v>33.679538638952309</v>
      </c>
      <c r="D399" s="1">
        <f t="shared" ref="D399:D430" si="25">A299-E$320</f>
        <v>-2.5593190597706048</v>
      </c>
      <c r="E399" s="126">
        <f t="shared" ref="E399:E430" si="26">B299-D$320</f>
        <v>178.42181833481698</v>
      </c>
      <c r="F399" s="126">
        <f>E399^2</f>
        <v>31834.345257902431</v>
      </c>
      <c r="G399">
        <f>D399*E399</f>
        <v>-456.63836034322543</v>
      </c>
      <c r="H399">
        <f t="shared" ref="H399:H430" si="27">H$323+I$323*B299</f>
        <v>-0.26177231164960801</v>
      </c>
      <c r="I399">
        <f>(H399-A299)^2</f>
        <v>8.4212426600933116E-2</v>
      </c>
      <c r="J399" s="1">
        <f>D399^2</f>
        <v>6.5501140497050923</v>
      </c>
    </row>
    <row r="400" spans="1:10" x14ac:dyDescent="0.25">
      <c r="A400" s="1">
        <f>A300^2</f>
        <v>2.0238636406976354E-3</v>
      </c>
      <c r="B400" s="126">
        <f t="shared" ref="B400:B463" si="28">B300^2</f>
        <v>1390018.3104267239</v>
      </c>
      <c r="C400">
        <f t="shared" ref="C400:C463" si="29">A300*B300</f>
        <v>53.039678716755112</v>
      </c>
      <c r="D400" s="1">
        <f t="shared" si="25"/>
        <v>-2.542753150335729</v>
      </c>
      <c r="E400" s="126">
        <f t="shared" si="26"/>
        <v>172.40848452740613</v>
      </c>
      <c r="F400" s="126">
        <f t="shared" ref="F400:F463" si="30">E400^2</f>
        <v>29724.685537036839</v>
      </c>
      <c r="G400">
        <f t="shared" ref="G400:G463" si="31">D400*E400</f>
        <v>-438.39221717667073</v>
      </c>
      <c r="H400">
        <f t="shared" si="27"/>
        <v>-0.16573544788901984</v>
      </c>
      <c r="I400">
        <f t="shared" ref="I400:I463" si="32">(H400-A300)^2</f>
        <v>4.4404106827747529E-2</v>
      </c>
      <c r="J400" s="1">
        <f t="shared" ref="J400:J463" si="33">D400^2</f>
        <v>6.4655935835422742</v>
      </c>
    </row>
    <row r="401" spans="1:10" x14ac:dyDescent="0.25">
      <c r="A401" s="1">
        <f t="shared" ref="A401:B464" si="34">A301^2</f>
        <v>2.6559502150058905E-3</v>
      </c>
      <c r="B401" s="126">
        <f t="shared" si="28"/>
        <v>1375002.0469630274</v>
      </c>
      <c r="C401">
        <f t="shared" si="29"/>
        <v>60.431258321046009</v>
      </c>
      <c r="D401" s="1">
        <f t="shared" si="25"/>
        <v>-2.5362046104528932</v>
      </c>
      <c r="E401" s="126">
        <f t="shared" si="26"/>
        <v>166.02291973069725</v>
      </c>
      <c r="F401" s="126">
        <f t="shared" si="30"/>
        <v>27563.609875905542</v>
      </c>
      <c r="G401">
        <f t="shared" si="31"/>
        <v>-421.06809446184502</v>
      </c>
      <c r="H401">
        <f t="shared" si="27"/>
        <v>-6.3753812400868526E-2</v>
      </c>
      <c r="I401">
        <f t="shared" si="32"/>
        <v>1.3291720528567899E-2</v>
      </c>
      <c r="J401" s="1">
        <f t="shared" si="33"/>
        <v>6.4323338260825116</v>
      </c>
    </row>
    <row r="402" spans="1:10" x14ac:dyDescent="0.25">
      <c r="A402" s="1">
        <f t="shared" si="34"/>
        <v>1.44E-2</v>
      </c>
      <c r="B402" s="126">
        <f t="shared" si="28"/>
        <v>1369504.2396674671</v>
      </c>
      <c r="C402">
        <f t="shared" si="29"/>
        <v>140.43098323095057</v>
      </c>
      <c r="D402" s="1">
        <f t="shared" si="25"/>
        <v>-2.4677405223494131</v>
      </c>
      <c r="E402" s="126">
        <f t="shared" si="26"/>
        <v>163.67630053845198</v>
      </c>
      <c r="F402" s="126">
        <f t="shared" si="30"/>
        <v>26789.931357953657</v>
      </c>
      <c r="G402">
        <f t="shared" si="31"/>
        <v>-403.91063938697903</v>
      </c>
      <c r="H402">
        <f t="shared" si="27"/>
        <v>-2.6276773061077563E-2</v>
      </c>
      <c r="I402">
        <f t="shared" si="32"/>
        <v>2.1396894337161985E-2</v>
      </c>
      <c r="J402" s="1">
        <f t="shared" si="33"/>
        <v>6.0897432856453539</v>
      </c>
    </row>
    <row r="403" spans="1:10" x14ac:dyDescent="0.25">
      <c r="A403" s="1">
        <f t="shared" si="34"/>
        <v>2.0510360871370991E-2</v>
      </c>
      <c r="B403" s="126">
        <f t="shared" si="28"/>
        <v>1360165.8257295876</v>
      </c>
      <c r="C403">
        <f t="shared" si="29"/>
        <v>167.02542300685889</v>
      </c>
      <c r="D403" s="1">
        <f t="shared" si="25"/>
        <v>-2.4445261345548519</v>
      </c>
      <c r="E403" s="126">
        <f t="shared" si="26"/>
        <v>159.67958094416815</v>
      </c>
      <c r="F403" s="126">
        <f t="shared" si="30"/>
        <v>25497.568570505147</v>
      </c>
      <c r="G403">
        <f t="shared" si="31"/>
        <v>-390.34090877278595</v>
      </c>
      <c r="H403">
        <f t="shared" si="27"/>
        <v>3.7553446158167247E-2</v>
      </c>
      <c r="I403">
        <f t="shared" si="32"/>
        <v>1.1164234587489471E-2</v>
      </c>
      <c r="J403" s="1">
        <f t="shared" si="33"/>
        <v>5.9757080225216859</v>
      </c>
    </row>
    <row r="404" spans="1:10" x14ac:dyDescent="0.25">
      <c r="A404" s="1">
        <f t="shared" si="34"/>
        <v>3.6845383280922461E-2</v>
      </c>
      <c r="B404" s="126">
        <f t="shared" si="28"/>
        <v>1358957.702440545</v>
      </c>
      <c r="C404">
        <f t="shared" si="29"/>
        <v>223.7662114998233</v>
      </c>
      <c r="D404" s="1">
        <f t="shared" si="25"/>
        <v>-2.3957890095110859</v>
      </c>
      <c r="E404" s="126">
        <f t="shared" si="26"/>
        <v>159.16151886962564</v>
      </c>
      <c r="F404" s="126">
        <f t="shared" si="30"/>
        <v>25332.389088886197</v>
      </c>
      <c r="G404">
        <f t="shared" si="31"/>
        <v>-381.31741764494041</v>
      </c>
      <c r="H404">
        <f t="shared" si="27"/>
        <v>4.5827235451394444E-2</v>
      </c>
      <c r="I404">
        <f t="shared" si="32"/>
        <v>2.1352304441853244E-2</v>
      </c>
      <c r="J404" s="1">
        <f t="shared" si="33"/>
        <v>5.7398049780941101</v>
      </c>
    </row>
    <row r="405" spans="1:10" x14ac:dyDescent="0.25">
      <c r="A405" s="1">
        <f t="shared" si="34"/>
        <v>5.1177001976789649E-2</v>
      </c>
      <c r="B405" s="126">
        <f t="shared" si="28"/>
        <v>1348004.6846690453</v>
      </c>
      <c r="C405">
        <f t="shared" si="29"/>
        <v>262.65345688193304</v>
      </c>
      <c r="D405" s="1">
        <f t="shared" si="25"/>
        <v>-2.3615171770094823</v>
      </c>
      <c r="E405" s="126">
        <f t="shared" si="26"/>
        <v>154.45414629698632</v>
      </c>
      <c r="F405" s="126">
        <f t="shared" si="30"/>
        <v>23856.083308330853</v>
      </c>
      <c r="G405">
        <f t="shared" si="31"/>
        <v>-364.7461195406687</v>
      </c>
      <c r="H405">
        <f t="shared" si="27"/>
        <v>0.12100704633629178</v>
      </c>
      <c r="I405">
        <f t="shared" si="32"/>
        <v>1.1070469576023199E-2</v>
      </c>
      <c r="J405" s="1">
        <f t="shared" si="33"/>
        <v>5.5767633773108347</v>
      </c>
    </row>
    <row r="406" spans="1:10" x14ac:dyDescent="0.25">
      <c r="A406" s="1">
        <f t="shared" si="34"/>
        <v>8.362468253948134E-2</v>
      </c>
      <c r="B406" s="126">
        <f t="shared" si="28"/>
        <v>1346782.1309766041</v>
      </c>
      <c r="C406">
        <f t="shared" si="29"/>
        <v>335.59533392579328</v>
      </c>
      <c r="D406" s="1">
        <f t="shared" si="25"/>
        <v>-2.2985611964295245</v>
      </c>
      <c r="E406" s="126">
        <f t="shared" si="26"/>
        <v>153.92753430080722</v>
      </c>
      <c r="F406" s="126">
        <f t="shared" si="30"/>
        <v>23693.685815926183</v>
      </c>
      <c r="G406">
        <f t="shared" si="31"/>
        <v>-353.81185740591013</v>
      </c>
      <c r="H406">
        <f t="shared" si="27"/>
        <v>0.12941738345567799</v>
      </c>
      <c r="I406">
        <f t="shared" si="32"/>
        <v>2.5523878259937845E-2</v>
      </c>
      <c r="J406" s="1">
        <f t="shared" si="33"/>
        <v>5.2833835737315269</v>
      </c>
    </row>
    <row r="407" spans="1:10" x14ac:dyDescent="0.25">
      <c r="A407" s="1">
        <f t="shared" si="34"/>
        <v>9.4616367597562159E-2</v>
      </c>
      <c r="B407" s="126">
        <f t="shared" si="28"/>
        <v>1318233.0439074484</v>
      </c>
      <c r="C407">
        <f t="shared" si="29"/>
        <v>353.16628132028745</v>
      </c>
      <c r="D407" s="1">
        <f t="shared" si="25"/>
        <v>-2.2801427856907015</v>
      </c>
      <c r="E407" s="126">
        <f t="shared" si="26"/>
        <v>141.56140980945236</v>
      </c>
      <c r="F407" s="126">
        <f t="shared" si="30"/>
        <v>20039.632747239713</v>
      </c>
      <c r="G407">
        <f t="shared" si="31"/>
        <v>-322.78022730922771</v>
      </c>
      <c r="H407">
        <f t="shared" si="27"/>
        <v>0.32691245874305608</v>
      </c>
      <c r="I407">
        <f t="shared" si="32"/>
        <v>3.7305848919546019E-4</v>
      </c>
      <c r="J407" s="1">
        <f t="shared" si="33"/>
        <v>5.1990511231373526</v>
      </c>
    </row>
    <row r="408" spans="1:10" x14ac:dyDescent="0.25">
      <c r="A408" s="1">
        <f t="shared" si="34"/>
        <v>0.15379092701842279</v>
      </c>
      <c r="B408" s="126">
        <f t="shared" si="28"/>
        <v>1315262.4731402032</v>
      </c>
      <c r="C408">
        <f t="shared" si="29"/>
        <v>449.75041413741383</v>
      </c>
      <c r="D408" s="1">
        <f t="shared" si="25"/>
        <v>-2.1955786590602573</v>
      </c>
      <c r="E408" s="126">
        <f t="shared" si="26"/>
        <v>140.26703908263892</v>
      </c>
      <c r="F408" s="126">
        <f t="shared" si="30"/>
        <v>19674.842253010553</v>
      </c>
      <c r="G408">
        <f t="shared" si="31"/>
        <v>-307.96731757941308</v>
      </c>
      <c r="H408">
        <f t="shared" si="27"/>
        <v>0.34758440364548093</v>
      </c>
      <c r="I408">
        <f t="shared" si="32"/>
        <v>1.9871499082834919E-3</v>
      </c>
      <c r="J408" s="1">
        <f t="shared" si="33"/>
        <v>4.8205656481208372</v>
      </c>
    </row>
    <row r="409" spans="1:10" x14ac:dyDescent="0.25">
      <c r="A409" s="1">
        <f t="shared" si="34"/>
        <v>0.33513706968454909</v>
      </c>
      <c r="B409" s="126">
        <f t="shared" si="28"/>
        <v>1314631.4484187511</v>
      </c>
      <c r="C409">
        <f t="shared" si="29"/>
        <v>663.76330972585004</v>
      </c>
      <c r="D409" s="1">
        <f t="shared" si="25"/>
        <v>-2.0088302791471104</v>
      </c>
      <c r="E409" s="126">
        <f t="shared" si="26"/>
        <v>139.99189367823476</v>
      </c>
      <c r="F409" s="126">
        <f t="shared" si="30"/>
        <v>19597.730295618185</v>
      </c>
      <c r="G409">
        <f t="shared" si="31"/>
        <v>-281.21995485598092</v>
      </c>
      <c r="H409">
        <f t="shared" si="27"/>
        <v>0.35197865524756722</v>
      </c>
      <c r="I409">
        <f t="shared" si="32"/>
        <v>5.1497945611657783E-2</v>
      </c>
      <c r="J409" s="1">
        <f t="shared" si="33"/>
        <v>4.0353990904182577</v>
      </c>
    </row>
    <row r="410" spans="1:10" x14ac:dyDescent="0.25">
      <c r="A410" s="1">
        <f t="shared" si="34"/>
        <v>0.37358120953694646</v>
      </c>
      <c r="B410" s="126">
        <f t="shared" si="28"/>
        <v>1313476.2920640134</v>
      </c>
      <c r="C410">
        <f t="shared" si="29"/>
        <v>700.49272793325815</v>
      </c>
      <c r="D410" s="1">
        <f t="shared" si="25"/>
        <v>-1.9765276220135757</v>
      </c>
      <c r="E410" s="126">
        <f t="shared" si="26"/>
        <v>139.48804026890036</v>
      </c>
      <c r="F410" s="126">
        <f t="shared" si="30"/>
        <v>19456.913378058369</v>
      </c>
      <c r="G410">
        <f t="shared" si="31"/>
        <v>-275.70196453202351</v>
      </c>
      <c r="H410">
        <f t="shared" si="27"/>
        <v>0.3600255228882645</v>
      </c>
      <c r="I410">
        <f t="shared" si="32"/>
        <v>6.3095098588989512E-2</v>
      </c>
      <c r="J410" s="1">
        <f t="shared" si="33"/>
        <v>3.9066614405826403</v>
      </c>
    </row>
    <row r="411" spans="1:10" x14ac:dyDescent="0.25">
      <c r="A411" s="1">
        <f t="shared" si="34"/>
        <v>0.42313550284347728</v>
      </c>
      <c r="B411" s="126">
        <f t="shared" si="28"/>
        <v>1294894.0948295817</v>
      </c>
      <c r="C411">
        <f t="shared" si="29"/>
        <v>740.21325572078513</v>
      </c>
      <c r="D411" s="1">
        <f t="shared" si="25"/>
        <v>-1.9372518576953108</v>
      </c>
      <c r="E411" s="126">
        <f t="shared" si="26"/>
        <v>131.35224160947257</v>
      </c>
      <c r="F411" s="126">
        <f t="shared" si="30"/>
        <v>17253.411375833257</v>
      </c>
      <c r="G411">
        <f t="shared" si="31"/>
        <v>-254.46237407039405</v>
      </c>
      <c r="H411">
        <f t="shared" si="27"/>
        <v>0.48995953494595668</v>
      </c>
      <c r="I411">
        <f t="shared" si="32"/>
        <v>2.5769601484854666E-2</v>
      </c>
      <c r="J411" s="1">
        <f t="shared" si="33"/>
        <v>3.752944760143933</v>
      </c>
    </row>
    <row r="412" spans="1:10" x14ac:dyDescent="0.25">
      <c r="A412" s="1">
        <f t="shared" si="34"/>
        <v>0.45589801587982065</v>
      </c>
      <c r="B412" s="126">
        <f t="shared" si="28"/>
        <v>1292365.9078965758</v>
      </c>
      <c r="C412">
        <f t="shared" si="29"/>
        <v>767.58520908155333</v>
      </c>
      <c r="D412" s="1">
        <f t="shared" si="25"/>
        <v>-1.9125383186505356</v>
      </c>
      <c r="E412" s="126">
        <f t="shared" si="26"/>
        <v>130.24083186809514</v>
      </c>
      <c r="F412" s="126">
        <f t="shared" si="30"/>
        <v>16962.674285693429</v>
      </c>
      <c r="G412">
        <f t="shared" si="31"/>
        <v>-249.09058160065376</v>
      </c>
      <c r="H412">
        <f t="shared" si="27"/>
        <v>0.50770947355460549</v>
      </c>
      <c r="I412">
        <f t="shared" si="32"/>
        <v>2.8053814651181966E-2</v>
      </c>
      <c r="J412" s="1">
        <f t="shared" si="33"/>
        <v>3.6578028203066175</v>
      </c>
    </row>
    <row r="413" spans="1:10" x14ac:dyDescent="0.25">
      <c r="A413" s="1">
        <f t="shared" si="34"/>
        <v>0.45657103082173511</v>
      </c>
      <c r="B413" s="126">
        <f t="shared" si="28"/>
        <v>1286191.7243047862</v>
      </c>
      <c r="C413">
        <f t="shared" si="29"/>
        <v>766.31447944053696</v>
      </c>
      <c r="D413" s="1">
        <f t="shared" si="25"/>
        <v>-1.9120401221558547</v>
      </c>
      <c r="E413" s="126">
        <f t="shared" si="26"/>
        <v>127.52203706329817</v>
      </c>
      <c r="F413" s="126">
        <f t="shared" si="30"/>
        <v>16261.869936773193</v>
      </c>
      <c r="G413">
        <f t="shared" si="31"/>
        <v>-243.82725132407208</v>
      </c>
      <c r="H413">
        <f t="shared" si="27"/>
        <v>0.55113040021919701</v>
      </c>
      <c r="I413">
        <f t="shared" si="32"/>
        <v>1.5517684893612415E-2</v>
      </c>
      <c r="J413" s="1">
        <f t="shared" si="33"/>
        <v>3.655897428733776</v>
      </c>
    </row>
    <row r="414" spans="1:10" x14ac:dyDescent="0.25">
      <c r="A414" s="1">
        <f t="shared" si="34"/>
        <v>0.52117329116660405</v>
      </c>
      <c r="B414" s="126">
        <f t="shared" si="28"/>
        <v>1265233.0037442446</v>
      </c>
      <c r="C414">
        <f t="shared" si="29"/>
        <v>812.03796010654344</v>
      </c>
      <c r="D414" s="1">
        <f t="shared" si="25"/>
        <v>-1.8658171945876598</v>
      </c>
      <c r="E414" s="126">
        <f t="shared" si="26"/>
        <v>118.24387289685944</v>
      </c>
      <c r="F414" s="126">
        <f t="shared" si="30"/>
        <v>13981.613477648651</v>
      </c>
      <c r="G414">
        <f t="shared" si="31"/>
        <v>-220.62145120559811</v>
      </c>
      <c r="H414">
        <f t="shared" si="27"/>
        <v>0.69930873465699506</v>
      </c>
      <c r="I414">
        <f t="shared" si="32"/>
        <v>5.1141982129378292E-4</v>
      </c>
      <c r="J414" s="1">
        <f t="shared" si="33"/>
        <v>3.4812738036189654</v>
      </c>
    </row>
    <row r="415" spans="1:10" x14ac:dyDescent="0.25">
      <c r="A415" s="1">
        <f t="shared" si="34"/>
        <v>0.63290878159827757</v>
      </c>
      <c r="B415" s="126">
        <f t="shared" si="28"/>
        <v>1253934.7113530235</v>
      </c>
      <c r="C415">
        <f t="shared" si="29"/>
        <v>890.85705383424454</v>
      </c>
      <c r="D415" s="1">
        <f t="shared" si="25"/>
        <v>-1.7921848790419965</v>
      </c>
      <c r="E415" s="126">
        <f t="shared" si="26"/>
        <v>113.21036953567534</v>
      </c>
      <c r="F415" s="126">
        <f t="shared" si="30"/>
        <v>12816.587770404167</v>
      </c>
      <c r="G415">
        <f t="shared" si="31"/>
        <v>-202.89391243259405</v>
      </c>
      <c r="H415">
        <f t="shared" si="27"/>
        <v>0.77969706698951313</v>
      </c>
      <c r="I415">
        <f t="shared" si="32"/>
        <v>2.5149444283077129E-4</v>
      </c>
      <c r="J415" s="1">
        <f t="shared" si="33"/>
        <v>3.2119266406667757</v>
      </c>
    </row>
    <row r="416" spans="1:10" x14ac:dyDescent="0.25">
      <c r="A416" s="1">
        <f t="shared" si="34"/>
        <v>0.63641798979104292</v>
      </c>
      <c r="B416" s="126">
        <f t="shared" si="28"/>
        <v>1253266.8149096959</v>
      </c>
      <c r="C416">
        <f t="shared" si="29"/>
        <v>893.08540857896207</v>
      </c>
      <c r="D416" s="1">
        <f t="shared" si="25"/>
        <v>-1.7899824200458121</v>
      </c>
      <c r="E416" s="126">
        <f t="shared" si="26"/>
        <v>112.91210644415548</v>
      </c>
      <c r="F416" s="126">
        <f t="shared" si="30"/>
        <v>12749.143781656298</v>
      </c>
      <c r="G416">
        <f t="shared" si="31"/>
        <v>-202.11068554537977</v>
      </c>
      <c r="H416">
        <f t="shared" si="27"/>
        <v>0.78446052313588766</v>
      </c>
      <c r="I416">
        <f t="shared" si="32"/>
        <v>1.7682561172160694E-4</v>
      </c>
      <c r="J416" s="1">
        <f t="shared" si="33"/>
        <v>3.204037064073062</v>
      </c>
    </row>
    <row r="417" spans="1:10" x14ac:dyDescent="0.25">
      <c r="A417" s="1">
        <f t="shared" si="34"/>
        <v>0.75646254238625243</v>
      </c>
      <c r="B417" s="126">
        <f t="shared" si="28"/>
        <v>1241242.3340385228</v>
      </c>
      <c r="C417">
        <f t="shared" si="29"/>
        <v>968.99604319327693</v>
      </c>
      <c r="D417" s="1">
        <f t="shared" si="25"/>
        <v>-1.7179919711081637</v>
      </c>
      <c r="E417" s="126">
        <f t="shared" si="26"/>
        <v>107.52866431505674</v>
      </c>
      <c r="F417" s="126">
        <f t="shared" si="30"/>
        <v>11562.413649380158</v>
      </c>
      <c r="G417">
        <f t="shared" si="31"/>
        <v>-184.73338195725239</v>
      </c>
      <c r="H417">
        <f t="shared" si="27"/>
        <v>0.87043760587792818</v>
      </c>
      <c r="I417">
        <f t="shared" si="32"/>
        <v>4.7479629232838285E-7</v>
      </c>
      <c r="J417" s="1">
        <f t="shared" si="33"/>
        <v>2.9514964127921135</v>
      </c>
    </row>
    <row r="418" spans="1:10" x14ac:dyDescent="0.25">
      <c r="A418" s="1">
        <f t="shared" si="34"/>
        <v>0.79260539150833764</v>
      </c>
      <c r="B418" s="126">
        <f t="shared" si="28"/>
        <v>1235817.8829548694</v>
      </c>
      <c r="C418">
        <f t="shared" si="29"/>
        <v>989.70496459927358</v>
      </c>
      <c r="D418" s="1">
        <f t="shared" si="25"/>
        <v>-1.6974566398106257</v>
      </c>
      <c r="E418" s="126">
        <f t="shared" si="26"/>
        <v>105.09156752582828</v>
      </c>
      <c r="F418" s="126">
        <f t="shared" si="30"/>
        <v>11044.237565035726</v>
      </c>
      <c r="G418">
        <f t="shared" si="31"/>
        <v>-178.38837908482395</v>
      </c>
      <c r="H418">
        <f t="shared" si="27"/>
        <v>0.90935963146547394</v>
      </c>
      <c r="I418">
        <f t="shared" si="32"/>
        <v>3.6388419711397724E-4</v>
      </c>
      <c r="J418" s="1">
        <f t="shared" si="33"/>
        <v>2.8813590440371804</v>
      </c>
    </row>
    <row r="419" spans="1:10" x14ac:dyDescent="0.25">
      <c r="A419" s="1">
        <f t="shared" si="34"/>
        <v>0.82612635099978204</v>
      </c>
      <c r="B419" s="126">
        <f t="shared" si="28"/>
        <v>1233415.9774646086</v>
      </c>
      <c r="C419">
        <f t="shared" si="29"/>
        <v>1009.43421812799</v>
      </c>
      <c r="D419" s="1">
        <f t="shared" si="25"/>
        <v>-1.6788255917867219</v>
      </c>
      <c r="E419" s="126">
        <f t="shared" si="26"/>
        <v>104.01073138903473</v>
      </c>
      <c r="F419" s="126">
        <f t="shared" si="30"/>
        <v>10818.232244081935</v>
      </c>
      <c r="G419">
        <f t="shared" si="31"/>
        <v>-174.61587767636601</v>
      </c>
      <c r="H419">
        <f t="shared" si="27"/>
        <v>0.92662128966393098</v>
      </c>
      <c r="I419">
        <f t="shared" si="32"/>
        <v>3.1351515262205155E-4</v>
      </c>
      <c r="J419" s="1">
        <f t="shared" si="33"/>
        <v>2.8184553676380371</v>
      </c>
    </row>
    <row r="420" spans="1:10" x14ac:dyDescent="0.25">
      <c r="A420" s="1">
        <f t="shared" si="34"/>
        <v>0.85937572393414352</v>
      </c>
      <c r="B420" s="126">
        <f t="shared" si="28"/>
        <v>1217133.9999843598</v>
      </c>
      <c r="C420">
        <f t="shared" si="29"/>
        <v>1022.729393515909</v>
      </c>
      <c r="D420" s="1">
        <f t="shared" si="25"/>
        <v>-1.6607153210014975</v>
      </c>
      <c r="E420" s="126">
        <f t="shared" si="26"/>
        <v>96.65606857848536</v>
      </c>
      <c r="F420" s="126">
        <f t="shared" si="30"/>
        <v>9342.3955930488646</v>
      </c>
      <c r="G420">
        <f t="shared" si="31"/>
        <v>-160.51821395606208</v>
      </c>
      <c r="H420">
        <f t="shared" si="27"/>
        <v>1.0440800526335394</v>
      </c>
      <c r="I420">
        <f t="shared" si="32"/>
        <v>1.3701838209499495E-2</v>
      </c>
      <c r="J420" s="1">
        <f t="shared" si="33"/>
        <v>2.7579753774091071</v>
      </c>
    </row>
    <row r="421" spans="1:10" x14ac:dyDescent="0.25">
      <c r="A421" s="1">
        <f t="shared" si="34"/>
        <v>0.86431875732977381</v>
      </c>
      <c r="B421" s="126">
        <f t="shared" si="28"/>
        <v>1209161.6567041406</v>
      </c>
      <c r="C421">
        <f t="shared" si="29"/>
        <v>1022.3018637043236</v>
      </c>
      <c r="D421" s="1">
        <f t="shared" si="25"/>
        <v>-1.6580530709283596</v>
      </c>
      <c r="E421" s="126">
        <f t="shared" si="26"/>
        <v>93.036975785005211</v>
      </c>
      <c r="F421" s="126">
        <f t="shared" si="30"/>
        <v>8655.8788632196465</v>
      </c>
      <c r="G421">
        <f t="shared" si="31"/>
        <v>-154.26024341021531</v>
      </c>
      <c r="H421">
        <f t="shared" si="27"/>
        <v>1.1018793254954673</v>
      </c>
      <c r="I421">
        <f t="shared" si="32"/>
        <v>2.9650041497258754E-2</v>
      </c>
      <c r="J421" s="1">
        <f t="shared" si="33"/>
        <v>2.7491399860149639</v>
      </c>
    </row>
    <row r="422" spans="1:10" x14ac:dyDescent="0.25">
      <c r="A422" s="1">
        <f t="shared" si="34"/>
        <v>0.87160197484621094</v>
      </c>
      <c r="B422" s="126">
        <f t="shared" si="28"/>
        <v>1201052.1694510754</v>
      </c>
      <c r="C422">
        <f t="shared" si="29"/>
        <v>1023.1517203166318</v>
      </c>
      <c r="D422" s="1">
        <f t="shared" si="25"/>
        <v>-1.6541442633347303</v>
      </c>
      <c r="E422" s="126">
        <f t="shared" si="26"/>
        <v>89.343364184694678</v>
      </c>
      <c r="F422" s="126">
        <f t="shared" si="30"/>
        <v>7982.2367238389834</v>
      </c>
      <c r="G422">
        <f t="shared" si="31"/>
        <v>-147.7868133331383</v>
      </c>
      <c r="H422">
        <f t="shared" si="27"/>
        <v>1.160868712315537</v>
      </c>
      <c r="I422">
        <f t="shared" si="32"/>
        <v>5.165276802938891E-2</v>
      </c>
      <c r="J422" s="1">
        <f t="shared" si="33"/>
        <v>2.7361932439231977</v>
      </c>
    </row>
    <row r="423" spans="1:10" x14ac:dyDescent="0.25">
      <c r="A423" s="1">
        <f t="shared" si="34"/>
        <v>0.89563283874327115</v>
      </c>
      <c r="B423" s="126">
        <f t="shared" si="28"/>
        <v>1198766.4816356029</v>
      </c>
      <c r="C423">
        <f t="shared" si="29"/>
        <v>1036.1730680429687</v>
      </c>
      <c r="D423" s="1">
        <f t="shared" si="25"/>
        <v>-1.6413617193623264</v>
      </c>
      <c r="E423" s="126">
        <f t="shared" si="26"/>
        <v>88.300055668429309</v>
      </c>
      <c r="F423" s="126">
        <f t="shared" si="30"/>
        <v>7796.8998310477145</v>
      </c>
      <c r="G423">
        <f t="shared" si="31"/>
        <v>-144.93233119172226</v>
      </c>
      <c r="H423">
        <f t="shared" si="27"/>
        <v>1.1775310299326556</v>
      </c>
      <c r="I423">
        <f t="shared" si="32"/>
        <v>5.3431352021895744E-2</v>
      </c>
      <c r="J423" s="1">
        <f t="shared" si="33"/>
        <v>2.6940682937880527</v>
      </c>
    </row>
    <row r="424" spans="1:10" x14ac:dyDescent="0.25">
      <c r="A424" s="1">
        <f t="shared" si="34"/>
        <v>1.0796582750753687</v>
      </c>
      <c r="B424" s="126">
        <f t="shared" si="28"/>
        <v>1188074.1980575738</v>
      </c>
      <c r="C424">
        <f t="shared" si="29"/>
        <v>1132.5697061710559</v>
      </c>
      <c r="D424" s="1">
        <f t="shared" si="25"/>
        <v>-1.5486744632966845</v>
      </c>
      <c r="E424" s="126">
        <f t="shared" si="26"/>
        <v>83.406271129530637</v>
      </c>
      <c r="F424" s="126">
        <f t="shared" si="30"/>
        <v>6956.6060637327755</v>
      </c>
      <c r="G424">
        <f t="shared" si="31"/>
        <v>-129.1691621771036</v>
      </c>
      <c r="H424">
        <f t="shared" si="27"/>
        <v>1.2556879615263554</v>
      </c>
      <c r="I424">
        <f t="shared" si="32"/>
        <v>4.6925048631293424E-2</v>
      </c>
      <c r="J424" s="1">
        <f t="shared" si="33"/>
        <v>2.3983925932672738</v>
      </c>
    </row>
    <row r="425" spans="1:10" x14ac:dyDescent="0.25">
      <c r="A425" s="1">
        <f t="shared" si="34"/>
        <v>1.3855520817214899</v>
      </c>
      <c r="B425" s="126">
        <f t="shared" si="28"/>
        <v>1180257.3995025135</v>
      </c>
      <c r="C425">
        <f t="shared" si="29"/>
        <v>1278.7916549805523</v>
      </c>
      <c r="D425" s="1">
        <f t="shared" si="25"/>
        <v>-1.4106457590777852</v>
      </c>
      <c r="E425" s="126">
        <f t="shared" si="26"/>
        <v>79.814627331220322</v>
      </c>
      <c r="F425" s="126">
        <f t="shared" si="30"/>
        <v>6370.3747360215821</v>
      </c>
      <c r="G425">
        <f t="shared" si="31"/>
        <v>-112.59016555715984</v>
      </c>
      <c r="H425">
        <f t="shared" si="27"/>
        <v>1.3130488560288001</v>
      </c>
      <c r="I425">
        <f t="shared" si="32"/>
        <v>1.848351533742575E-2</v>
      </c>
      <c r="J425" s="1">
        <f t="shared" si="33"/>
        <v>1.9899214576041409</v>
      </c>
    </row>
    <row r="426" spans="1:10" x14ac:dyDescent="0.25">
      <c r="A426" s="1">
        <f t="shared" si="34"/>
        <v>1.5443560159309535</v>
      </c>
      <c r="B426" s="126">
        <f t="shared" si="28"/>
        <v>1172187.2157425538</v>
      </c>
      <c r="C426">
        <f t="shared" si="29"/>
        <v>1345.4643727833775</v>
      </c>
      <c r="D426" s="1">
        <f t="shared" si="25"/>
        <v>-1.3450193082668043</v>
      </c>
      <c r="E426" s="126">
        <f t="shared" si="26"/>
        <v>76.094058348424937</v>
      </c>
      <c r="F426" s="126">
        <f t="shared" si="30"/>
        <v>5790.3057159334985</v>
      </c>
      <c r="G426">
        <f t="shared" si="31"/>
        <v>-102.34797772301235</v>
      </c>
      <c r="H426">
        <f t="shared" si="27"/>
        <v>1.3724687698330627</v>
      </c>
      <c r="I426">
        <f t="shared" si="32"/>
        <v>1.6834428223217096E-2</v>
      </c>
      <c r="J426" s="1">
        <f t="shared" si="33"/>
        <v>1.8090769396105126</v>
      </c>
    </row>
    <row r="427" spans="1:10" x14ac:dyDescent="0.25">
      <c r="A427" s="1">
        <f t="shared" si="34"/>
        <v>1.707145820974691</v>
      </c>
      <c r="B427" s="126">
        <f t="shared" si="28"/>
        <v>1166778.2255896938</v>
      </c>
      <c r="C427">
        <f t="shared" si="29"/>
        <v>1411.3329060925744</v>
      </c>
      <c r="D427" s="1">
        <f t="shared" si="25"/>
        <v>-1.2811626176783251</v>
      </c>
      <c r="E427" s="126">
        <f t="shared" si="26"/>
        <v>73.5931971940023</v>
      </c>
      <c r="F427" s="126">
        <f t="shared" si="30"/>
        <v>5415.9586732353082</v>
      </c>
      <c r="G427">
        <f t="shared" si="31"/>
        <v>-94.284853160385154</v>
      </c>
      <c r="H427">
        <f t="shared" si="27"/>
        <v>1.4124091539300565</v>
      </c>
      <c r="I427">
        <f t="shared" si="32"/>
        <v>1.1200253319713891E-2</v>
      </c>
      <c r="J427" s="1">
        <f t="shared" si="33"/>
        <v>1.6413776529363782</v>
      </c>
    </row>
    <row r="428" spans="1:10" x14ac:dyDescent="0.25">
      <c r="A428" s="1">
        <f t="shared" si="34"/>
        <v>2.1520717793321205</v>
      </c>
      <c r="B428" s="126">
        <f t="shared" si="28"/>
        <v>1159495.3513257517</v>
      </c>
      <c r="C428">
        <f t="shared" si="29"/>
        <v>1579.6573121582201</v>
      </c>
      <c r="D428" s="1">
        <f t="shared" si="25"/>
        <v>-1.1207463917094436</v>
      </c>
      <c r="E428" s="126">
        <f t="shared" si="26"/>
        <v>70.216765622880871</v>
      </c>
      <c r="F428" s="126">
        <f t="shared" si="30"/>
        <v>4930.3941745385846</v>
      </c>
      <c r="G428">
        <f t="shared" si="31"/>
        <v>-78.695186709351432</v>
      </c>
      <c r="H428">
        <f t="shared" si="27"/>
        <v>1.4663329687685263</v>
      </c>
      <c r="I428">
        <f t="shared" si="32"/>
        <v>4.3713502025051666E-7</v>
      </c>
      <c r="J428" s="1">
        <f t="shared" si="33"/>
        <v>1.2560724745297376</v>
      </c>
    </row>
    <row r="429" spans="1:10" x14ac:dyDescent="0.25">
      <c r="A429" s="1">
        <f t="shared" si="34"/>
        <v>2.2318075708781508</v>
      </c>
      <c r="B429" s="126">
        <f t="shared" si="28"/>
        <v>1158467.344470286</v>
      </c>
      <c r="C429">
        <f t="shared" si="29"/>
        <v>1607.9416003088827</v>
      </c>
      <c r="D429" s="1">
        <f t="shared" si="25"/>
        <v>-1.0938169731414389</v>
      </c>
      <c r="E429" s="126">
        <f t="shared" si="26"/>
        <v>69.739315727497001</v>
      </c>
      <c r="F429" s="126">
        <f t="shared" si="30"/>
        <v>4863.572158139511</v>
      </c>
      <c r="G429">
        <f t="shared" si="31"/>
        <v>-76.282047238005916</v>
      </c>
      <c r="H429">
        <f t="shared" si="27"/>
        <v>1.4739581550668461</v>
      </c>
      <c r="I429">
        <f t="shared" si="32"/>
        <v>3.9861696321059583E-4</v>
      </c>
      <c r="J429" s="1">
        <f t="shared" si="33"/>
        <v>1.1964355707322993</v>
      </c>
    </row>
    <row r="430" spans="1:10" x14ac:dyDescent="0.25">
      <c r="A430" s="1">
        <f t="shared" si="34"/>
        <v>2.2907916058371303</v>
      </c>
      <c r="B430" s="126">
        <f t="shared" si="28"/>
        <v>1132427.2733255515</v>
      </c>
      <c r="C430">
        <f t="shared" si="29"/>
        <v>1610.6380387769323</v>
      </c>
      <c r="D430" s="1">
        <f t="shared" si="25"/>
        <v>-1.0742043959761012</v>
      </c>
      <c r="E430" s="126">
        <f t="shared" si="26"/>
        <v>57.573769115825257</v>
      </c>
      <c r="F430" s="126">
        <f t="shared" si="30"/>
        <v>3314.738890202354</v>
      </c>
      <c r="G430">
        <f t="shared" si="31"/>
        <v>-61.84599587713258</v>
      </c>
      <c r="H430">
        <f t="shared" si="27"/>
        <v>1.6682498707667719</v>
      </c>
      <c r="I430">
        <f t="shared" si="32"/>
        <v>2.3936342704244832E-2</v>
      </c>
      <c r="J430" s="1">
        <f t="shared" si="33"/>
        <v>1.1539150843343804</v>
      </c>
    </row>
    <row r="431" spans="1:10" x14ac:dyDescent="0.25">
      <c r="A431" s="1">
        <f t="shared" si="34"/>
        <v>2.3469194506731808</v>
      </c>
      <c r="B431" s="126">
        <f t="shared" si="28"/>
        <v>1131363.8919742007</v>
      </c>
      <c r="C431">
        <f t="shared" si="29"/>
        <v>1629.4845577247927</v>
      </c>
      <c r="D431" s="1">
        <f t="shared" ref="D431:D462" si="35">A331-E$320</f>
        <v>-1.0557746445723719</v>
      </c>
      <c r="E431" s="126">
        <f t="shared" ref="E431:E462" si="36">B331-D$320</f>
        <v>57.07401558222216</v>
      </c>
      <c r="F431" s="126">
        <f t="shared" si="30"/>
        <v>3257.4432546797379</v>
      </c>
      <c r="G431">
        <f t="shared" si="31"/>
        <v>-60.257298515638617</v>
      </c>
      <c r="H431">
        <f t="shared" ref="H431:H462" si="37">H$323+I$323*B331</f>
        <v>1.6762312607174437</v>
      </c>
      <c r="I431">
        <f t="shared" si="32"/>
        <v>2.0812500714940937E-2</v>
      </c>
      <c r="J431" s="1">
        <f t="shared" si="33"/>
        <v>1.1146601001219183</v>
      </c>
    </row>
    <row r="432" spans="1:10" x14ac:dyDescent="0.25">
      <c r="A432" s="1">
        <f t="shared" si="34"/>
        <v>2.4271498876067632</v>
      </c>
      <c r="B432" s="126">
        <f t="shared" si="28"/>
        <v>1123362.4776386572</v>
      </c>
      <c r="C432">
        <f t="shared" si="29"/>
        <v>1651.2326036456286</v>
      </c>
      <c r="D432" s="1">
        <f t="shared" si="35"/>
        <v>-1.029809237726512</v>
      </c>
      <c r="E432" s="126">
        <f t="shared" si="36"/>
        <v>53.306062175794409</v>
      </c>
      <c r="F432" s="126">
        <f t="shared" si="30"/>
        <v>2841.5362646896592</v>
      </c>
      <c r="G432">
        <f t="shared" si="31"/>
        <v>-54.895075255456895</v>
      </c>
      <c r="H432">
        <f t="shared" si="37"/>
        <v>1.7364079346787982</v>
      </c>
      <c r="I432">
        <f t="shared" si="32"/>
        <v>3.1853914615175109E-2</v>
      </c>
      <c r="J432" s="1">
        <f t="shared" si="33"/>
        <v>1.0605070661068596</v>
      </c>
    </row>
    <row r="433" spans="1:10" x14ac:dyDescent="0.25">
      <c r="A433" s="1">
        <f t="shared" si="34"/>
        <v>2.4877192754973252</v>
      </c>
      <c r="B433" s="126">
        <f t="shared" si="28"/>
        <v>1121972.1541367851</v>
      </c>
      <c r="C433">
        <f t="shared" si="29"/>
        <v>1670.674041941556</v>
      </c>
      <c r="D433" s="1">
        <f t="shared" si="35"/>
        <v>-1.0104899793165933</v>
      </c>
      <c r="E433" s="126">
        <f t="shared" si="36"/>
        <v>52.649976811763167</v>
      </c>
      <c r="F433" s="126">
        <f t="shared" si="30"/>
        <v>2772.020058279199</v>
      </c>
      <c r="G433">
        <f t="shared" si="31"/>
        <v>-53.202273979537679</v>
      </c>
      <c r="H433">
        <f t="shared" si="37"/>
        <v>1.7468860459459847</v>
      </c>
      <c r="I433">
        <f t="shared" si="32"/>
        <v>2.8776203848602366E-2</v>
      </c>
      <c r="J433" s="1">
        <f t="shared" si="33"/>
        <v>1.0210899982992492</v>
      </c>
    </row>
    <row r="434" spans="1:10" x14ac:dyDescent="0.25">
      <c r="A434" s="1">
        <f t="shared" si="34"/>
        <v>2.5580236938391843</v>
      </c>
      <c r="B434" s="126">
        <f t="shared" si="28"/>
        <v>1121831.9987358593</v>
      </c>
      <c r="C434">
        <f t="shared" si="29"/>
        <v>1694.0108716514478</v>
      </c>
      <c r="D434" s="1">
        <f t="shared" si="35"/>
        <v>-0.98835823726582994</v>
      </c>
      <c r="E434" s="126">
        <f t="shared" si="36"/>
        <v>52.583815765160693</v>
      </c>
      <c r="F434" s="126">
        <f t="shared" si="30"/>
        <v>2765.0576804243624</v>
      </c>
      <c r="G434">
        <f t="shared" si="31"/>
        <v>-51.971647458365382</v>
      </c>
      <c r="H434">
        <f t="shared" si="37"/>
        <v>1.7479426810210228</v>
      </c>
      <c r="I434">
        <f t="shared" si="32"/>
        <v>2.2070191241088798E-2</v>
      </c>
      <c r="J434" s="1">
        <f t="shared" si="33"/>
        <v>0.97685200517121862</v>
      </c>
    </row>
    <row r="435" spans="1:10" x14ac:dyDescent="0.25">
      <c r="A435" s="1">
        <f t="shared" si="34"/>
        <v>2.5583717592787116</v>
      </c>
      <c r="B435" s="126">
        <f t="shared" si="28"/>
        <v>1114352.2007491961</v>
      </c>
      <c r="C435">
        <f t="shared" si="29"/>
        <v>1688.4688923065255</v>
      </c>
      <c r="D435" s="1">
        <f t="shared" si="35"/>
        <v>-0.98824942850777764</v>
      </c>
      <c r="E435" s="126">
        <f t="shared" si="36"/>
        <v>49.046924642695672</v>
      </c>
      <c r="F435" s="126">
        <f t="shared" si="30"/>
        <v>2405.6008169062679</v>
      </c>
      <c r="G435">
        <f t="shared" si="31"/>
        <v>-48.470595248208035</v>
      </c>
      <c r="H435">
        <f t="shared" si="37"/>
        <v>1.8044291395717842</v>
      </c>
      <c r="I435">
        <f t="shared" si="32"/>
        <v>4.1999602587692489E-2</v>
      </c>
      <c r="J435" s="1">
        <f t="shared" si="33"/>
        <v>0.97663693294594911</v>
      </c>
    </row>
    <row r="436" spans="1:10" x14ac:dyDescent="0.25">
      <c r="A436" s="1">
        <f t="shared" si="34"/>
        <v>2.6341146496057029</v>
      </c>
      <c r="B436" s="126">
        <f t="shared" si="28"/>
        <v>1112069.8639992324</v>
      </c>
      <c r="C436">
        <f t="shared" si="29"/>
        <v>1711.5254950322533</v>
      </c>
      <c r="D436" s="1">
        <f t="shared" si="35"/>
        <v>-0.96474494330253768</v>
      </c>
      <c r="E436" s="126">
        <f t="shared" si="36"/>
        <v>47.965338700821462</v>
      </c>
      <c r="F436" s="126">
        <f t="shared" si="30"/>
        <v>2300.673716684521</v>
      </c>
      <c r="G436">
        <f t="shared" si="31"/>
        <v>-46.274317965411015</v>
      </c>
      <c r="H436">
        <f t="shared" si="37"/>
        <v>1.8217027726465247</v>
      </c>
      <c r="I436">
        <f t="shared" si="32"/>
        <v>3.9484548788248454E-2</v>
      </c>
      <c r="J436" s="1">
        <f t="shared" si="33"/>
        <v>0.93073280562781668</v>
      </c>
    </row>
    <row r="437" spans="1:10" x14ac:dyDescent="0.25">
      <c r="A437" s="1">
        <f t="shared" si="34"/>
        <v>2.8263806731837735</v>
      </c>
      <c r="B437" s="126">
        <f t="shared" si="28"/>
        <v>1111020.2957100226</v>
      </c>
      <c r="C437">
        <f t="shared" si="29"/>
        <v>1772.0514358532962</v>
      </c>
      <c r="D437" s="1">
        <f t="shared" si="35"/>
        <v>-0.90655621562282063</v>
      </c>
      <c r="E437" s="126">
        <f t="shared" si="36"/>
        <v>47.467581929288485</v>
      </c>
      <c r="F437" s="126">
        <f t="shared" si="30"/>
        <v>2253.1713342137145</v>
      </c>
      <c r="G437">
        <f t="shared" si="31"/>
        <v>-43.032031438581953</v>
      </c>
      <c r="H437">
        <f t="shared" si="37"/>
        <v>1.8296522730043314</v>
      </c>
      <c r="I437">
        <f t="shared" si="32"/>
        <v>2.2042737010647798E-2</v>
      </c>
      <c r="J437" s="1">
        <f t="shared" si="33"/>
        <v>0.82184417208436999</v>
      </c>
    </row>
    <row r="438" spans="1:10" x14ac:dyDescent="0.25">
      <c r="A438" s="1">
        <f t="shared" si="34"/>
        <v>2.8913801879791565</v>
      </c>
      <c r="B438" s="126">
        <f t="shared" si="28"/>
        <v>1110276.0375978074</v>
      </c>
      <c r="C438">
        <f t="shared" si="29"/>
        <v>1791.7115109018812</v>
      </c>
      <c r="D438" s="1">
        <f t="shared" si="35"/>
        <v>-0.88733463316319994</v>
      </c>
      <c r="E438" s="126">
        <f t="shared" si="36"/>
        <v>47.114475735572228</v>
      </c>
      <c r="F438" s="126">
        <f t="shared" si="30"/>
        <v>2219.7738238378242</v>
      </c>
      <c r="G438">
        <f t="shared" si="31"/>
        <v>-41.80630604350047</v>
      </c>
      <c r="H438">
        <f t="shared" si="37"/>
        <v>1.8352916092702074</v>
      </c>
      <c r="I438">
        <f t="shared" si="32"/>
        <v>1.8194157482577619E-2</v>
      </c>
      <c r="J438" s="1">
        <f t="shared" si="33"/>
        <v>0.78736275121087063</v>
      </c>
    </row>
    <row r="439" spans="1:10" x14ac:dyDescent="0.25">
      <c r="A439" s="1">
        <f t="shared" si="34"/>
        <v>2.9151452005300178</v>
      </c>
      <c r="B439" s="126">
        <f t="shared" si="28"/>
        <v>1102347.5940451373</v>
      </c>
      <c r="C439">
        <f t="shared" si="29"/>
        <v>1792.6246952712925</v>
      </c>
      <c r="D439" s="1">
        <f t="shared" si="35"/>
        <v>-0.88036089246916371</v>
      </c>
      <c r="E439" s="126">
        <f t="shared" si="36"/>
        <v>43.345530174696819</v>
      </c>
      <c r="F439" s="126">
        <f t="shared" si="30"/>
        <v>1878.8349861255524</v>
      </c>
      <c r="G439">
        <f t="shared" si="31"/>
        <v>-38.159709629145155</v>
      </c>
      <c r="H439">
        <f t="shared" si="37"/>
        <v>1.8954841285853306</v>
      </c>
      <c r="I439">
        <f t="shared" si="32"/>
        <v>3.538330243308984E-2</v>
      </c>
      <c r="J439" s="1">
        <f t="shared" si="33"/>
        <v>0.77503530098910245</v>
      </c>
    </row>
    <row r="440" spans="1:10" x14ac:dyDescent="0.25">
      <c r="A440" s="1">
        <f t="shared" si="34"/>
        <v>3.0275497245869256</v>
      </c>
      <c r="B440" s="126">
        <f t="shared" si="28"/>
        <v>1093858.1049055096</v>
      </c>
      <c r="C440">
        <f t="shared" si="29"/>
        <v>1819.8103759028993</v>
      </c>
      <c r="D440" s="1">
        <f t="shared" si="35"/>
        <v>-0.8477549693671691</v>
      </c>
      <c r="E440" s="126">
        <f t="shared" si="36"/>
        <v>39.294822868107872</v>
      </c>
      <c r="F440" s="126">
        <f t="shared" si="30"/>
        <v>1544.0831042359735</v>
      </c>
      <c r="G440">
        <f t="shared" si="31"/>
        <v>-33.312381356841122</v>
      </c>
      <c r="H440">
        <f t="shared" si="37"/>
        <v>1.9601765667894924</v>
      </c>
      <c r="I440">
        <f t="shared" si="32"/>
        <v>4.8484082561463797E-2</v>
      </c>
      <c r="J440" s="1">
        <f t="shared" si="33"/>
        <v>0.7186884880867298</v>
      </c>
    </row>
    <row r="441" spans="1:10" x14ac:dyDescent="0.25">
      <c r="A441" s="1">
        <f t="shared" si="34"/>
        <v>3.5856547481705023</v>
      </c>
      <c r="B441" s="126">
        <f t="shared" si="28"/>
        <v>1086184.9008172161</v>
      </c>
      <c r="C441">
        <f t="shared" si="29"/>
        <v>1973.4953881391152</v>
      </c>
      <c r="D441" s="1">
        <f t="shared" si="35"/>
        <v>-0.69415800548607298</v>
      </c>
      <c r="E441" s="126">
        <f t="shared" si="36"/>
        <v>35.620055140164254</v>
      </c>
      <c r="F441" s="126">
        <f t="shared" si="30"/>
        <v>1268.7883281883419</v>
      </c>
      <c r="G441">
        <f t="shared" si="31"/>
        <v>-24.725946431400359</v>
      </c>
      <c r="H441">
        <f t="shared" si="37"/>
        <v>2.0188650046748791</v>
      </c>
      <c r="I441">
        <f t="shared" si="32"/>
        <v>1.5695701752248378E-2</v>
      </c>
      <c r="J441" s="1">
        <f t="shared" si="33"/>
        <v>0.48185533658040292</v>
      </c>
    </row>
    <row r="442" spans="1:10" x14ac:dyDescent="0.25">
      <c r="A442" s="1">
        <f t="shared" si="34"/>
        <v>3.6653458778722294</v>
      </c>
      <c r="B442" s="126">
        <f t="shared" si="28"/>
        <v>1082615.535747736</v>
      </c>
      <c r="C442">
        <f t="shared" si="29"/>
        <v>1992.0241944498064</v>
      </c>
      <c r="D442" s="1">
        <f t="shared" si="35"/>
        <v>-0.67323121762607774</v>
      </c>
      <c r="E442" s="126">
        <f t="shared" si="36"/>
        <v>33.906230737053761</v>
      </c>
      <c r="F442" s="126">
        <f t="shared" si="30"/>
        <v>1149.6324827943292</v>
      </c>
      <c r="G442">
        <f t="shared" si="31"/>
        <v>-22.826733004217445</v>
      </c>
      <c r="H442">
        <f t="shared" si="37"/>
        <v>2.0462358984224132</v>
      </c>
      <c r="I442">
        <f t="shared" si="32"/>
        <v>1.7351895487561893E-2</v>
      </c>
      <c r="J442" s="1">
        <f t="shared" si="33"/>
        <v>0.45324027238629122</v>
      </c>
    </row>
    <row r="443" spans="1:10" x14ac:dyDescent="0.25">
      <c r="A443" s="1">
        <f t="shared" si="34"/>
        <v>3.9930638261143079</v>
      </c>
      <c r="B443" s="126">
        <f t="shared" si="28"/>
        <v>1081184.6237255677</v>
      </c>
      <c r="C443">
        <f t="shared" si="29"/>
        <v>2077.7967201700876</v>
      </c>
      <c r="D443" s="1">
        <f t="shared" si="35"/>
        <v>-0.58947531819999699</v>
      </c>
      <c r="E443" s="126">
        <f t="shared" si="36"/>
        <v>33.218387638430499</v>
      </c>
      <c r="F443" s="126">
        <f t="shared" si="30"/>
        <v>1103.4612772970322</v>
      </c>
      <c r="G443">
        <f t="shared" si="31"/>
        <v>-19.581419623254664</v>
      </c>
      <c r="H443">
        <f t="shared" si="37"/>
        <v>2.0572212014284972</v>
      </c>
      <c r="I443">
        <f t="shared" si="32"/>
        <v>3.4758096151710021E-3</v>
      </c>
      <c r="J443" s="1">
        <f t="shared" si="33"/>
        <v>0.34748115076698771</v>
      </c>
    </row>
    <row r="444" spans="1:10" x14ac:dyDescent="0.25">
      <c r="A444" s="1">
        <f t="shared" si="34"/>
        <v>4.2873400983529812</v>
      </c>
      <c r="B444" s="126">
        <f t="shared" si="28"/>
        <v>1069466.8783110136</v>
      </c>
      <c r="C444">
        <f t="shared" si="29"/>
        <v>2141.300593387859</v>
      </c>
      <c r="D444" s="1">
        <f t="shared" si="35"/>
        <v>-0.51715121049807911</v>
      </c>
      <c r="E444" s="126">
        <f t="shared" si="36"/>
        <v>27.568424024464889</v>
      </c>
      <c r="F444" s="126">
        <f t="shared" si="30"/>
        <v>760.01800319269285</v>
      </c>
      <c r="G444">
        <f t="shared" si="31"/>
        <v>-14.257043855776343</v>
      </c>
      <c r="H444">
        <f t="shared" si="37"/>
        <v>2.1474548061517211</v>
      </c>
      <c r="I444">
        <f t="shared" si="32"/>
        <v>5.9083042140428308E-3</v>
      </c>
      <c r="J444" s="1">
        <f t="shared" si="33"/>
        <v>0.26744537451962852</v>
      </c>
    </row>
    <row r="445" spans="1:10" x14ac:dyDescent="0.25">
      <c r="A445" s="1">
        <f t="shared" si="34"/>
        <v>5.0240983555436216</v>
      </c>
      <c r="B445" s="126">
        <f t="shared" si="28"/>
        <v>1059744.0453259132</v>
      </c>
      <c r="C445">
        <f t="shared" si="29"/>
        <v>2307.4354412245352</v>
      </c>
      <c r="D445" s="1">
        <f t="shared" si="35"/>
        <v>-0.34629046590300172</v>
      </c>
      <c r="E445" s="126">
        <f t="shared" si="36"/>
        <v>22.856810963086104</v>
      </c>
      <c r="F445" s="126">
        <f t="shared" si="30"/>
        <v>522.43380740225314</v>
      </c>
      <c r="G445">
        <f t="shared" si="31"/>
        <v>-7.9150957174639247</v>
      </c>
      <c r="H445">
        <f t="shared" si="37"/>
        <v>2.2227023404081088</v>
      </c>
      <c r="I445">
        <f t="shared" si="32"/>
        <v>3.5147685665283301E-4</v>
      </c>
      <c r="J445" s="1">
        <f t="shared" si="33"/>
        <v>0.119917086775318</v>
      </c>
    </row>
    <row r="446" spans="1:10" x14ac:dyDescent="0.25">
      <c r="A446" s="1">
        <f t="shared" si="34"/>
        <v>5.2741215121873939</v>
      </c>
      <c r="B446" s="126">
        <f t="shared" si="28"/>
        <v>1055098.8773391931</v>
      </c>
      <c r="C446">
        <f t="shared" si="29"/>
        <v>2358.9658086668842</v>
      </c>
      <c r="D446" s="1">
        <f t="shared" si="35"/>
        <v>-0.29119496168936099</v>
      </c>
      <c r="E446" s="126">
        <f t="shared" si="36"/>
        <v>20.598167763796596</v>
      </c>
      <c r="F446" s="126">
        <f t="shared" si="30"/>
        <v>424.28451522550927</v>
      </c>
      <c r="G446">
        <f t="shared" si="31"/>
        <v>-5.9980826728497805</v>
      </c>
      <c r="H446">
        <f t="shared" si="37"/>
        <v>2.2587743457484102</v>
      </c>
      <c r="I446">
        <f t="shared" si="32"/>
        <v>1.4266646759014498E-3</v>
      </c>
      <c r="J446" s="1">
        <f t="shared" si="33"/>
        <v>8.4794505713268409E-2</v>
      </c>
    </row>
    <row r="447" spans="1:10" x14ac:dyDescent="0.25">
      <c r="A447" s="1">
        <f t="shared" si="34"/>
        <v>5.3252035486049722</v>
      </c>
      <c r="B447" s="126">
        <f t="shared" si="28"/>
        <v>1046615.9258624887</v>
      </c>
      <c r="C447">
        <f t="shared" si="29"/>
        <v>2360.8140211438517</v>
      </c>
      <c r="D447" s="1">
        <f t="shared" si="35"/>
        <v>-0.28010026689255962</v>
      </c>
      <c r="E447" s="126">
        <f t="shared" si="36"/>
        <v>16.460591823797245</v>
      </c>
      <c r="F447" s="126">
        <f t="shared" si="30"/>
        <v>270.95108318966072</v>
      </c>
      <c r="G447">
        <f t="shared" si="31"/>
        <v>-4.6106161630550933</v>
      </c>
      <c r="H447">
        <f t="shared" si="37"/>
        <v>2.3248541326977232</v>
      </c>
      <c r="I447">
        <f t="shared" si="32"/>
        <v>2.9631756966372997E-4</v>
      </c>
      <c r="J447" s="1">
        <f t="shared" si="33"/>
        <v>7.8456159513283136E-2</v>
      </c>
    </row>
    <row r="448" spans="1:10" x14ac:dyDescent="0.25">
      <c r="A448" s="1">
        <f t="shared" si="34"/>
        <v>5.6621294078330608</v>
      </c>
      <c r="B448" s="126">
        <f t="shared" si="28"/>
        <v>1043024.208914784</v>
      </c>
      <c r="C448">
        <f t="shared" si="29"/>
        <v>2430.1724314085641</v>
      </c>
      <c r="D448" s="1">
        <f t="shared" si="35"/>
        <v>-0.20821758532336698</v>
      </c>
      <c r="E448" s="126">
        <f t="shared" si="36"/>
        <v>14.703673727999103</v>
      </c>
      <c r="F448" s="126">
        <f t="shared" si="30"/>
        <v>216.19802109945104</v>
      </c>
      <c r="G448">
        <f t="shared" si="31"/>
        <v>-3.0615634390266027</v>
      </c>
      <c r="H448">
        <f t="shared" si="37"/>
        <v>2.3529132608300642</v>
      </c>
      <c r="I448">
        <f t="shared" si="32"/>
        <v>7.0807486725500994E-4</v>
      </c>
      <c r="J448" s="1">
        <f t="shared" si="33"/>
        <v>4.3354562837893608E-2</v>
      </c>
    </row>
    <row r="449" spans="1:10" x14ac:dyDescent="0.25">
      <c r="A449" s="1">
        <f t="shared" si="34"/>
        <v>5.7687658540692803</v>
      </c>
      <c r="B449" s="126">
        <f t="shared" si="28"/>
        <v>1029407.9548386153</v>
      </c>
      <c r="C449">
        <f t="shared" si="29"/>
        <v>2436.8860169856725</v>
      </c>
      <c r="D449" s="1">
        <f t="shared" si="35"/>
        <v>-0.18591499703137293</v>
      </c>
      <c r="E449" s="126">
        <f t="shared" si="36"/>
        <v>8.0155418141571317</v>
      </c>
      <c r="F449" s="126">
        <f t="shared" si="30"/>
        <v>64.248910574501409</v>
      </c>
      <c r="G449">
        <f t="shared" si="31"/>
        <v>-1.4902094325838688</v>
      </c>
      <c r="H449">
        <f t="shared" si="37"/>
        <v>2.4597270905614046</v>
      </c>
      <c r="I449">
        <f t="shared" si="32"/>
        <v>3.3525912576315747E-3</v>
      </c>
      <c r="J449" s="1">
        <f t="shared" si="33"/>
        <v>3.4564386121175406E-2</v>
      </c>
    </row>
    <row r="450" spans="1:10" x14ac:dyDescent="0.25">
      <c r="A450" s="1">
        <f t="shared" si="34"/>
        <v>6.0772095034232994</v>
      </c>
      <c r="B450" s="126">
        <f t="shared" si="28"/>
        <v>1027667.769606453</v>
      </c>
      <c r="C450">
        <f t="shared" si="29"/>
        <v>2499.0702942922917</v>
      </c>
      <c r="D450" s="1">
        <f t="shared" si="35"/>
        <v>-0.12254083400299054</v>
      </c>
      <c r="E450" s="126">
        <f t="shared" si="36"/>
        <v>7.1576048491250504</v>
      </c>
      <c r="F450" s="126">
        <f t="shared" si="30"/>
        <v>51.231307176218436</v>
      </c>
      <c r="G450">
        <f t="shared" si="31"/>
        <v>-0.87709886767563294</v>
      </c>
      <c r="H450">
        <f t="shared" si="37"/>
        <v>2.4734289035764121</v>
      </c>
      <c r="I450">
        <f t="shared" si="32"/>
        <v>6.7719983301489962E-5</v>
      </c>
      <c r="J450" s="1">
        <f t="shared" si="33"/>
        <v>1.5016255998148483E-2</v>
      </c>
    </row>
    <row r="451" spans="1:10" x14ac:dyDescent="0.25">
      <c r="A451" s="1">
        <f t="shared" si="34"/>
        <v>6.1699299779854302</v>
      </c>
      <c r="B451" s="126">
        <f t="shared" si="28"/>
        <v>1026407.1306783245</v>
      </c>
      <c r="C451">
        <f t="shared" si="29"/>
        <v>2516.5174597427699</v>
      </c>
      <c r="D451" s="1">
        <f t="shared" si="35"/>
        <v>-0.10380614761536444</v>
      </c>
      <c r="E451" s="126">
        <f t="shared" si="36"/>
        <v>6.5356374826845922</v>
      </c>
      <c r="F451" s="126">
        <f t="shared" si="30"/>
        <v>42.714557305071793</v>
      </c>
      <c r="G451">
        <f t="shared" si="31"/>
        <v>-0.6784393492880656</v>
      </c>
      <c r="H451">
        <f t="shared" si="37"/>
        <v>2.4833621281648668</v>
      </c>
      <c r="I451">
        <f t="shared" si="32"/>
        <v>3.2746613594054413E-7</v>
      </c>
      <c r="J451" s="1">
        <f t="shared" si="33"/>
        <v>1.0775716282742832E-2</v>
      </c>
    </row>
    <row r="452" spans="1:10" x14ac:dyDescent="0.25">
      <c r="A452" s="1">
        <f t="shared" si="34"/>
        <v>6.1897382854839051</v>
      </c>
      <c r="B452" s="126">
        <f t="shared" si="28"/>
        <v>1009175.0608806743</v>
      </c>
      <c r="C452">
        <f t="shared" si="29"/>
        <v>2499.3058058366246</v>
      </c>
      <c r="D452" s="1">
        <f t="shared" si="35"/>
        <v>-9.982205795314103E-2</v>
      </c>
      <c r="E452" s="126">
        <f t="shared" si="36"/>
        <v>-2.0048373320014434</v>
      </c>
      <c r="F452" s="126">
        <f t="shared" si="30"/>
        <v>4.0193727277866662</v>
      </c>
      <c r="G452">
        <f t="shared" si="31"/>
        <v>0.20012698834166873</v>
      </c>
      <c r="H452">
        <f t="shared" si="37"/>
        <v>2.6197590824164223</v>
      </c>
      <c r="I452">
        <f t="shared" si="32"/>
        <v>1.7381948559935134E-2</v>
      </c>
      <c r="J452" s="1">
        <f t="shared" si="33"/>
        <v>9.9644432540002461E-3</v>
      </c>
    </row>
    <row r="453" spans="1:10" x14ac:dyDescent="0.25">
      <c r="A453" s="1">
        <f t="shared" si="34"/>
        <v>6.7280148677555136</v>
      </c>
      <c r="B453" s="126">
        <f t="shared" si="28"/>
        <v>1006747.16534341</v>
      </c>
      <c r="C453">
        <f t="shared" si="29"/>
        <v>2602.5775486046869</v>
      </c>
      <c r="D453" s="1">
        <f t="shared" si="35"/>
        <v>6.1011975239320115E-3</v>
      </c>
      <c r="E453" s="126">
        <f t="shared" si="36"/>
        <v>-3.2139817942207856</v>
      </c>
      <c r="F453" s="126">
        <f t="shared" si="30"/>
        <v>10.329678973582659</v>
      </c>
      <c r="G453">
        <f t="shared" si="31"/>
        <v>-1.9609137764862422E-2</v>
      </c>
      <c r="H453">
        <f t="shared" si="37"/>
        <v>2.6390699082751041</v>
      </c>
      <c r="I453">
        <f t="shared" si="32"/>
        <v>2.0455890261049988E-3</v>
      </c>
      <c r="J453" s="1">
        <f t="shared" si="33"/>
        <v>3.7224611226034109E-5</v>
      </c>
    </row>
    <row r="454" spans="1:10" x14ac:dyDescent="0.25">
      <c r="A454" s="1">
        <f t="shared" si="34"/>
        <v>6.8408896789924416</v>
      </c>
      <c r="B454" s="126">
        <f t="shared" si="28"/>
        <v>1004252.5687983256</v>
      </c>
      <c r="C454">
        <f t="shared" si="29"/>
        <v>2621.0648662316835</v>
      </c>
      <c r="D454" s="1">
        <f t="shared" si="35"/>
        <v>2.7768926876959199E-2</v>
      </c>
      <c r="E454" s="126">
        <f t="shared" si="36"/>
        <v>-4.457864402493783</v>
      </c>
      <c r="F454" s="126">
        <f t="shared" si="30"/>
        <v>19.872555031021253</v>
      </c>
      <c r="G454">
        <f t="shared" si="31"/>
        <v>-0.12379011062024928</v>
      </c>
      <c r="H454">
        <f t="shared" si="37"/>
        <v>2.6589355249880278</v>
      </c>
      <c r="I454">
        <f t="shared" si="32"/>
        <v>1.8858240560570311E-3</v>
      </c>
      <c r="J454" s="1">
        <f t="shared" si="33"/>
        <v>7.7111329989790699E-4</v>
      </c>
    </row>
    <row r="455" spans="1:10" x14ac:dyDescent="0.25">
      <c r="A455" s="1">
        <f t="shared" si="34"/>
        <v>6.9993799970749482</v>
      </c>
      <c r="B455" s="126">
        <f t="shared" si="28"/>
        <v>998704.74985278957</v>
      </c>
      <c r="C455">
        <f t="shared" si="29"/>
        <v>2643.9202047534177</v>
      </c>
      <c r="D455" s="1">
        <f t="shared" si="35"/>
        <v>5.7893616581166096E-2</v>
      </c>
      <c r="E455" s="126">
        <f t="shared" si="36"/>
        <v>-7.2297279714490514</v>
      </c>
      <c r="F455" s="126">
        <f t="shared" si="30"/>
        <v>52.268966541152814</v>
      </c>
      <c r="G455">
        <f t="shared" si="31"/>
        <v>-0.41855509916520311</v>
      </c>
      <c r="H455">
        <f t="shared" si="37"/>
        <v>2.7032039944361426</v>
      </c>
      <c r="I455">
        <f t="shared" si="32"/>
        <v>3.3142882629314326E-3</v>
      </c>
      <c r="J455" s="1">
        <f t="shared" si="33"/>
        <v>3.3516708408470701E-3</v>
      </c>
    </row>
    <row r="456" spans="1:10" x14ac:dyDescent="0.25">
      <c r="A456" s="1">
        <f t="shared" si="34"/>
        <v>7.3151002148761366</v>
      </c>
      <c r="B456" s="126">
        <f t="shared" si="28"/>
        <v>996288.61930397584</v>
      </c>
      <c r="C456">
        <f t="shared" si="29"/>
        <v>2699.6205461414688</v>
      </c>
      <c r="D456" s="1">
        <f t="shared" si="35"/>
        <v>0.11690367141732638</v>
      </c>
      <c r="E456" s="126">
        <f t="shared" si="36"/>
        <v>-8.4393083966948552</v>
      </c>
      <c r="F456" s="126">
        <f t="shared" si="30"/>
        <v>71.221926214524288</v>
      </c>
      <c r="G456">
        <f t="shared" si="31"/>
        <v>-0.98658613579669885</v>
      </c>
      <c r="H456">
        <f t="shared" si="37"/>
        <v>2.7225217829087622</v>
      </c>
      <c r="I456">
        <f t="shared" si="32"/>
        <v>3.1960819353096592E-4</v>
      </c>
      <c r="J456" s="1">
        <f t="shared" si="33"/>
        <v>1.3666468390850213E-2</v>
      </c>
    </row>
    <row r="457" spans="1:10" x14ac:dyDescent="0.25">
      <c r="A457" s="1">
        <f t="shared" si="34"/>
        <v>8.5033731007059874</v>
      </c>
      <c r="B457" s="126">
        <f t="shared" si="28"/>
        <v>984795.44582699367</v>
      </c>
      <c r="C457">
        <f t="shared" si="29"/>
        <v>2893.8008058162914</v>
      </c>
      <c r="D457" s="1">
        <f t="shared" si="35"/>
        <v>0.32831384969271094</v>
      </c>
      <c r="E457" s="126">
        <f t="shared" si="36"/>
        <v>-14.21328924321358</v>
      </c>
      <c r="F457" s="126">
        <f t="shared" si="30"/>
        <v>202.01759111125088</v>
      </c>
      <c r="G457">
        <f t="shared" si="31"/>
        <v>-4.6664197082354484</v>
      </c>
      <c r="H457">
        <f t="shared" si="37"/>
        <v>2.8147360237396946</v>
      </c>
      <c r="I457">
        <f t="shared" si="32"/>
        <v>1.0265407702732435E-2</v>
      </c>
      <c r="J457" s="1">
        <f t="shared" si="33"/>
        <v>0.10778998390004799</v>
      </c>
    </row>
    <row r="458" spans="1:10" x14ac:dyDescent="0.25">
      <c r="A458" s="1">
        <f t="shared" si="34"/>
        <v>8.6846807753743001</v>
      </c>
      <c r="B458" s="126">
        <f t="shared" si="28"/>
        <v>983020.89593379945</v>
      </c>
      <c r="C458">
        <f t="shared" si="29"/>
        <v>2921.8526103668351</v>
      </c>
      <c r="D458" s="1">
        <f t="shared" si="35"/>
        <v>0.35923772245903818</v>
      </c>
      <c r="E458" s="126">
        <f t="shared" si="36"/>
        <v>-15.107790549969309</v>
      </c>
      <c r="F458" s="126">
        <f t="shared" si="30"/>
        <v>228.24533530174196</v>
      </c>
      <c r="G458">
        <f t="shared" si="31"/>
        <v>-5.4272882685591544</v>
      </c>
      <c r="H458">
        <f t="shared" si="37"/>
        <v>2.8290217931451274</v>
      </c>
      <c r="I458">
        <f t="shared" si="32"/>
        <v>1.3913724489002096E-2</v>
      </c>
      <c r="J458" s="1">
        <f t="shared" si="33"/>
        <v>0.12905174123755694</v>
      </c>
    </row>
    <row r="459" spans="1:10" x14ac:dyDescent="0.25">
      <c r="A459" s="1">
        <f t="shared" si="34"/>
        <v>9.9330494457539622</v>
      </c>
      <c r="B459" s="126">
        <f t="shared" si="28"/>
        <v>969631.36867772124</v>
      </c>
      <c r="C459">
        <f t="shared" si="29"/>
        <v>3103.4491020846299</v>
      </c>
      <c r="D459" s="1">
        <f t="shared" si="35"/>
        <v>0.56393354800652418</v>
      </c>
      <c r="E459" s="126">
        <f t="shared" si="36"/>
        <v>-21.883274856493472</v>
      </c>
      <c r="F459" s="126">
        <f t="shared" si="30"/>
        <v>478.87771844483939</v>
      </c>
      <c r="G459">
        <f t="shared" si="31"/>
        <v>-12.340712831824325</v>
      </c>
      <c r="H459">
        <f t="shared" si="37"/>
        <v>2.937230697572776</v>
      </c>
      <c r="I459">
        <f t="shared" si="32"/>
        <v>4.5985960130617926E-2</v>
      </c>
      <c r="J459" s="1">
        <f t="shared" si="33"/>
        <v>0.31802104656722668</v>
      </c>
    </row>
    <row r="460" spans="1:10" x14ac:dyDescent="0.25">
      <c r="A460" s="1">
        <f t="shared" si="34"/>
        <v>10.329423752875428</v>
      </c>
      <c r="B460" s="126">
        <f t="shared" si="28"/>
        <v>953304.73271213612</v>
      </c>
      <c r="C460">
        <f t="shared" si="29"/>
        <v>3138.0070984313115</v>
      </c>
      <c r="D460" s="1">
        <f t="shared" si="35"/>
        <v>0.6262015668730152</v>
      </c>
      <c r="E460" s="126">
        <f t="shared" si="36"/>
        <v>-30.208638240824712</v>
      </c>
      <c r="F460" s="126">
        <f t="shared" si="30"/>
        <v>912.56182436501717</v>
      </c>
      <c r="G460">
        <f t="shared" si="31"/>
        <v>-18.916696599504519</v>
      </c>
      <c r="H460">
        <f t="shared" si="37"/>
        <v>3.0701921819515512</v>
      </c>
      <c r="I460">
        <f t="shared" si="32"/>
        <v>2.06640358403858E-2</v>
      </c>
      <c r="J460" s="1">
        <f t="shared" si="33"/>
        <v>0.39212840235421931</v>
      </c>
    </row>
    <row r="461" spans="1:10" x14ac:dyDescent="0.25">
      <c r="A461" s="1">
        <f t="shared" si="34"/>
        <v>10.423019945607045</v>
      </c>
      <c r="B461" s="126">
        <f t="shared" si="28"/>
        <v>936408.93279928702</v>
      </c>
      <c r="C461">
        <f t="shared" si="29"/>
        <v>3124.1333172276077</v>
      </c>
      <c r="D461" s="1">
        <f t="shared" si="35"/>
        <v>0.64072969520054057</v>
      </c>
      <c r="E461" s="126">
        <f t="shared" si="36"/>
        <v>-38.899645205253023</v>
      </c>
      <c r="F461" s="126">
        <f t="shared" si="30"/>
        <v>1513.1823970945645</v>
      </c>
      <c r="G461">
        <f t="shared" si="31"/>
        <v>-24.92415781577094</v>
      </c>
      <c r="H461">
        <f t="shared" si="37"/>
        <v>3.2089932328355886</v>
      </c>
      <c r="I461">
        <f t="shared" si="32"/>
        <v>3.7935293356361596E-4</v>
      </c>
      <c r="J461" s="1">
        <f t="shared" si="33"/>
        <v>0.41053454231177761</v>
      </c>
    </row>
    <row r="462" spans="1:10" x14ac:dyDescent="0.25">
      <c r="A462" s="1">
        <f t="shared" si="34"/>
        <v>10.72885670310913</v>
      </c>
      <c r="B462" s="126">
        <f t="shared" si="28"/>
        <v>930023.87363444327</v>
      </c>
      <c r="C462">
        <f t="shared" si="29"/>
        <v>3158.8119397479832</v>
      </c>
      <c r="D462" s="1">
        <f t="shared" si="35"/>
        <v>0.68775283027842127</v>
      </c>
      <c r="E462" s="126">
        <f t="shared" si="36"/>
        <v>-42.204439130095693</v>
      </c>
      <c r="F462" s="126">
        <f t="shared" si="30"/>
        <v>1781.2146822859524</v>
      </c>
      <c r="G462">
        <f t="shared" si="31"/>
        <v>-29.026222462036664</v>
      </c>
      <c r="H462">
        <f t="shared" si="37"/>
        <v>3.2617729477294795</v>
      </c>
      <c r="I462">
        <f t="shared" si="32"/>
        <v>1.8824951057480445E-4</v>
      </c>
      <c r="J462" s="1">
        <f t="shared" si="33"/>
        <v>0.47300395555597891</v>
      </c>
    </row>
    <row r="463" spans="1:10" x14ac:dyDescent="0.25">
      <c r="A463" s="1">
        <f t="shared" si="34"/>
        <v>10.956232905121082</v>
      </c>
      <c r="B463" s="126">
        <f t="shared" si="28"/>
        <v>922194.93304028292</v>
      </c>
      <c r="C463">
        <f t="shared" si="29"/>
        <v>3178.6447537137396</v>
      </c>
      <c r="D463" s="1">
        <f t="shared" ref="D463:D494" si="38">A363-E$320</f>
        <v>0.72227955389198062</v>
      </c>
      <c r="E463" s="126">
        <f t="shared" ref="E463:E494" si="39">B363-D$320</f>
        <v>-46.272082085382408</v>
      </c>
      <c r="F463" s="126">
        <f t="shared" si="30"/>
        <v>2141.1055805163674</v>
      </c>
      <c r="G463">
        <f t="shared" si="31"/>
        <v>-33.421378806283116</v>
      </c>
      <c r="H463">
        <f t="shared" ref="H463:H494" si="40">H$323+I$323*B363</f>
        <v>3.3267358592914746</v>
      </c>
      <c r="I463">
        <f t="shared" si="32"/>
        <v>2.7941740297736899E-4</v>
      </c>
      <c r="J463" s="1">
        <f t="shared" si="33"/>
        <v>0.52168775397039857</v>
      </c>
    </row>
    <row r="464" spans="1:10" x14ac:dyDescent="0.25">
      <c r="A464" s="1">
        <f t="shared" si="34"/>
        <v>10.995921285567631</v>
      </c>
      <c r="B464" s="126">
        <f t="shared" si="34"/>
        <v>912607.68996184901</v>
      </c>
      <c r="C464">
        <f t="shared" ref="C464:C498" si="41">A364*B364</f>
        <v>3167.8008654939472</v>
      </c>
      <c r="D464" s="1">
        <f t="shared" si="38"/>
        <v>0.72826932166004488</v>
      </c>
      <c r="E464" s="126">
        <f t="shared" si="39"/>
        <v>-51.276868486382568</v>
      </c>
      <c r="F464" s="126">
        <f t="shared" ref="F464:F498" si="42">E464^2</f>
        <v>2629.3172417697738</v>
      </c>
      <c r="G464">
        <f t="shared" ref="G464:G498" si="43">D464*E464</f>
        <v>-37.343370229429162</v>
      </c>
      <c r="H464">
        <f t="shared" si="40"/>
        <v>3.4066655630360696</v>
      </c>
      <c r="I464">
        <f t="shared" ref="I464:I498" si="44">(H464-A364)^2</f>
        <v>8.2184593922319336E-3</v>
      </c>
      <c r="J464" s="1">
        <f t="shared" ref="J464:J498" si="45">D464^2</f>
        <v>0.53037620487118187</v>
      </c>
    </row>
    <row r="465" spans="1:10" x14ac:dyDescent="0.25">
      <c r="A465" s="1">
        <f t="shared" ref="A465:B498" si="46">A365^2</f>
        <v>12.110399999999997</v>
      </c>
      <c r="B465" s="126">
        <f t="shared" si="46"/>
        <v>908104.36272118124</v>
      </c>
      <c r="C465">
        <f t="shared" si="41"/>
        <v>3316.2489463697671</v>
      </c>
      <c r="D465" s="1">
        <f t="shared" si="38"/>
        <v>0.89225947765058633</v>
      </c>
      <c r="E465" s="126">
        <f t="shared" si="39"/>
        <v>-53.636793521260529</v>
      </c>
      <c r="F465" s="126">
        <f t="shared" si="42"/>
        <v>2876.9056192423354</v>
      </c>
      <c r="G465">
        <f t="shared" si="43"/>
        <v>-47.857937370132269</v>
      </c>
      <c r="H465">
        <f t="shared" si="40"/>
        <v>3.4443551053629005</v>
      </c>
      <c r="I465">
        <f t="shared" si="44"/>
        <v>1.2705585136898946E-3</v>
      </c>
      <c r="J465" s="1">
        <f t="shared" si="45"/>
        <v>0.79612697545729716</v>
      </c>
    </row>
    <row r="466" spans="1:10" x14ac:dyDescent="0.25">
      <c r="A466" s="1">
        <f t="shared" si="46"/>
        <v>12.112892348641251</v>
      </c>
      <c r="B466" s="126">
        <f t="shared" si="46"/>
        <v>904811.34556259622</v>
      </c>
      <c r="C466">
        <f t="shared" si="41"/>
        <v>3310.5713139319273</v>
      </c>
      <c r="D466" s="1">
        <f t="shared" si="38"/>
        <v>0.89261755529737563</v>
      </c>
      <c r="E466" s="126">
        <f t="shared" si="39"/>
        <v>-55.366173269642331</v>
      </c>
      <c r="F466" s="126">
        <f t="shared" si="42"/>
        <v>3065.4131425240571</v>
      </c>
      <c r="G466">
        <f t="shared" si="43"/>
        <v>-49.420818230119046</v>
      </c>
      <c r="H466">
        <f t="shared" si="40"/>
        <v>3.4719744281220972</v>
      </c>
      <c r="I466">
        <f t="shared" si="44"/>
        <v>7.0285579352861972E-5</v>
      </c>
      <c r="J466" s="1">
        <f t="shared" si="45"/>
        <v>0.79676610002506343</v>
      </c>
    </row>
    <row r="467" spans="1:10" x14ac:dyDescent="0.25">
      <c r="A467" s="1">
        <f t="shared" si="46"/>
        <v>12.915124289942471</v>
      </c>
      <c r="B467" s="126">
        <f t="shared" si="46"/>
        <v>896782.64649461803</v>
      </c>
      <c r="C467">
        <f t="shared" si="41"/>
        <v>3403.2424745441713</v>
      </c>
      <c r="D467" s="1">
        <f t="shared" si="38"/>
        <v>1.0060213353621505</v>
      </c>
      <c r="E467" s="126">
        <f t="shared" si="39"/>
        <v>-59.59580736061173</v>
      </c>
      <c r="F467" s="126">
        <f t="shared" si="42"/>
        <v>3551.6602549631434</v>
      </c>
      <c r="G467">
        <f t="shared" si="43"/>
        <v>-59.954653702908089</v>
      </c>
      <c r="H467">
        <f t="shared" si="40"/>
        <v>3.5395244437974238</v>
      </c>
      <c r="I467">
        <f t="shared" si="44"/>
        <v>2.9416970680937412E-3</v>
      </c>
      <c r="J467" s="1">
        <f t="shared" si="45"/>
        <v>1.0120789272038446</v>
      </c>
    </row>
    <row r="468" spans="1:10" x14ac:dyDescent="0.25">
      <c r="A468" s="1">
        <f t="shared" si="46"/>
        <v>13.287966432981403</v>
      </c>
      <c r="B468" s="126">
        <f t="shared" si="46"/>
        <v>882019.81208308053</v>
      </c>
      <c r="C468">
        <f t="shared" si="41"/>
        <v>3423.4850162056409</v>
      </c>
      <c r="D468" s="1">
        <f t="shared" si="38"/>
        <v>1.0575257824603468</v>
      </c>
      <c r="E468" s="126">
        <f t="shared" si="39"/>
        <v>-67.422794665804076</v>
      </c>
      <c r="F468" s="126">
        <f t="shared" si="42"/>
        <v>4545.8332405471783</v>
      </c>
      <c r="G468">
        <f t="shared" si="43"/>
        <v>-71.301343684617748</v>
      </c>
      <c r="H468">
        <f t="shared" si="40"/>
        <v>3.6645265370719127</v>
      </c>
      <c r="I468">
        <f t="shared" si="44"/>
        <v>3.7095654679206679E-4</v>
      </c>
      <c r="J468" s="1">
        <f t="shared" si="45"/>
        <v>1.1183607805683686</v>
      </c>
    </row>
    <row r="469" spans="1:10" x14ac:dyDescent="0.25">
      <c r="A469" s="1">
        <f t="shared" si="46"/>
        <v>13.574933662939715</v>
      </c>
      <c r="B469" s="126">
        <f t="shared" si="46"/>
        <v>864326.022338829</v>
      </c>
      <c r="C469">
        <f t="shared" si="41"/>
        <v>3425.3712815404633</v>
      </c>
      <c r="D469" s="1">
        <f t="shared" si="38"/>
        <v>1.0966771606691279</v>
      </c>
      <c r="E469" s="126">
        <f t="shared" si="39"/>
        <v>-76.890534407994892</v>
      </c>
      <c r="F469" s="126">
        <f t="shared" si="42"/>
        <v>5912.1542815470466</v>
      </c>
      <c r="G469">
        <f t="shared" si="43"/>
        <v>-84.324092956891718</v>
      </c>
      <c r="H469">
        <f t="shared" si="40"/>
        <v>3.8157325171259284</v>
      </c>
      <c r="I469">
        <f t="shared" si="44"/>
        <v>1.7243585656650649E-2</v>
      </c>
      <c r="J469" s="1">
        <f t="shared" si="45"/>
        <v>1.2027007947333002</v>
      </c>
    </row>
    <row r="470" spans="1:10" x14ac:dyDescent="0.25">
      <c r="A470" s="1">
        <f t="shared" si="46"/>
        <v>13.599673971587373</v>
      </c>
      <c r="B470" s="126">
        <f t="shared" si="46"/>
        <v>854376.92177603953</v>
      </c>
      <c r="C470">
        <f t="shared" si="41"/>
        <v>3408.7017447999974</v>
      </c>
      <c r="D470" s="1">
        <f t="shared" si="38"/>
        <v>1.1000330568698118</v>
      </c>
      <c r="E470" s="126">
        <f t="shared" si="39"/>
        <v>-82.256776129087825</v>
      </c>
      <c r="F470" s="126">
        <f t="shared" si="42"/>
        <v>6766.1772191508726</v>
      </c>
      <c r="G470">
        <f t="shared" si="43"/>
        <v>-90.485172893536244</v>
      </c>
      <c r="H470">
        <f t="shared" si="40"/>
        <v>3.9014348981312637</v>
      </c>
      <c r="I470">
        <f t="shared" si="44"/>
        <v>4.5651159199231885E-2</v>
      </c>
      <c r="J470" s="1">
        <f t="shared" si="45"/>
        <v>1.2100727262063427</v>
      </c>
    </row>
    <row r="471" spans="1:10" x14ac:dyDescent="0.25">
      <c r="A471" s="1">
        <f t="shared" si="46"/>
        <v>14.127391991326673</v>
      </c>
      <c r="B471" s="126">
        <f t="shared" si="46"/>
        <v>851266.98777642939</v>
      </c>
      <c r="C471">
        <f t="shared" si="41"/>
        <v>3467.8786636203854</v>
      </c>
      <c r="D471" s="1">
        <f t="shared" si="38"/>
        <v>1.1709017845649696</v>
      </c>
      <c r="E471" s="126">
        <f t="shared" si="39"/>
        <v>-83.940582587880499</v>
      </c>
      <c r="F471" s="126">
        <f t="shared" si="42"/>
        <v>7046.0214051927869</v>
      </c>
      <c r="G471">
        <f t="shared" si="43"/>
        <v>-98.28617794957249</v>
      </c>
      <c r="H471">
        <f t="shared" si="40"/>
        <v>3.9283263857255477</v>
      </c>
      <c r="I471">
        <f t="shared" si="44"/>
        <v>2.8792686601993613E-2</v>
      </c>
      <c r="J471" s="1">
        <f t="shared" si="45"/>
        <v>1.3710109890974305</v>
      </c>
    </row>
    <row r="472" spans="1:10" x14ac:dyDescent="0.25">
      <c r="A472" s="1">
        <f t="shared" si="46"/>
        <v>15.884623389568167</v>
      </c>
      <c r="B472" s="126">
        <f t="shared" si="46"/>
        <v>845593.63626290066</v>
      </c>
      <c r="C472">
        <f t="shared" si="41"/>
        <v>3664.9606345296083</v>
      </c>
      <c r="D472" s="1">
        <f t="shared" si="38"/>
        <v>1.3978113076445422</v>
      </c>
      <c r="E472" s="126">
        <f t="shared" si="39"/>
        <v>-87.020238641908804</v>
      </c>
      <c r="F472" s="126">
        <f t="shared" si="42"/>
        <v>7572.5219332947581</v>
      </c>
      <c r="G472">
        <f t="shared" si="43"/>
        <v>-121.63787356758667</v>
      </c>
      <c r="H472">
        <f t="shared" si="40"/>
        <v>3.9775105019516737</v>
      </c>
      <c r="I472">
        <f t="shared" si="44"/>
        <v>6.4662956683586814E-5</v>
      </c>
      <c r="J472" s="1">
        <f t="shared" si="45"/>
        <v>1.9538764517789451</v>
      </c>
    </row>
    <row r="473" spans="1:10" x14ac:dyDescent="0.25">
      <c r="A473" s="1">
        <f t="shared" si="46"/>
        <v>17.632599557183447</v>
      </c>
      <c r="B473" s="126">
        <f t="shared" si="46"/>
        <v>844729.6436059043</v>
      </c>
      <c r="C473">
        <f t="shared" si="41"/>
        <v>3859.3755375429841</v>
      </c>
      <c r="D473" s="1">
        <f t="shared" si="38"/>
        <v>1.6113783801328023</v>
      </c>
      <c r="E473" s="126">
        <f t="shared" si="39"/>
        <v>-87.490143766637061</v>
      </c>
      <c r="F473" s="126">
        <f t="shared" si="42"/>
        <v>7654.5252563068216</v>
      </c>
      <c r="G473">
        <f t="shared" si="43"/>
        <v>-140.97972614026963</v>
      </c>
      <c r="H473">
        <f t="shared" si="40"/>
        <v>3.9850151933407183</v>
      </c>
      <c r="I473">
        <f t="shared" si="44"/>
        <v>4.5840398268146849E-2</v>
      </c>
      <c r="J473" s="1">
        <f t="shared" si="45"/>
        <v>2.5965402839594138</v>
      </c>
    </row>
    <row r="474" spans="1:10" x14ac:dyDescent="0.25">
      <c r="A474" s="1">
        <f t="shared" si="46"/>
        <v>17.785280705973129</v>
      </c>
      <c r="B474" s="126">
        <f t="shared" si="46"/>
        <v>843329.64140636649</v>
      </c>
      <c r="C474">
        <f t="shared" si="41"/>
        <v>3872.8354470697423</v>
      </c>
      <c r="D474" s="1">
        <f t="shared" si="38"/>
        <v>1.6295193351852313</v>
      </c>
      <c r="E474" s="126">
        <f t="shared" si="39"/>
        <v>-88.252082251494699</v>
      </c>
      <c r="F474" s="126">
        <f t="shared" si="42"/>
        <v>7788.4300217245855</v>
      </c>
      <c r="G474">
        <f t="shared" si="43"/>
        <v>-143.80847439916798</v>
      </c>
      <c r="H474">
        <f t="shared" si="40"/>
        <v>3.9971838480018054</v>
      </c>
      <c r="I474">
        <f t="shared" si="44"/>
        <v>4.8433449971898294E-2</v>
      </c>
      <c r="J474" s="1">
        <f t="shared" si="45"/>
        <v>2.6553332637425182</v>
      </c>
    </row>
    <row r="475" spans="1:10" x14ac:dyDescent="0.25">
      <c r="A475" s="1">
        <f t="shared" si="46"/>
        <v>18.991740425471772</v>
      </c>
      <c r="B475" s="126">
        <f t="shared" si="46"/>
        <v>841636.86592792207</v>
      </c>
      <c r="C475">
        <f t="shared" si="41"/>
        <v>3998.01812029544</v>
      </c>
      <c r="D475" s="1">
        <f t="shared" si="38"/>
        <v>1.7702108800266818</v>
      </c>
      <c r="E475" s="126">
        <f t="shared" si="39"/>
        <v>-89.174205092906845</v>
      </c>
      <c r="F475" s="126">
        <f t="shared" si="42"/>
        <v>7952.0388539518135</v>
      </c>
      <c r="G475">
        <f t="shared" si="43"/>
        <v>-157.85714807319445</v>
      </c>
      <c r="H475">
        <f t="shared" si="40"/>
        <v>4.0119107513348755</v>
      </c>
      <c r="I475">
        <f t="shared" si="44"/>
        <v>0.11974413217303105</v>
      </c>
      <c r="J475" s="1">
        <f t="shared" si="45"/>
        <v>3.1336465597648391</v>
      </c>
    </row>
    <row r="476" spans="1:10" x14ac:dyDescent="0.25">
      <c r="A476" s="1">
        <f t="shared" si="46"/>
        <v>19.346645749252907</v>
      </c>
      <c r="B476" s="126">
        <f t="shared" si="46"/>
        <v>831898.97183104022</v>
      </c>
      <c r="C476">
        <f t="shared" si="41"/>
        <v>4011.7894644638145</v>
      </c>
      <c r="D476" s="1">
        <f t="shared" si="38"/>
        <v>1.8107416873739486</v>
      </c>
      <c r="E476" s="126">
        <f t="shared" si="39"/>
        <v>-94.49693438335953</v>
      </c>
      <c r="F476" s="126">
        <f t="shared" si="42"/>
        <v>8929.6706078529569</v>
      </c>
      <c r="G476">
        <f t="shared" si="43"/>
        <v>-171.10953841698972</v>
      </c>
      <c r="H476">
        <f t="shared" si="40"/>
        <v>4.0969182104371349</v>
      </c>
      <c r="I476">
        <f t="shared" si="44"/>
        <v>9.0940845665503464E-2</v>
      </c>
      <c r="J476" s="1">
        <f t="shared" si="45"/>
        <v>3.2787854583938545</v>
      </c>
    </row>
    <row r="477" spans="1:10" x14ac:dyDescent="0.25">
      <c r="A477" s="1">
        <f t="shared" si="46"/>
        <v>19.853640914439865</v>
      </c>
      <c r="B477" s="126">
        <f t="shared" si="46"/>
        <v>830361.18269437912</v>
      </c>
      <c r="C477">
        <f t="shared" si="41"/>
        <v>4060.2577197148212</v>
      </c>
      <c r="D477" s="1">
        <f t="shared" si="38"/>
        <v>1.8680019426545802</v>
      </c>
      <c r="E477" s="126">
        <f t="shared" si="39"/>
        <v>-95.340331942699095</v>
      </c>
      <c r="F477" s="126">
        <f t="shared" si="42"/>
        <v>9089.7788949440492</v>
      </c>
      <c r="G477">
        <f t="shared" si="43"/>
        <v>-178.09592528229444</v>
      </c>
      <c r="H477">
        <f t="shared" si="40"/>
        <v>4.1103878196583103</v>
      </c>
      <c r="I477">
        <f t="shared" si="44"/>
        <v>0.11926983106184252</v>
      </c>
      <c r="J477" s="1">
        <f t="shared" si="45"/>
        <v>3.4894312577612854</v>
      </c>
    </row>
    <row r="478" spans="1:10" x14ac:dyDescent="0.25">
      <c r="A478" s="1">
        <f t="shared" si="46"/>
        <v>19.898657246073238</v>
      </c>
      <c r="B478" s="126">
        <f t="shared" si="46"/>
        <v>829039.66718457011</v>
      </c>
      <c r="C478">
        <f t="shared" si="41"/>
        <v>4061.622358209142</v>
      </c>
      <c r="D478" s="1">
        <f t="shared" si="38"/>
        <v>1.8730505785735203</v>
      </c>
      <c r="E478" s="126">
        <f t="shared" si="39"/>
        <v>-96.065738783934307</v>
      </c>
      <c r="F478" s="126">
        <f t="shared" si="42"/>
        <v>9228.626168103101</v>
      </c>
      <c r="G478">
        <f t="shared" si="43"/>
        <v>-179.93598761034082</v>
      </c>
      <c r="H478">
        <f t="shared" si="40"/>
        <v>4.1219730401389771</v>
      </c>
      <c r="I478">
        <f t="shared" si="44"/>
        <v>0.11479767831340076</v>
      </c>
      <c r="J478" s="1">
        <f t="shared" si="45"/>
        <v>3.5083184698945993</v>
      </c>
    </row>
    <row r="479" spans="1:10" x14ac:dyDescent="0.25">
      <c r="A479" s="1">
        <f t="shared" si="46"/>
        <v>20.216399414992441</v>
      </c>
      <c r="B479" s="126">
        <f t="shared" si="46"/>
        <v>798474.79698562063</v>
      </c>
      <c r="C479">
        <f t="shared" si="41"/>
        <v>4017.7463108895154</v>
      </c>
      <c r="D479" s="1">
        <f t="shared" si="38"/>
        <v>1.9085245293343109</v>
      </c>
      <c r="E479" s="126">
        <f t="shared" si="39"/>
        <v>-113.00772322378384</v>
      </c>
      <c r="F479" s="126">
        <f t="shared" si="42"/>
        <v>12770.745508223334</v>
      </c>
      <c r="G479">
        <f t="shared" si="43"/>
        <v>-215.67801177681415</v>
      </c>
      <c r="H479">
        <f t="shared" si="40"/>
        <v>4.3925475839101313</v>
      </c>
      <c r="I479">
        <f t="shared" si="44"/>
        <v>1.0757313121366264E-2</v>
      </c>
      <c r="J479" s="1">
        <f t="shared" si="45"/>
        <v>3.6424658790707531</v>
      </c>
    </row>
    <row r="480" spans="1:10" x14ac:dyDescent="0.25">
      <c r="A480" s="1">
        <f t="shared" si="46"/>
        <v>21.060505244797042</v>
      </c>
      <c r="B480" s="126">
        <f t="shared" si="46"/>
        <v>785373.71395449247</v>
      </c>
      <c r="C480">
        <f t="shared" si="41"/>
        <v>4066.985028478015</v>
      </c>
      <c r="D480" s="1">
        <f t="shared" si="38"/>
        <v>2.0014320876966551</v>
      </c>
      <c r="E480" s="126">
        <f t="shared" si="39"/>
        <v>-120.36876182843855</v>
      </c>
      <c r="F480" s="126">
        <f t="shared" si="42"/>
        <v>14488.638824111365</v>
      </c>
      <c r="G480">
        <f t="shared" si="43"/>
        <v>-240.90990227975323</v>
      </c>
      <c r="H480">
        <f t="shared" si="40"/>
        <v>4.5101081724709129</v>
      </c>
      <c r="I480">
        <f t="shared" si="44"/>
        <v>6.2511852890756552E-3</v>
      </c>
      <c r="J480" s="1">
        <f t="shared" si="45"/>
        <v>4.0057304016617916</v>
      </c>
    </row>
    <row r="481" spans="1:10" x14ac:dyDescent="0.25">
      <c r="A481" s="1">
        <f t="shared" si="46"/>
        <v>21.108220519056292</v>
      </c>
      <c r="B481" s="126">
        <f t="shared" si="46"/>
        <v>776300.27865028847</v>
      </c>
      <c r="C481">
        <f t="shared" si="41"/>
        <v>4048.001663877516</v>
      </c>
      <c r="D481" s="1">
        <f t="shared" si="38"/>
        <v>2.0066278258630255</v>
      </c>
      <c r="E481" s="126">
        <f t="shared" si="39"/>
        <v>-125.50285082657422</v>
      </c>
      <c r="F481" s="126">
        <f t="shared" si="42"/>
        <v>15750.96556559734</v>
      </c>
      <c r="G481">
        <f t="shared" si="43"/>
        <v>-251.83751269374022</v>
      </c>
      <c r="H481">
        <f t="shared" si="40"/>
        <v>4.5921029230435568</v>
      </c>
      <c r="I481">
        <f t="shared" si="44"/>
        <v>5.1321511958033157E-6</v>
      </c>
      <c r="J481" s="1">
        <f t="shared" si="45"/>
        <v>4.0265552315277722</v>
      </c>
    </row>
    <row r="482" spans="1:10" x14ac:dyDescent="0.25">
      <c r="A482" s="1">
        <f t="shared" si="46"/>
        <v>21.136271354245867</v>
      </c>
      <c r="B482" s="126">
        <f t="shared" si="46"/>
        <v>770507.79577927513</v>
      </c>
      <c r="C482">
        <f t="shared" si="41"/>
        <v>4035.5497583541969</v>
      </c>
      <c r="D482" s="1">
        <f t="shared" si="38"/>
        <v>2.0096795535459653</v>
      </c>
      <c r="E482" s="126">
        <f t="shared" si="39"/>
        <v>-128.79615850292134</v>
      </c>
      <c r="F482" s="126">
        <f t="shared" si="42"/>
        <v>16588.450445109636</v>
      </c>
      <c r="G482">
        <f t="shared" si="43"/>
        <v>-258.83900631858637</v>
      </c>
      <c r="H482">
        <f t="shared" si="40"/>
        <v>4.6446991950558072</v>
      </c>
      <c r="I482">
        <f t="shared" si="44"/>
        <v>2.2353151085860168E-3</v>
      </c>
      <c r="J482" s="1">
        <f t="shared" si="45"/>
        <v>4.0388119079407101</v>
      </c>
    </row>
    <row r="483" spans="1:10" x14ac:dyDescent="0.25">
      <c r="A483" s="1">
        <f t="shared" si="46"/>
        <v>21.51584758164638</v>
      </c>
      <c r="B483" s="126">
        <f t="shared" si="46"/>
        <v>767354.94261638913</v>
      </c>
      <c r="C483">
        <f t="shared" si="41"/>
        <v>4063.2858607729327</v>
      </c>
      <c r="D483" s="1">
        <f t="shared" si="38"/>
        <v>2.0507772992878368</v>
      </c>
      <c r="E483" s="126">
        <f t="shared" si="39"/>
        <v>-130.59391218982944</v>
      </c>
      <c r="F483" s="126">
        <f t="shared" si="42"/>
        <v>17054.769901044881</v>
      </c>
      <c r="G483">
        <f t="shared" si="43"/>
        <v>-267.81903054409133</v>
      </c>
      <c r="H483">
        <f t="shared" si="40"/>
        <v>4.6734104942176664</v>
      </c>
      <c r="I483">
        <f t="shared" si="44"/>
        <v>1.2174985998041421E-3</v>
      </c>
      <c r="J483" s="1">
        <f t="shared" si="45"/>
        <v>4.2056875312743136</v>
      </c>
    </row>
    <row r="484" spans="1:10" x14ac:dyDescent="0.25">
      <c r="A484" s="1">
        <f t="shared" si="46"/>
        <v>21.717110219310747</v>
      </c>
      <c r="B484" s="126">
        <f t="shared" si="46"/>
        <v>765086.85421184124</v>
      </c>
      <c r="C484">
        <f t="shared" si="41"/>
        <v>4076.2084760552043</v>
      </c>
      <c r="D484" s="1">
        <f t="shared" si="38"/>
        <v>2.0724215155319681</v>
      </c>
      <c r="E484" s="126">
        <f t="shared" si="39"/>
        <v>-131.88945898706731</v>
      </c>
      <c r="F484" s="126">
        <f t="shared" si="42"/>
        <v>17394.829391901312</v>
      </c>
      <c r="G484">
        <f t="shared" si="43"/>
        <v>-273.33055247666937</v>
      </c>
      <c r="H484">
        <f t="shared" si="40"/>
        <v>4.6941012217319891</v>
      </c>
      <c r="I484">
        <f t="shared" si="44"/>
        <v>1.1518682004453566E-3</v>
      </c>
      <c r="J484" s="1">
        <f t="shared" si="45"/>
        <v>4.2949309380398191</v>
      </c>
    </row>
    <row r="485" spans="1:10" x14ac:dyDescent="0.25">
      <c r="A485" s="1">
        <f t="shared" si="46"/>
        <v>21.99243131089845</v>
      </c>
      <c r="B485" s="126">
        <f t="shared" si="46"/>
        <v>761058.54309515504</v>
      </c>
      <c r="C485">
        <f t="shared" si="41"/>
        <v>4091.1523722042725</v>
      </c>
      <c r="D485" s="1">
        <f t="shared" si="38"/>
        <v>2.1018683430996501</v>
      </c>
      <c r="E485" s="126">
        <f t="shared" si="39"/>
        <v>-134.1951994958946</v>
      </c>
      <c r="F485" s="126">
        <f t="shared" si="42"/>
        <v>18008.35156774295</v>
      </c>
      <c r="G485">
        <f t="shared" si="43"/>
        <v>-282.060641616363</v>
      </c>
      <c r="H485">
        <f t="shared" si="40"/>
        <v>4.7309254018299942</v>
      </c>
      <c r="I485">
        <f t="shared" si="44"/>
        <v>1.7070561785167877E-3</v>
      </c>
      <c r="J485" s="1">
        <f t="shared" si="45"/>
        <v>4.4178505317244685</v>
      </c>
    </row>
    <row r="486" spans="1:10" x14ac:dyDescent="0.25">
      <c r="A486" s="1">
        <f t="shared" si="46"/>
        <v>22.097768061134254</v>
      </c>
      <c r="B486" s="126">
        <f t="shared" si="46"/>
        <v>743002.59143616981</v>
      </c>
      <c r="C486">
        <f t="shared" si="41"/>
        <v>4051.9993749232217</v>
      </c>
      <c r="D486" s="1">
        <f t="shared" si="38"/>
        <v>2.1130857944947068</v>
      </c>
      <c r="E486" s="126">
        <f t="shared" si="39"/>
        <v>-144.60591227597763</v>
      </c>
      <c r="F486" s="126">
        <f t="shared" si="42"/>
        <v>20910.869865167737</v>
      </c>
      <c r="G486">
        <f t="shared" si="43"/>
        <v>-305.56469903031609</v>
      </c>
      <c r="H486">
        <f t="shared" si="40"/>
        <v>4.8971912764566916</v>
      </c>
      <c r="I486">
        <f t="shared" si="44"/>
        <v>3.855919736364688E-2</v>
      </c>
      <c r="J486" s="1">
        <f t="shared" si="45"/>
        <v>4.4651315748953264</v>
      </c>
    </row>
    <row r="487" spans="1:10" x14ac:dyDescent="0.25">
      <c r="A487" s="1">
        <f t="shared" si="46"/>
        <v>23.258246478351413</v>
      </c>
      <c r="B487" s="126">
        <f t="shared" si="46"/>
        <v>742735.02021577361</v>
      </c>
      <c r="C487">
        <f t="shared" si="41"/>
        <v>4156.2861027943909</v>
      </c>
      <c r="D487" s="1">
        <f t="shared" si="38"/>
        <v>2.2349399023056784</v>
      </c>
      <c r="E487" s="126">
        <f t="shared" si="39"/>
        <v>-144.76113430086059</v>
      </c>
      <c r="F487" s="126">
        <f t="shared" si="42"/>
        <v>20955.786004071797</v>
      </c>
      <c r="G487">
        <f t="shared" si="43"/>
        <v>-323.53243535202455</v>
      </c>
      <c r="H487">
        <f t="shared" si="40"/>
        <v>4.8996702734546567</v>
      </c>
      <c r="I487">
        <f t="shared" si="44"/>
        <v>5.9274368181798888E-3</v>
      </c>
      <c r="J487" s="1">
        <f t="shared" si="45"/>
        <v>4.9949563669181156</v>
      </c>
    </row>
    <row r="488" spans="1:10" x14ac:dyDescent="0.25">
      <c r="A488" s="1">
        <f t="shared" si="46"/>
        <v>23.662958382597303</v>
      </c>
      <c r="B488" s="126">
        <f t="shared" si="46"/>
        <v>741263.17723277758</v>
      </c>
      <c r="C488">
        <f t="shared" si="41"/>
        <v>4188.1355891865614</v>
      </c>
      <c r="D488" s="1">
        <f t="shared" si="38"/>
        <v>2.2767181713386422</v>
      </c>
      <c r="E488" s="126">
        <f t="shared" si="39"/>
        <v>-145.6154725503668</v>
      </c>
      <c r="F488" s="126">
        <f t="shared" si="42"/>
        <v>21203.865846066627</v>
      </c>
      <c r="G488">
        <f t="shared" si="43"/>
        <v>-331.52539238348334</v>
      </c>
      <c r="H488">
        <f t="shared" si="40"/>
        <v>4.9133146126350571</v>
      </c>
      <c r="I488">
        <f t="shared" si="44"/>
        <v>2.3869008161559995E-3</v>
      </c>
      <c r="J488" s="1">
        <f t="shared" si="45"/>
        <v>5.1834456317035711</v>
      </c>
    </row>
    <row r="489" spans="1:10" x14ac:dyDescent="0.25">
      <c r="A489" s="1">
        <f t="shared" si="46"/>
        <v>24.016989849129935</v>
      </c>
      <c r="B489" s="126">
        <f t="shared" si="46"/>
        <v>728595.1669996141</v>
      </c>
      <c r="C489">
        <f t="shared" si="41"/>
        <v>4183.1402952751732</v>
      </c>
      <c r="D489" s="1">
        <f t="shared" si="38"/>
        <v>2.3129726756586009</v>
      </c>
      <c r="E489" s="126">
        <f t="shared" si="39"/>
        <v>-153.00403075808867</v>
      </c>
      <c r="F489" s="126">
        <f t="shared" si="42"/>
        <v>23410.233428222145</v>
      </c>
      <c r="G489">
        <f t="shared" si="43"/>
        <v>-353.89414240908724</v>
      </c>
      <c r="H489">
        <f t="shared" si="40"/>
        <v>5.0313147072094999</v>
      </c>
      <c r="I489">
        <f t="shared" si="44"/>
        <v>1.705675420570579E-2</v>
      </c>
      <c r="J489" s="1">
        <f t="shared" si="45"/>
        <v>5.3498425983433071</v>
      </c>
    </row>
    <row r="490" spans="1:10" x14ac:dyDescent="0.25">
      <c r="A490" s="1">
        <f t="shared" si="46"/>
        <v>24.34497225234313</v>
      </c>
      <c r="B490" s="126">
        <f t="shared" si="46"/>
        <v>717067.75285159913</v>
      </c>
      <c r="C490">
        <f t="shared" si="41"/>
        <v>4178.1568360010406</v>
      </c>
      <c r="D490" s="1">
        <f t="shared" si="38"/>
        <v>2.346321926823999</v>
      </c>
      <c r="E490" s="126">
        <f t="shared" si="39"/>
        <v>-159.7833616112332</v>
      </c>
      <c r="F490" s="126">
        <f t="shared" si="42"/>
        <v>25530.722647786111</v>
      </c>
      <c r="G490">
        <f t="shared" si="43"/>
        <v>-374.90320489008445</v>
      </c>
      <c r="H490">
        <f t="shared" si="40"/>
        <v>5.1395850434960071</v>
      </c>
      <c r="I490">
        <f t="shared" si="44"/>
        <v>4.2239536777089914E-2</v>
      </c>
      <c r="J490" s="1">
        <f t="shared" si="45"/>
        <v>5.5052265842950829</v>
      </c>
    </row>
    <row r="491" spans="1:10" x14ac:dyDescent="0.25">
      <c r="A491" s="1">
        <f t="shared" si="46"/>
        <v>26.223545065511932</v>
      </c>
      <c r="B491" s="126">
        <f t="shared" si="46"/>
        <v>714082.00958663481</v>
      </c>
      <c r="C491">
        <f t="shared" si="41"/>
        <v>4327.3273228248454</v>
      </c>
      <c r="D491" s="1">
        <f t="shared" si="38"/>
        <v>2.5331524725794918</v>
      </c>
      <c r="E491" s="126">
        <f t="shared" si="39"/>
        <v>-161.5481602429021</v>
      </c>
      <c r="F491" s="126">
        <f t="shared" si="42"/>
        <v>26097.808077866375</v>
      </c>
      <c r="G491">
        <f t="shared" si="43"/>
        <v>-409.22612155997541</v>
      </c>
      <c r="H491">
        <f t="shared" si="40"/>
        <v>5.1677700289271478</v>
      </c>
      <c r="I491">
        <f t="shared" si="44"/>
        <v>2.1974563164724042E-3</v>
      </c>
      <c r="J491" s="1">
        <f t="shared" si="45"/>
        <v>6.4168614493355935</v>
      </c>
    </row>
    <row r="492" spans="1:10" x14ac:dyDescent="0.25">
      <c r="A492" s="1">
        <f t="shared" si="46"/>
        <v>26.437510283099112</v>
      </c>
      <c r="B492" s="126">
        <f t="shared" si="46"/>
        <v>698887.11515528744</v>
      </c>
      <c r="C492">
        <f t="shared" si="41"/>
        <v>4298.468947618836</v>
      </c>
      <c r="D492" s="1">
        <f t="shared" si="38"/>
        <v>2.554001427914049</v>
      </c>
      <c r="E492" s="126">
        <f t="shared" si="39"/>
        <v>-170.58720697203159</v>
      </c>
      <c r="F492" s="126">
        <f t="shared" si="42"/>
        <v>29099.995182518745</v>
      </c>
      <c r="G492">
        <f t="shared" si="43"/>
        <v>-435.6799701904381</v>
      </c>
      <c r="H492">
        <f t="shared" si="40"/>
        <v>5.3121295019005554</v>
      </c>
      <c r="I492">
        <f t="shared" si="44"/>
        <v>2.9031917752883097E-2</v>
      </c>
      <c r="J492" s="1">
        <f t="shared" si="45"/>
        <v>6.5229232937870014</v>
      </c>
    </row>
    <row r="493" spans="1:10" x14ac:dyDescent="0.25">
      <c r="A493" s="1">
        <f t="shared" si="46"/>
        <v>29.240830659463573</v>
      </c>
      <c r="B493" s="126">
        <f t="shared" si="46"/>
        <v>685696.75842060079</v>
      </c>
      <c r="C493">
        <f t="shared" si="41"/>
        <v>4477.7609133047617</v>
      </c>
      <c r="D493" s="1">
        <f t="shared" si="38"/>
        <v>2.8197386185686146</v>
      </c>
      <c r="E493" s="126">
        <f t="shared" si="39"/>
        <v>-178.51380501861183</v>
      </c>
      <c r="F493" s="126">
        <f t="shared" si="42"/>
        <v>31867.178582222965</v>
      </c>
      <c r="G493">
        <f t="shared" si="43"/>
        <v>-503.36226995860756</v>
      </c>
      <c r="H493">
        <f t="shared" si="40"/>
        <v>5.4387224436970385</v>
      </c>
      <c r="I493">
        <f t="shared" si="44"/>
        <v>9.7614396854093534E-4</v>
      </c>
      <c r="J493" s="1">
        <f t="shared" si="45"/>
        <v>7.9509258770472391</v>
      </c>
    </row>
    <row r="494" spans="1:10" x14ac:dyDescent="0.25">
      <c r="A494" s="1">
        <f t="shared" si="46"/>
        <v>30.784789975699532</v>
      </c>
      <c r="B494" s="126">
        <f t="shared" si="46"/>
        <v>682447.26112865563</v>
      </c>
      <c r="C494">
        <f t="shared" si="41"/>
        <v>4583.557090659725</v>
      </c>
      <c r="D494" s="1">
        <f t="shared" si="38"/>
        <v>2.9606637505654159</v>
      </c>
      <c r="E494" s="126">
        <f t="shared" si="39"/>
        <v>-180.47823059351106</v>
      </c>
      <c r="F494" s="126">
        <f t="shared" si="42"/>
        <v>32572.391718164552</v>
      </c>
      <c r="G494">
        <f t="shared" si="43"/>
        <v>-534.33535508439445</v>
      </c>
      <c r="H494">
        <f t="shared" si="40"/>
        <v>5.4700956016401268</v>
      </c>
      <c r="I494">
        <f t="shared" si="44"/>
        <v>6.1322479968093872E-3</v>
      </c>
      <c r="J494" s="1">
        <f t="shared" si="45"/>
        <v>8.7655298439120752</v>
      </c>
    </row>
    <row r="495" spans="1:10" x14ac:dyDescent="0.25">
      <c r="A495" s="1">
        <f t="shared" si="46"/>
        <v>33.826007402209662</v>
      </c>
      <c r="B495" s="126">
        <f t="shared" si="46"/>
        <v>667439.27596393193</v>
      </c>
      <c r="C495">
        <f t="shared" si="41"/>
        <v>4751.5056444543361</v>
      </c>
      <c r="D495" s="1">
        <f t="shared" ref="D495:D498" si="47">A395-E$320</f>
        <v>3.2282724936444178</v>
      </c>
      <c r="E495" s="126">
        <f t="shared" ref="E495:E498" si="48">B395-D$320</f>
        <v>-189.61232448618125</v>
      </c>
      <c r="F495" s="126">
        <f t="shared" si="42"/>
        <v>35952.833597052893</v>
      </c>
      <c r="G495">
        <f t="shared" si="43"/>
        <v>-612.12025159471887</v>
      </c>
      <c r="H495">
        <f t="shared" ref="H495:H498" si="49">H$323+I$323*B395</f>
        <v>5.6159730398202132</v>
      </c>
      <c r="I495">
        <f t="shared" si="44"/>
        <v>4.0015992067541577E-2</v>
      </c>
      <c r="J495" s="1">
        <f t="shared" si="45"/>
        <v>10.421743293221148</v>
      </c>
    </row>
    <row r="496" spans="1:10" x14ac:dyDescent="0.25">
      <c r="A496" s="1">
        <f t="shared" si="46"/>
        <v>34.106173326161247</v>
      </c>
      <c r="B496" s="126">
        <f t="shared" si="46"/>
        <v>661166.80829204293</v>
      </c>
      <c r="C496">
        <f t="shared" si="41"/>
        <v>4748.6703150580206</v>
      </c>
      <c r="D496" s="1">
        <f t="shared" si="47"/>
        <v>3.2523085635882425</v>
      </c>
      <c r="E496" s="126">
        <f t="shared" si="48"/>
        <v>-193.46024883710322</v>
      </c>
      <c r="F496" s="126">
        <f t="shared" si="42"/>
        <v>37426.867880113896</v>
      </c>
      <c r="G496">
        <f t="shared" si="43"/>
        <v>-629.1924240068231</v>
      </c>
      <c r="H496">
        <f t="shared" si="49"/>
        <v>5.6774269019349557</v>
      </c>
      <c r="I496">
        <f t="shared" si="44"/>
        <v>2.644597472980802E-2</v>
      </c>
      <c r="J496" s="1">
        <f t="shared" si="45"/>
        <v>10.577510992789417</v>
      </c>
    </row>
    <row r="497" spans="1:10" x14ac:dyDescent="0.25">
      <c r="A497" s="1">
        <f t="shared" si="46"/>
        <v>34.764742781370444</v>
      </c>
      <c r="B497" s="126">
        <f t="shared" si="46"/>
        <v>649498.87610579177</v>
      </c>
      <c r="C497">
        <f t="shared" si="41"/>
        <v>4751.8061160580864</v>
      </c>
      <c r="D497" s="1">
        <f t="shared" si="47"/>
        <v>3.3084228727211848</v>
      </c>
      <c r="E497" s="126">
        <f t="shared" si="48"/>
        <v>-200.66696199258752</v>
      </c>
      <c r="F497" s="126">
        <f t="shared" si="42"/>
        <v>40267.229635334566</v>
      </c>
      <c r="G497">
        <f t="shared" si="43"/>
        <v>-663.89116685574925</v>
      </c>
      <c r="H497">
        <f t="shared" si="49"/>
        <v>5.7925228123967916</v>
      </c>
      <c r="I497">
        <f t="shared" si="44"/>
        <v>1.0741370376966118E-2</v>
      </c>
      <c r="J497" s="1">
        <f t="shared" si="45"/>
        <v>10.945661904744698</v>
      </c>
    </row>
    <row r="498" spans="1:10" x14ac:dyDescent="0.25">
      <c r="A498" s="1">
        <f t="shared" si="46"/>
        <v>35.821836986630593</v>
      </c>
      <c r="B498" s="126">
        <f t="shared" si="46"/>
        <v>644000.5429214231</v>
      </c>
      <c r="C498">
        <f t="shared" si="41"/>
        <v>4803.0492885075437</v>
      </c>
      <c r="D498" s="1">
        <f t="shared" si="47"/>
        <v>3.3973941450269689</v>
      </c>
      <c r="E498" s="126">
        <f t="shared" si="48"/>
        <v>-204.08544887287815</v>
      </c>
      <c r="F498" s="126">
        <f t="shared" si="42"/>
        <v>41650.870441644161</v>
      </c>
      <c r="G498">
        <f t="shared" si="43"/>
        <v>-693.35870908591698</v>
      </c>
      <c r="H498">
        <f t="shared" si="49"/>
        <v>5.8471182779578807</v>
      </c>
      <c r="I498">
        <f t="shared" si="44"/>
        <v>1.9048523748119415E-2</v>
      </c>
      <c r="J498" s="1">
        <f t="shared" si="45"/>
        <v>11.542286976663529</v>
      </c>
    </row>
    <row r="499" spans="1:10" x14ac:dyDescent="0.25">
      <c r="A499" s="1"/>
    </row>
  </sheetData>
  <sortState ref="A88:A95">
    <sortCondition ref="A8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2017-05-18T11:14:53Z</dcterms:modified>
</cp:coreProperties>
</file>