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699CCFE-8495-4787-BC67-B89F4D709C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B56" i="1"/>
  <c r="B55" i="1"/>
  <c r="N4" i="1"/>
  <c r="E39" i="1"/>
  <c r="A29" i="1"/>
  <c r="B12" i="1"/>
  <c r="A16" i="1" l="1"/>
  <c r="N5" i="1"/>
  <c r="D12" i="1"/>
  <c r="N6" i="1" l="1"/>
  <c r="N7" i="1" s="1"/>
  <c r="N8" i="1" s="1"/>
  <c r="B16" i="1" s="1"/>
  <c r="D16" i="1" s="1"/>
  <c r="E16" i="1" s="1"/>
  <c r="F16" i="1" s="1"/>
  <c r="A17" i="1" l="1"/>
  <c r="B17" i="1" s="1"/>
  <c r="C17" i="1" s="1"/>
  <c r="F55" i="1" s="1"/>
  <c r="A18" i="1" l="1"/>
  <c r="A19" i="1" s="1"/>
  <c r="A32" i="1" s="1"/>
  <c r="A30" i="1"/>
  <c r="C29" i="1"/>
  <c r="B29" i="1"/>
  <c r="C16" i="1"/>
  <c r="D56" i="1"/>
  <c r="B30" i="1"/>
  <c r="D17" i="1"/>
  <c r="C30" i="1" l="1"/>
  <c r="E17" i="1"/>
  <c r="F17" i="1" s="1"/>
  <c r="D55" i="1"/>
  <c r="D54" i="1"/>
  <c r="A31" i="1"/>
  <c r="B18" i="1"/>
  <c r="B31" i="1" s="1"/>
  <c r="A20" i="1"/>
  <c r="B20" i="1" s="1"/>
  <c r="C20" i="1" s="1"/>
  <c r="B19" i="1"/>
  <c r="C19" i="1" s="1"/>
  <c r="C18" i="1" l="1"/>
  <c r="D57" i="1" s="1"/>
  <c r="D18" i="1"/>
  <c r="A33" i="1"/>
  <c r="A21" i="1"/>
  <c r="A34" i="1" s="1"/>
  <c r="D59" i="1"/>
  <c r="F58" i="1"/>
  <c r="F56" i="1"/>
  <c r="F57" i="1"/>
  <c r="D58" i="1"/>
  <c r="B32" i="1"/>
  <c r="D19" i="1"/>
  <c r="E19" i="1" s="1"/>
  <c r="F19" i="1" s="1"/>
  <c r="D20" i="1"/>
  <c r="E20" i="1" s="1"/>
  <c r="F20" i="1" s="1"/>
  <c r="B33" i="1"/>
  <c r="A22" i="1"/>
  <c r="C31" i="1" l="1"/>
  <c r="E18" i="1"/>
  <c r="F18" i="1" s="1"/>
  <c r="B21" i="1"/>
  <c r="D21" i="1" s="1"/>
  <c r="E21" i="1" s="1"/>
  <c r="F21" i="1" s="1"/>
  <c r="C32" i="1"/>
  <c r="C33" i="1"/>
  <c r="A35" i="1"/>
  <c r="B22" i="1"/>
  <c r="A23" i="1"/>
  <c r="C21" i="1" l="1"/>
  <c r="F59" i="1" s="1"/>
  <c r="B34" i="1"/>
  <c r="B57" i="1"/>
  <c r="B58" i="1" s="1"/>
  <c r="B59" i="1" s="1"/>
  <c r="D22" i="1"/>
  <c r="E22" i="1" s="1"/>
  <c r="F22" i="1" s="1"/>
  <c r="B23" i="1"/>
  <c r="D23" i="1" s="1"/>
  <c r="E23" i="1" s="1"/>
  <c r="F23" i="1" s="1"/>
  <c r="C22" i="1"/>
  <c r="C34" i="1"/>
  <c r="D60" i="1" l="1"/>
  <c r="C35" i="1"/>
  <c r="D61" i="1"/>
  <c r="F60" i="1"/>
  <c r="B60" i="1"/>
  <c r="D24" i="1"/>
  <c r="C23" i="1"/>
  <c r="N11" i="1" s="1"/>
  <c r="N13" i="1" l="1"/>
  <c r="N14" i="1" s="1"/>
  <c r="N15" i="1" s="1"/>
  <c r="D29" i="1" s="1"/>
  <c r="D62" i="1"/>
  <c r="F61" i="1"/>
  <c r="B61" i="1"/>
  <c r="C38" i="1"/>
  <c r="B62" i="1" l="1"/>
  <c r="E24" i="1"/>
  <c r="E29" i="1" l="1"/>
  <c r="I29" i="1" s="1"/>
  <c r="F29" i="1"/>
  <c r="D31" i="1"/>
  <c r="D30" i="1"/>
  <c r="D33" i="1"/>
  <c r="D35" i="1"/>
  <c r="D34" i="1"/>
  <c r="D32" i="1"/>
  <c r="E32" i="1" s="1"/>
  <c r="D38" i="1" l="1"/>
  <c r="E34" i="1"/>
  <c r="I34" i="1" s="1"/>
  <c r="F34" i="1"/>
  <c r="G34" i="1" s="1"/>
  <c r="E35" i="1"/>
  <c r="I35" i="1" s="1"/>
  <c r="F35" i="1"/>
  <c r="G35" i="1" s="1"/>
  <c r="E33" i="1"/>
  <c r="I33" i="1" s="1"/>
  <c r="F33" i="1"/>
  <c r="G33" i="1" s="1"/>
  <c r="I32" i="1"/>
  <c r="F32" i="1"/>
  <c r="G32" i="1" s="1"/>
  <c r="H32" i="1" s="1"/>
  <c r="G29" i="1"/>
  <c r="E30" i="1"/>
  <c r="I30" i="1" s="1"/>
  <c r="F30" i="1"/>
  <c r="G30" i="1" s="1"/>
  <c r="F31" i="1"/>
  <c r="G31" i="1" s="1"/>
  <c r="E31" i="1"/>
  <c r="I31" i="1" s="1"/>
  <c r="H35" i="1" l="1"/>
  <c r="H34" i="1"/>
  <c r="H33" i="1"/>
  <c r="H30" i="1"/>
  <c r="H31" i="1"/>
  <c r="H29" i="1"/>
  <c r="I38" i="1"/>
  <c r="E38" i="1"/>
</calcChain>
</file>

<file path=xl/sharedStrings.xml><?xml version="1.0" encoding="utf-8"?>
<sst xmlns="http://schemas.openxmlformats.org/spreadsheetml/2006/main" count="78" uniqueCount="60">
  <si>
    <t>Исходные данные</t>
  </si>
  <si>
    <t>Объем выборки n</t>
  </si>
  <si>
    <t>Кол-во интервалов по формуле Стерджесса k</t>
  </si>
  <si>
    <t>Округление k</t>
  </si>
  <si>
    <t>Размах выборки W</t>
  </si>
  <si>
    <t>Длина каждого интервала h</t>
  </si>
  <si>
    <t>Округлив с точн. до 0,1 в большую сторону</t>
  </si>
  <si>
    <t>Выборочное среднее</t>
  </si>
  <si>
    <t xml:space="preserve">min = </t>
  </si>
  <si>
    <t xml:space="preserve">max = </t>
  </si>
  <si>
    <t>Выборочная дисперсия</t>
  </si>
  <si>
    <t>Dв=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</si>
  <si>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</si>
  <si>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</si>
  <si>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</si>
  <si>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</si>
  <si>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</si>
  <si>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</si>
  <si>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</si>
  <si>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Проверка гипотезы о законе распределения по критерию Пирсона</t>
  </si>
  <si>
    <t>pi</t>
  </si>
  <si>
    <t>n*pi</t>
  </si>
  <si>
    <t>ni-n*pi</t>
  </si>
  <si>
    <t>(ni-npi)^2</t>
  </si>
  <si>
    <t>(ninpi)^2/npi</t>
  </si>
  <si>
    <t>ni^2/npi</t>
  </si>
  <si>
    <t>Суммы</t>
  </si>
  <si>
    <t xml:space="preserve">X2Расч = </t>
  </si>
  <si>
    <t xml:space="preserve">k-r-1 = </t>
  </si>
  <si>
    <t xml:space="preserve">X2Крит = </t>
  </si>
  <si>
    <t xml:space="preserve"> при x &lt;=</t>
  </si>
  <si>
    <t xml:space="preserve"> при</t>
  </si>
  <si>
    <t>&lt; x &lt;=</t>
  </si>
  <si>
    <t xml:space="preserve">F*n(x) = </t>
  </si>
  <si>
    <t>при x &gt;</t>
  </si>
  <si>
    <t>xi+h</t>
  </si>
  <si>
    <t>Количествоэлементов выборки в каждом интервале</t>
  </si>
  <si>
    <t>Эмпирическая функция</t>
  </si>
  <si>
    <t>Относительная частота для функции</t>
  </si>
  <si>
    <t>Высота прямоугольников</t>
  </si>
  <si>
    <t>Сумма</t>
  </si>
  <si>
    <t>скачки происходят в точках, соответствующих серединам интервалов группировки</t>
  </si>
  <si>
    <t>Ширина прямоугольников</t>
  </si>
  <si>
    <t>Вариант 26</t>
  </si>
  <si>
    <t>расчетное</t>
  </si>
  <si>
    <t>а-мат ожидание   сигма-среднее квадратичное отклонение</t>
  </si>
  <si>
    <t>кол-во зн</t>
  </si>
  <si>
    <r>
      <rPr>
        <b/>
        <sz val="14"/>
        <rFont val="Calibri"/>
        <family val="2"/>
        <charset val="204"/>
        <scheme val="minor"/>
      </rPr>
      <t>д</t>
    </r>
    <r>
      <rPr>
        <b/>
        <sz val="14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  от мин до макс знач</t>
    </r>
  </si>
  <si>
    <t>знч инт</t>
  </si>
  <si>
    <t>s2-несмещенная оценка дисперсии</t>
  </si>
  <si>
    <t>(ninpi)^2/npi+100</t>
  </si>
  <si>
    <t>xi* * ni/100</t>
  </si>
  <si>
    <t>s(сигма)=</t>
  </si>
  <si>
    <t>x-cp(мат ожидание)=</t>
  </si>
  <si>
    <r>
      <rPr>
        <b/>
        <sz val="11"/>
        <color theme="1"/>
        <rFont val="Calibri"/>
        <family val="2"/>
        <charset val="204"/>
        <scheme val="minor"/>
      </rPr>
      <t>ni</t>
    </r>
    <r>
      <rPr>
        <sz val="11"/>
        <color theme="1"/>
        <rFont val="Calibri"/>
        <family val="2"/>
        <scheme val="minor"/>
      </rPr>
      <t xml:space="preserve">-эмпирическая частота наблюдения значений из интервала </t>
    </r>
    <r>
      <rPr>
        <b/>
        <sz val="11"/>
        <color theme="1"/>
        <rFont val="Calibri"/>
        <family val="2"/>
        <charset val="204"/>
        <scheme val="minor"/>
      </rPr>
      <t>pi</t>
    </r>
    <r>
      <rPr>
        <sz val="11"/>
        <color theme="1"/>
        <rFont val="Calibri"/>
        <family val="2"/>
        <scheme val="minor"/>
      </rPr>
      <t>-теор вер попадания в интервал</t>
    </r>
  </si>
  <si>
    <t xml:space="preserve">Функция плотности нормального закона </t>
  </si>
  <si>
    <t xml:space="preserve"> </t>
  </si>
  <si>
    <r>
      <rPr>
        <b/>
        <sz val="12"/>
        <rFont val="Calibri"/>
        <family val="2"/>
        <charset val="204"/>
        <scheme val="minor"/>
      </rPr>
      <t>npi</t>
    </r>
    <r>
      <rPr>
        <sz val="12"/>
        <color theme="1"/>
        <rFont val="Calibri"/>
        <family val="2"/>
        <scheme val="minor"/>
      </rPr>
      <t>-теор знач соответствующей частоты</t>
    </r>
  </si>
  <si>
    <r>
      <t>c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vertAlign val="subscript"/>
        <sz val="14"/>
        <color theme="1"/>
        <rFont val="Times New Roman"/>
        <family val="1"/>
        <charset val="204"/>
      </rPr>
      <t>крит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=</t>
    </r>
    <r>
      <rPr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Symbol"/>
        <family val="1"/>
        <charset val="2"/>
      </rPr>
      <t>c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vertAlign val="subscript"/>
        <sz val="14"/>
        <color theme="1"/>
        <rFont val="Symbol"/>
        <family val="1"/>
        <charset val="2"/>
      </rPr>
      <t>a</t>
    </r>
    <r>
      <rPr>
        <vertAlign val="subscript"/>
        <sz val="14"/>
        <color theme="1"/>
        <rFont val="Times New Roman"/>
        <family val="1"/>
        <charset val="204"/>
      </rPr>
      <t>; k – r –1</t>
    </r>
    <r>
      <rPr>
        <sz val="14"/>
        <color theme="1"/>
        <rFont val="Times New Roman"/>
        <family val="1"/>
        <charset val="204"/>
      </rPr>
      <t>,</t>
    </r>
  </si>
  <si>
    <t>s2(несмещенная оценка)=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</si>
</sst>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4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Symbol"/>
      <family val="1"/>
      <charset val="2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2" borderId="0" xfId="0" applyFont="1" applyFill="1"/>
    <xf numFmtId="165" fontId="2" fillId="2" borderId="0" xfId="0" applyNumberFormat="1" applyFont="1" applyFill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11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3" xfId="0" applyNumberFormat="1" applyFont="1" applyFill="1" applyBorder="1"/>
    <xf numFmtId="0" fontId="9" fillId="2" borderId="0" xfId="0" applyFont="1" applyFill="1" applyAlignment="1"/>
    <xf numFmtId="0" fontId="2" fillId="3" borderId="1" xfId="0" applyFont="1" applyFill="1" applyBorder="1"/>
    <xf numFmtId="165" fontId="2" fillId="3" borderId="1" xfId="0" applyNumberFormat="1" applyFont="1" applyFill="1" applyBorder="1"/>
    <xf numFmtId="0" fontId="0" fillId="3" borderId="0" xfId="0" applyFill="1"/>
    <xf numFmtId="0" fontId="2" fillId="4" borderId="1" xfId="0" applyFont="1" applyFill="1" applyBorder="1"/>
    <xf numFmtId="0" fontId="2" fillId="4" borderId="0" xfId="0" applyFont="1" applyFill="1" applyBorder="1"/>
    <xf numFmtId="0" fontId="0" fillId="4" borderId="0" xfId="0" applyFill="1"/>
    <xf numFmtId="0" fontId="1" fillId="0" borderId="0" xfId="0" applyFont="1"/>
    <xf numFmtId="0" fontId="0" fillId="5" borderId="0" xfId="0" applyFill="1"/>
    <xf numFmtId="0" fontId="5" fillId="5" borderId="0" xfId="0" applyFont="1" applyFill="1"/>
    <xf numFmtId="0" fontId="1" fillId="2" borderId="0" xfId="0" applyFont="1" applyFill="1"/>
    <xf numFmtId="0" fontId="3" fillId="6" borderId="0" xfId="0" applyFont="1" applyFill="1"/>
    <xf numFmtId="2" fontId="5" fillId="6" borderId="0" xfId="0" applyNumberFormat="1" applyFont="1" applyFill="1"/>
    <xf numFmtId="0" fontId="5" fillId="6" borderId="0" xfId="0" applyFont="1" applyFill="1"/>
    <xf numFmtId="2" fontId="7" fillId="6" borderId="0" xfId="0" applyNumberFormat="1" applyFont="1" applyFill="1"/>
    <xf numFmtId="0" fontId="0" fillId="6" borderId="0" xfId="0" applyFill="1"/>
    <xf numFmtId="0" fontId="14" fillId="2" borderId="0" xfId="0" applyFont="1" applyFill="1"/>
    <xf numFmtId="0" fontId="15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55043413669571"/>
          <c:y val="0.15257540618278875"/>
          <c:w val="0.83688296356248815"/>
          <c:h val="0.664764776761421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33.85</c:v>
                </c:pt>
                <c:pt idx="1">
                  <c:v>39.550000000000004</c:v>
                </c:pt>
                <c:pt idx="2">
                  <c:v>45.250000000000007</c:v>
                </c:pt>
                <c:pt idx="3">
                  <c:v>50.95000000000001</c:v>
                </c:pt>
                <c:pt idx="4">
                  <c:v>56.650000000000013</c:v>
                </c:pt>
                <c:pt idx="5">
                  <c:v>62.350000000000016</c:v>
                </c:pt>
                <c:pt idx="6">
                  <c:v>68.050000000000011</c:v>
                </c:pt>
                <c:pt idx="7">
                  <c:v>73.750000000000028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7.0175438596491229E-3</c:v>
                </c:pt>
                <c:pt idx="1">
                  <c:v>1.7543859649122806E-2</c:v>
                </c:pt>
                <c:pt idx="2">
                  <c:v>3.3333333333333333E-2</c:v>
                </c:pt>
                <c:pt idx="3">
                  <c:v>2.9824561403508774E-2</c:v>
                </c:pt>
                <c:pt idx="4">
                  <c:v>4.2105263157894736E-2</c:v>
                </c:pt>
                <c:pt idx="5">
                  <c:v>2.9824561403508774E-2</c:v>
                </c:pt>
                <c:pt idx="6">
                  <c:v>8.771929824561403E-3</c:v>
                </c:pt>
                <c:pt idx="7">
                  <c:v>7.0175438596491229E-3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r>
                  <a:rPr lang="en-US" baseline="0"/>
                  <a:t> x*</a:t>
                </a:r>
                <a:r>
                  <a:rPr lang="ru-RU" baseline="0"/>
                  <a:t> 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739723220072464"/>
              <c:y val="0.88395469903278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933918643420213E-2"/>
          <c:y val="9.6331673007752458E-2"/>
          <c:w val="0.9526240199827728"/>
          <c:h val="0.86297152468452321"/>
        </c:manualLayout>
      </c:layout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(Лист1!$E$54,Лист1!$D$54)</c:f>
              <c:numCache>
                <c:formatCode>0.00</c:formatCode>
                <c:ptCount val="2"/>
                <c:pt idx="0" formatCode="General">
                  <c:v>-3</c:v>
                </c:pt>
                <c:pt idx="1">
                  <c:v>33.85</c:v>
                </c:pt>
              </c:numCache>
            </c:numRef>
          </c:xVal>
          <c:yVal>
            <c:numRef>
              <c:f>(Лист1!$B$54,Лист1!$B$54)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F0-4B34-9EEC-6E4BC9A551E5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(Лист1!$D$55,Лист1!$F$55)</c:f>
              <c:numCache>
                <c:formatCode>0.0</c:formatCode>
                <c:ptCount val="2"/>
                <c:pt idx="0">
                  <c:v>33.85</c:v>
                </c:pt>
                <c:pt idx="1">
                  <c:v>39.550000000000004</c:v>
                </c:pt>
              </c:numCache>
            </c:numRef>
          </c:xVal>
          <c:yVal>
            <c:numRef>
              <c:f>(Лист1!$B$55,Лист1!$B$55)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1"/>
          <c:order val="2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(Лист1!$D$56,Лист1!$F$56)</c:f>
              <c:numCache>
                <c:formatCode>0.0</c:formatCode>
                <c:ptCount val="2"/>
                <c:pt idx="0">
                  <c:v>39.550000000000004</c:v>
                </c:pt>
                <c:pt idx="1">
                  <c:v>45.250000000000007</c:v>
                </c:pt>
              </c:numCache>
            </c:numRef>
          </c:xVal>
          <c:yVal>
            <c:numRef>
              <c:f>(Лист1!$B$56,Лист1!$B$56)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3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(Лист1!$D$57,Лист1!$F$57)</c:f>
              <c:numCache>
                <c:formatCode>0.0</c:formatCode>
                <c:ptCount val="2"/>
                <c:pt idx="0">
                  <c:v>45.250000000000007</c:v>
                </c:pt>
                <c:pt idx="1">
                  <c:v>50.95000000000001</c:v>
                </c:pt>
              </c:numCache>
            </c:numRef>
          </c:xVal>
          <c:yVal>
            <c:numRef>
              <c:f>(Лист1!$B$57,Лист1!$B$57)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4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(Лист1!$D$58,Лист1!$F$58)</c:f>
              <c:numCache>
                <c:formatCode>0.0</c:formatCode>
                <c:ptCount val="2"/>
                <c:pt idx="0">
                  <c:v>50.95000000000001</c:v>
                </c:pt>
                <c:pt idx="1">
                  <c:v>56.650000000000013</c:v>
                </c:pt>
              </c:numCache>
            </c:numRef>
          </c:xVal>
          <c:yVal>
            <c:numRef>
              <c:f>(Лист1!$B$58,Лист1!$B$58)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5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(Лист1!$D$59,Лист1!$F$59)</c:f>
              <c:numCache>
                <c:formatCode>0.0</c:formatCode>
                <c:ptCount val="2"/>
                <c:pt idx="0">
                  <c:v>56.650000000000013</c:v>
                </c:pt>
                <c:pt idx="1">
                  <c:v>62.350000000000016</c:v>
                </c:pt>
              </c:numCache>
            </c:numRef>
          </c:xVal>
          <c:yVal>
            <c:numRef>
              <c:f>(Лист1!$B$59,Лист1!$B$59)</c:f>
              <c:numCache>
                <c:formatCode>General</c:formatCode>
                <c:ptCount val="2"/>
                <c:pt idx="0">
                  <c:v>0.74</c:v>
                </c:pt>
                <c:pt idx="1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6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(Лист1!$D$60,Лист1!$F$60)</c:f>
              <c:numCache>
                <c:formatCode>0.0</c:formatCode>
                <c:ptCount val="2"/>
                <c:pt idx="0">
                  <c:v>62.350000000000016</c:v>
                </c:pt>
                <c:pt idx="1">
                  <c:v>68.050000000000011</c:v>
                </c:pt>
              </c:numCache>
            </c:numRef>
          </c:xVal>
          <c:yVal>
            <c:numRef>
              <c:f>(Лист1!$B$60,Лист1!$B$60)</c:f>
              <c:numCache>
                <c:formatCode>General</c:formatCode>
                <c:ptCount val="2"/>
                <c:pt idx="0">
                  <c:v>0.91</c:v>
                </c:pt>
                <c:pt idx="1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ser>
          <c:idx val="6"/>
          <c:order val="7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(Лист1!$D$61,Лист1!$F$61)</c:f>
              <c:numCache>
                <c:formatCode>0.0</c:formatCode>
                <c:ptCount val="2"/>
                <c:pt idx="0">
                  <c:v>68.050000000000011</c:v>
                </c:pt>
                <c:pt idx="1">
                  <c:v>73.750000000000028</c:v>
                </c:pt>
              </c:numCache>
            </c:numRef>
          </c:xVal>
          <c:yVal>
            <c:numRef>
              <c:f>(Лист1!$B$61,Лист1!$B$61)</c:f>
              <c:numCache>
                <c:formatCode>General</c:formatCode>
                <c:ptCount val="2"/>
                <c:pt idx="0">
                  <c:v>0.96000000000000008</c:v>
                </c:pt>
                <c:pt idx="1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F0-4B34-9EEC-6E4BC9A551E5}"/>
            </c:ext>
          </c:extLst>
        </c:ser>
        <c:ser>
          <c:idx val="7"/>
          <c:order val="8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(Лист1!$D$62,Лист1!$E$62)</c:f>
              <c:numCache>
                <c:formatCode>General</c:formatCode>
                <c:ptCount val="2"/>
                <c:pt idx="0" formatCode="0.0">
                  <c:v>73.750000000000028</c:v>
                </c:pt>
                <c:pt idx="1">
                  <c:v>50</c:v>
                </c:pt>
              </c:numCache>
            </c:numRef>
          </c:xVal>
          <c:yVal>
            <c:numRef>
              <c:f>(Лист1!$B$62,Лист1!$B$62)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F0-4B34-9EEC-6E4BC9A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431480</xdr:colOff>
      <xdr:row>17</xdr:row>
      <xdr:rowOff>8571</xdr:rowOff>
    </xdr:from>
    <xdr:to>
      <xdr:col>15</xdr:col>
      <xdr:colOff>571115</xdr:colOff>
      <xdr:row>32</xdr:row>
      <xdr:rowOff>146463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40</xdr:row>
      <xdr:rowOff>175260</xdr:rowOff>
    </xdr:from>
    <xdr:to>
      <xdr:col>7</xdr:col>
      <xdr:colOff>182880</xdr:colOff>
      <xdr:row>49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591376</xdr:colOff>
      <xdr:row>49</xdr:row>
      <xdr:rowOff>416</xdr:rowOff>
    </xdr:from>
    <xdr:to>
      <xdr:col>15</xdr:col>
      <xdr:colOff>533400</xdr:colOff>
      <xdr:row>76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BCC1E9-5458-3F3E-7C93-5193C8058B5D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17930</xdr:colOff>
      <xdr:row>8</xdr:row>
      <xdr:rowOff>21915</xdr:rowOff>
    </xdr:from>
    <xdr:to>
      <xdr:col>17</xdr:col>
      <xdr:colOff>573181</xdr:colOff>
      <xdr:row>15</xdr:row>
      <xdr:rowOff>129429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5CBB6C-C088-02B4-A0A1-7DD68E5BC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08659" y="1832786"/>
          <a:ext cx="2384051" cy="17390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21</xdr:col>
      <xdr:colOff>400050</xdr:colOff>
      <xdr:row>10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02637BF-9F44-E228-7E91-C2E0B8192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39850" y="1781175"/>
          <a:ext cx="1619250" cy="5905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304800</xdr:colOff>
      <xdr:row>8</xdr:row>
      <xdr:rowOff>32657</xdr:rowOff>
    </xdr:from>
    <xdr:to>
      <xdr:col>25</xdr:col>
      <xdr:colOff>450736</xdr:colOff>
      <xdr:row>10</xdr:row>
      <xdr:rowOff>65314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C04BD1A-168F-7032-4D33-DCAD15153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5286" y="1817914"/>
          <a:ext cx="1974736" cy="489857"/>
        </a:xfrm>
        <a:prstGeom prst="rect">
          <a:avLst/>
        </a:prstGeom>
        <a:ln w="2032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topLeftCell="A11" zoomScaleNormal="100" workbookViewId="0">
      <selection activeCell="C16" sqref="C16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0.6640625" bestFit="1" customWidth="1"/>
  </cols>
  <sheetData>
    <row r="1" spans="1:23" ht="17.399999999999999" x14ac:dyDescent="0.3">
      <c r="A1" s="37" t="s">
        <v>43</v>
      </c>
      <c r="B1" s="37"/>
      <c r="C1" s="37"/>
      <c r="D1" s="38" t="s">
        <v>0</v>
      </c>
      <c r="E1" s="38"/>
      <c r="F1" s="38"/>
      <c r="G1" s="1"/>
      <c r="H1" s="1"/>
    </row>
    <row r="2" spans="1:23" ht="15" x14ac:dyDescent="0.3">
      <c r="A2" s="9">
        <v>59</v>
      </c>
      <c r="B2" s="9">
        <v>44</v>
      </c>
      <c r="C2" s="9">
        <v>52</v>
      </c>
      <c r="D2" s="9">
        <v>56</v>
      </c>
      <c r="E2" s="9">
        <v>59</v>
      </c>
      <c r="F2" s="9">
        <v>51</v>
      </c>
      <c r="G2" s="9">
        <v>74</v>
      </c>
      <c r="H2" s="9">
        <v>44</v>
      </c>
      <c r="I2" s="9">
        <v>57</v>
      </c>
      <c r="J2" s="9">
        <v>48</v>
      </c>
    </row>
    <row r="3" spans="1:23" ht="18" x14ac:dyDescent="0.35">
      <c r="A3" s="9">
        <v>45</v>
      </c>
      <c r="B3" s="9">
        <v>56</v>
      </c>
      <c r="C3" s="9">
        <v>42</v>
      </c>
      <c r="D3" s="9">
        <v>48</v>
      </c>
      <c r="E3" s="9">
        <v>63</v>
      </c>
      <c r="F3" s="9">
        <v>60</v>
      </c>
      <c r="G3" s="9">
        <v>56</v>
      </c>
      <c r="H3" s="9">
        <v>51</v>
      </c>
      <c r="I3" s="9">
        <v>57</v>
      </c>
      <c r="J3" s="9">
        <v>60</v>
      </c>
      <c r="M3" s="1" t="s">
        <v>1</v>
      </c>
      <c r="N3" s="6">
        <v>100</v>
      </c>
    </row>
    <row r="4" spans="1:23" ht="18" x14ac:dyDescent="0.35">
      <c r="A4" s="9">
        <v>39</v>
      </c>
      <c r="B4" s="9">
        <v>37</v>
      </c>
      <c r="C4" s="9">
        <v>41</v>
      </c>
      <c r="D4" s="9">
        <v>65</v>
      </c>
      <c r="E4" s="9">
        <v>56</v>
      </c>
      <c r="F4" s="9">
        <v>44</v>
      </c>
      <c r="G4" s="9">
        <v>58</v>
      </c>
      <c r="H4" s="9">
        <v>34</v>
      </c>
      <c r="I4" s="9">
        <v>57</v>
      </c>
      <c r="J4" s="9">
        <v>37</v>
      </c>
      <c r="M4" s="1" t="s">
        <v>2</v>
      </c>
      <c r="N4" s="6">
        <f>1+LOG(N3,2)</f>
        <v>7.6438561897747253</v>
      </c>
    </row>
    <row r="5" spans="1:23" ht="18" x14ac:dyDescent="0.35">
      <c r="A5" s="9">
        <v>61</v>
      </c>
      <c r="B5" s="9">
        <v>49</v>
      </c>
      <c r="C5" s="9">
        <v>64</v>
      </c>
      <c r="D5" s="9">
        <v>43</v>
      </c>
      <c r="E5" s="9">
        <v>55</v>
      </c>
      <c r="F5" s="9">
        <v>56</v>
      </c>
      <c r="G5" s="9">
        <v>44</v>
      </c>
      <c r="H5" s="9">
        <v>52</v>
      </c>
      <c r="I5" s="9">
        <v>69</v>
      </c>
      <c r="J5" s="9">
        <v>63</v>
      </c>
      <c r="M5" s="1" t="s">
        <v>3</v>
      </c>
      <c r="N5" s="6">
        <f>ROUND(N4,0)</f>
        <v>8</v>
      </c>
    </row>
    <row r="6" spans="1:23" ht="18" x14ac:dyDescent="0.35">
      <c r="A6" s="9">
        <v>52</v>
      </c>
      <c r="B6" s="9">
        <v>66</v>
      </c>
      <c r="C6" s="9">
        <v>64</v>
      </c>
      <c r="D6" s="9">
        <v>46</v>
      </c>
      <c r="E6" s="9">
        <v>66</v>
      </c>
      <c r="F6" s="9">
        <v>49</v>
      </c>
      <c r="G6" s="9">
        <v>36</v>
      </c>
      <c r="H6" s="9">
        <v>61</v>
      </c>
      <c r="I6" s="9">
        <v>49</v>
      </c>
      <c r="J6" s="9">
        <v>61</v>
      </c>
      <c r="M6" s="1" t="s">
        <v>4</v>
      </c>
      <c r="N6" s="6">
        <f>D12-B12</f>
        <v>45</v>
      </c>
    </row>
    <row r="7" spans="1:23" ht="18" x14ac:dyDescent="0.35">
      <c r="A7" s="9">
        <v>42</v>
      </c>
      <c r="B7" s="9">
        <v>58</v>
      </c>
      <c r="C7" s="9">
        <v>57</v>
      </c>
      <c r="D7" s="9">
        <v>53</v>
      </c>
      <c r="E7" s="9">
        <v>47</v>
      </c>
      <c r="F7" s="9">
        <v>40</v>
      </c>
      <c r="G7" s="9">
        <v>32</v>
      </c>
      <c r="H7" s="9">
        <v>44</v>
      </c>
      <c r="I7" s="9">
        <v>52</v>
      </c>
      <c r="J7" s="9">
        <v>70</v>
      </c>
      <c r="M7" s="1" t="s">
        <v>5</v>
      </c>
      <c r="N7" s="28">
        <f>N6/N5</f>
        <v>5.625</v>
      </c>
    </row>
    <row r="8" spans="1:23" ht="18" x14ac:dyDescent="0.35">
      <c r="A8" s="9">
        <v>55</v>
      </c>
      <c r="B8" s="9">
        <v>48</v>
      </c>
      <c r="C8" s="9">
        <v>49</v>
      </c>
      <c r="D8" s="9">
        <v>49</v>
      </c>
      <c r="E8" s="9">
        <v>31</v>
      </c>
      <c r="F8" s="9">
        <v>48</v>
      </c>
      <c r="G8" s="9">
        <v>61</v>
      </c>
      <c r="H8" s="9">
        <v>73</v>
      </c>
      <c r="I8" s="9">
        <v>48</v>
      </c>
      <c r="J8" s="9">
        <v>57</v>
      </c>
      <c r="M8" s="1" t="s">
        <v>6</v>
      </c>
      <c r="N8" s="6">
        <f>_xlfn.CEILING.MATH(N7,0.1)</f>
        <v>5.7</v>
      </c>
      <c r="S8" t="s">
        <v>55</v>
      </c>
    </row>
    <row r="9" spans="1:23" ht="18" x14ac:dyDescent="0.35">
      <c r="A9" s="9">
        <v>65</v>
      </c>
      <c r="B9" s="9">
        <v>53</v>
      </c>
      <c r="C9" s="9">
        <v>54</v>
      </c>
      <c r="D9" s="9">
        <v>51</v>
      </c>
      <c r="E9" s="9">
        <v>62</v>
      </c>
      <c r="F9" s="9">
        <v>54</v>
      </c>
      <c r="G9" s="9">
        <v>76</v>
      </c>
      <c r="H9" s="9">
        <v>39</v>
      </c>
      <c r="I9" s="9">
        <v>54</v>
      </c>
      <c r="J9" s="9">
        <v>54</v>
      </c>
      <c r="N9" s="6"/>
      <c r="W9" t="s">
        <v>56</v>
      </c>
    </row>
    <row r="10" spans="1:23" ht="18" x14ac:dyDescent="0.35">
      <c r="A10" s="9">
        <v>56</v>
      </c>
      <c r="B10" s="9">
        <v>54</v>
      </c>
      <c r="C10" s="9">
        <v>47</v>
      </c>
      <c r="D10" s="9">
        <v>62</v>
      </c>
      <c r="E10" s="9">
        <v>63</v>
      </c>
      <c r="F10" s="9">
        <v>47</v>
      </c>
      <c r="G10" s="9">
        <v>39</v>
      </c>
      <c r="H10" s="9">
        <v>40</v>
      </c>
      <c r="I10" s="9">
        <v>54</v>
      </c>
      <c r="J10" s="9">
        <v>52</v>
      </c>
      <c r="K10" s="34" t="s">
        <v>51</v>
      </c>
      <c r="L10" s="34"/>
      <c r="M10" t="s">
        <v>7</v>
      </c>
      <c r="N10" s="6"/>
    </row>
    <row r="11" spans="1:23" ht="18" x14ac:dyDescent="0.35">
      <c r="A11" s="9">
        <v>51</v>
      </c>
      <c r="B11" s="9">
        <v>71</v>
      </c>
      <c r="C11" s="9">
        <v>45</v>
      </c>
      <c r="D11" s="9">
        <v>69</v>
      </c>
      <c r="E11" s="9">
        <v>64</v>
      </c>
      <c r="F11" s="9">
        <v>57</v>
      </c>
      <c r="G11" s="9">
        <v>48</v>
      </c>
      <c r="H11" s="9">
        <v>47</v>
      </c>
      <c r="I11" s="9">
        <v>60</v>
      </c>
      <c r="J11" s="9">
        <v>52</v>
      </c>
      <c r="M11" s="30" t="s">
        <v>53</v>
      </c>
      <c r="N11" s="31">
        <f>SUMPRODUCT(C16:C23,D16:D23)/100</f>
        <v>53.116000000000007</v>
      </c>
    </row>
    <row r="12" spans="1:23" ht="18" x14ac:dyDescent="0.35">
      <c r="A12" t="s">
        <v>8</v>
      </c>
      <c r="B12">
        <f>MIN(A2:J11)</f>
        <v>31</v>
      </c>
      <c r="C12" t="s">
        <v>9</v>
      </c>
      <c r="D12">
        <f>MAX(A2:J11)</f>
        <v>76</v>
      </c>
      <c r="M12" t="s">
        <v>10</v>
      </c>
      <c r="N12" s="6"/>
    </row>
    <row r="13" spans="1:23" ht="18" x14ac:dyDescent="0.35">
      <c r="A13" t="s">
        <v>44</v>
      </c>
      <c r="C13" t="s">
        <v>48</v>
      </c>
      <c r="D13" t="s">
        <v>46</v>
      </c>
      <c r="M13" s="6" t="s">
        <v>11</v>
      </c>
      <c r="N13" s="7">
        <f>SUMPRODUCT(C16:C23,C16:C23,D16:D23)/100-N11*N11</f>
        <v>91.478843999999754</v>
      </c>
    </row>
    <row r="14" spans="1:23" ht="18" x14ac:dyDescent="0.35">
      <c r="A14" s="15" t="s">
        <v>12</v>
      </c>
      <c r="B14" s="14"/>
      <c r="C14" s="14"/>
      <c r="D14" s="14"/>
      <c r="E14" s="29" t="s">
        <v>47</v>
      </c>
      <c r="F14" s="14"/>
      <c r="G14" s="14"/>
      <c r="H14" s="26" t="s">
        <v>36</v>
      </c>
      <c r="I14" s="26"/>
      <c r="J14" s="26"/>
      <c r="K14" s="26"/>
      <c r="L14" s="26"/>
      <c r="M14" s="6" t="s">
        <v>59</v>
      </c>
      <c r="N14" s="7">
        <f>N13*100/99</f>
        <v>92.402872727272481</v>
      </c>
    </row>
    <row r="15" spans="1:23" ht="18" x14ac:dyDescent="0.35">
      <c r="A15" s="16" t="s">
        <v>13</v>
      </c>
      <c r="B15" s="16" t="s">
        <v>35</v>
      </c>
      <c r="C15" s="16" t="s">
        <v>15</v>
      </c>
      <c r="D15" s="16" t="s">
        <v>16</v>
      </c>
      <c r="E15" s="23" t="s">
        <v>17</v>
      </c>
      <c r="F15" s="20" t="s">
        <v>18</v>
      </c>
      <c r="G15" s="4"/>
      <c r="H15" s="24" t="s">
        <v>38</v>
      </c>
      <c r="I15" s="25"/>
      <c r="J15" s="25"/>
      <c r="K15" s="25"/>
      <c r="L15" s="25"/>
      <c r="M15" s="32" t="s">
        <v>52</v>
      </c>
      <c r="N15" s="33">
        <f>SQRT(N14)</f>
        <v>9.6126412981694305</v>
      </c>
      <c r="S15" s="34" t="s">
        <v>49</v>
      </c>
      <c r="T15" s="34"/>
      <c r="U15" s="34"/>
      <c r="V15" s="34"/>
    </row>
    <row r="16" spans="1:23" ht="15.6" x14ac:dyDescent="0.3">
      <c r="A16" s="16">
        <f>B12</f>
        <v>31</v>
      </c>
      <c r="B16" s="16">
        <f>A16+$N$8</f>
        <v>36.700000000000003</v>
      </c>
      <c r="C16" s="17">
        <f>(A16+B16)/2</f>
        <v>33.85</v>
      </c>
      <c r="D16" s="16">
        <f>COUNTIFS($A$2:$J$11,"&gt;="&amp;A16,$A$2:$J$11,"&lt;"&amp;B16)</f>
        <v>4</v>
      </c>
      <c r="E16" s="23">
        <f>D16/$N$3</f>
        <v>0.04</v>
      </c>
      <c r="F16" s="21">
        <f>E16/$N$8</f>
        <v>7.0175438596491229E-3</v>
      </c>
      <c r="G16" s="5"/>
      <c r="H16" s="22" t="s">
        <v>39</v>
      </c>
      <c r="I16" s="22"/>
      <c r="J16" s="22"/>
    </row>
    <row r="17" spans="1:10" ht="15.6" x14ac:dyDescent="0.3">
      <c r="A17" s="16">
        <f>A16+$N$8</f>
        <v>36.700000000000003</v>
      </c>
      <c r="B17" s="16">
        <f>A17+$N$8</f>
        <v>42.400000000000006</v>
      </c>
      <c r="C17" s="17">
        <f t="shared" ref="C17:C23" si="0">(A17+B17)/2</f>
        <v>39.550000000000004</v>
      </c>
      <c r="D17" s="16">
        <f t="shared" ref="D17:D22" si="1">COUNTIFS($A$2:$J$11,"&gt;="&amp;A17,$A$2:$J$11,"&lt;"&amp;B17)</f>
        <v>10</v>
      </c>
      <c r="E17" s="23">
        <f t="shared" ref="E17:E23" si="2">D17/$N$3</f>
        <v>0.1</v>
      </c>
      <c r="F17" s="21">
        <f t="shared" ref="F17:F23" si="3">E17/$N$8</f>
        <v>1.7543859649122806E-2</v>
      </c>
      <c r="G17" s="5"/>
      <c r="H17" s="27" t="s">
        <v>42</v>
      </c>
      <c r="I17" s="27"/>
      <c r="J17" s="27"/>
    </row>
    <row r="18" spans="1:10" ht="15.6" x14ac:dyDescent="0.3">
      <c r="A18" s="16">
        <f>A17+$N$8</f>
        <v>42.400000000000006</v>
      </c>
      <c r="B18" s="16">
        <f>A18+$N$8</f>
        <v>48.100000000000009</v>
      </c>
      <c r="C18" s="17">
        <f t="shared" si="0"/>
        <v>45.250000000000007</v>
      </c>
      <c r="D18" s="16">
        <f t="shared" si="1"/>
        <v>19</v>
      </c>
      <c r="E18" s="23">
        <f t="shared" si="2"/>
        <v>0.19</v>
      </c>
      <c r="F18" s="21">
        <f t="shared" si="3"/>
        <v>3.3333333333333333E-2</v>
      </c>
      <c r="G18" s="5"/>
    </row>
    <row r="19" spans="1:10" ht="15.6" x14ac:dyDescent="0.3">
      <c r="A19" s="16">
        <f t="shared" ref="A19:A23" si="4">A18+$N$8</f>
        <v>48.100000000000009</v>
      </c>
      <c r="B19" s="16">
        <f t="shared" ref="B19:B23" si="5">A19+$N$8</f>
        <v>53.800000000000011</v>
      </c>
      <c r="C19" s="17">
        <f t="shared" si="0"/>
        <v>50.95000000000001</v>
      </c>
      <c r="D19" s="16">
        <f t="shared" si="1"/>
        <v>17</v>
      </c>
      <c r="E19" s="23">
        <f t="shared" si="2"/>
        <v>0.17</v>
      </c>
      <c r="F19" s="21">
        <f t="shared" si="3"/>
        <v>2.9824561403508774E-2</v>
      </c>
      <c r="G19" s="5"/>
    </row>
    <row r="20" spans="1:10" ht="15.6" x14ac:dyDescent="0.3">
      <c r="A20" s="16">
        <f t="shared" si="4"/>
        <v>53.800000000000011</v>
      </c>
      <c r="B20" s="16">
        <f t="shared" si="5"/>
        <v>59.500000000000014</v>
      </c>
      <c r="C20" s="17">
        <f t="shared" si="0"/>
        <v>56.650000000000013</v>
      </c>
      <c r="D20" s="16">
        <f t="shared" si="1"/>
        <v>24</v>
      </c>
      <c r="E20" s="23">
        <f t="shared" si="2"/>
        <v>0.24</v>
      </c>
      <c r="F20" s="21">
        <f t="shared" si="3"/>
        <v>4.2105263157894736E-2</v>
      </c>
      <c r="G20" s="5"/>
    </row>
    <row r="21" spans="1:10" ht="15.6" x14ac:dyDescent="0.3">
      <c r="A21" s="16">
        <f t="shared" si="4"/>
        <v>59.500000000000014</v>
      </c>
      <c r="B21" s="16">
        <f t="shared" si="5"/>
        <v>65.200000000000017</v>
      </c>
      <c r="C21" s="17">
        <f t="shared" si="0"/>
        <v>62.350000000000016</v>
      </c>
      <c r="D21" s="16">
        <f t="shared" si="1"/>
        <v>17</v>
      </c>
      <c r="E21" s="23">
        <f t="shared" si="2"/>
        <v>0.17</v>
      </c>
      <c r="F21" s="21">
        <f t="shared" si="3"/>
        <v>2.9824561403508774E-2</v>
      </c>
      <c r="G21" s="5"/>
    </row>
    <row r="22" spans="1:10" ht="15.6" x14ac:dyDescent="0.3">
      <c r="A22" s="16">
        <f t="shared" si="4"/>
        <v>65.200000000000017</v>
      </c>
      <c r="B22" s="16">
        <f t="shared" si="5"/>
        <v>70.90000000000002</v>
      </c>
      <c r="C22" s="17">
        <f t="shared" si="0"/>
        <v>68.050000000000011</v>
      </c>
      <c r="D22" s="16">
        <f t="shared" si="1"/>
        <v>5</v>
      </c>
      <c r="E22" s="23">
        <f t="shared" si="2"/>
        <v>0.05</v>
      </c>
      <c r="F22" s="21">
        <f>E22/$N$8</f>
        <v>8.771929824561403E-3</v>
      </c>
      <c r="G22" s="5"/>
    </row>
    <row r="23" spans="1:10" ht="15.6" x14ac:dyDescent="0.3">
      <c r="A23" s="16">
        <f t="shared" si="4"/>
        <v>70.90000000000002</v>
      </c>
      <c r="B23" s="16">
        <f t="shared" si="5"/>
        <v>76.600000000000023</v>
      </c>
      <c r="C23" s="17">
        <f t="shared" si="0"/>
        <v>73.750000000000028</v>
      </c>
      <c r="D23" s="16">
        <f>COUNTIFS($A$2:$J$11,"&gt;="&amp;A23,$A$2:$J$11,"&lt;="&amp;B23)</f>
        <v>4</v>
      </c>
      <c r="E23" s="23">
        <f t="shared" si="2"/>
        <v>0.04</v>
      </c>
      <c r="F23" s="21">
        <f t="shared" si="3"/>
        <v>7.0175438596491229E-3</v>
      </c>
      <c r="G23" s="5"/>
    </row>
    <row r="24" spans="1:10" ht="15.6" x14ac:dyDescent="0.3">
      <c r="A24" s="14"/>
      <c r="B24" s="14"/>
      <c r="C24" s="14" t="s">
        <v>40</v>
      </c>
      <c r="D24" s="4">
        <f>SUM(D16:D23)</f>
        <v>100</v>
      </c>
      <c r="E24" s="4">
        <f>SUM(E16:E23)</f>
        <v>1</v>
      </c>
      <c r="F24" s="18"/>
      <c r="G24" s="14"/>
    </row>
    <row r="25" spans="1:10" x14ac:dyDescent="0.3">
      <c r="A25" t="s">
        <v>45</v>
      </c>
    </row>
    <row r="26" spans="1:10" x14ac:dyDescent="0.3">
      <c r="A26" s="26" t="s">
        <v>54</v>
      </c>
    </row>
    <row r="27" spans="1:10" ht="17.399999999999999" x14ac:dyDescent="0.3">
      <c r="A27" s="2" t="s">
        <v>19</v>
      </c>
    </row>
    <row r="28" spans="1:10" ht="15.6" x14ac:dyDescent="0.3">
      <c r="A28" s="3" t="s">
        <v>13</v>
      </c>
      <c r="B28" s="3" t="s">
        <v>14</v>
      </c>
      <c r="C28" s="3" t="s">
        <v>16</v>
      </c>
      <c r="D28" s="3" t="s">
        <v>20</v>
      </c>
      <c r="E28" s="3" t="s">
        <v>21</v>
      </c>
      <c r="F28" s="3" t="s">
        <v>22</v>
      </c>
      <c r="G28" s="8" t="s">
        <v>23</v>
      </c>
      <c r="H28" s="8" t="s">
        <v>24</v>
      </c>
      <c r="I28" s="8" t="s">
        <v>25</v>
      </c>
    </row>
    <row r="29" spans="1:10" ht="15.6" x14ac:dyDescent="0.3">
      <c r="A29" s="12">
        <f>MIN(A2:J11)</f>
        <v>31</v>
      </c>
      <c r="B29" s="13">
        <f>B16</f>
        <v>36.700000000000003</v>
      </c>
      <c r="C29" s="13">
        <f>D16</f>
        <v>4</v>
      </c>
      <c r="D29" s="1">
        <f>_xlfn.NORM.DIST(B29,$N$11,$N$15,TRUE)</f>
        <v>4.3841255957555558E-2</v>
      </c>
      <c r="E29" s="1">
        <f>$N$3*D29</f>
        <v>4.384125595755556</v>
      </c>
      <c r="F29" s="1">
        <f>C29-$N$3*D29</f>
        <v>-0.38412559575555605</v>
      </c>
      <c r="G29" s="1">
        <f>POWER(F29,2)</f>
        <v>0.14755247331456087</v>
      </c>
      <c r="H29" s="1">
        <f>G29/E29</f>
        <v>3.3656078068888401E-2</v>
      </c>
      <c r="I29" s="1">
        <f>(POWER(C29,2))/E29</f>
        <v>3.6495304823133323</v>
      </c>
    </row>
    <row r="30" spans="1:10" ht="15.6" x14ac:dyDescent="0.3">
      <c r="A30" s="13">
        <f t="shared" ref="A30:B35" si="6">A17</f>
        <v>36.700000000000003</v>
      </c>
      <c r="B30" s="13">
        <f t="shared" si="6"/>
        <v>42.400000000000006</v>
      </c>
      <c r="C30" s="13">
        <f t="shared" ref="C30:C34" si="7">D17</f>
        <v>10</v>
      </c>
      <c r="D30" s="1">
        <f>_xlfn.NORM.DIST(B30,$N$11,$N$15,TRUE)-_xlfn.NORM.DIST(A30,$N$11,$N$15,TRUE)</f>
        <v>8.863065858344657E-2</v>
      </c>
      <c r="E30" s="1">
        <f t="shared" ref="E30:E35" si="8">$N$3*D30</f>
        <v>8.8630658583446564</v>
      </c>
      <c r="F30" s="1">
        <f t="shared" ref="F30:F35" si="9">C30-$N$3*D30</f>
        <v>1.1369341416553436</v>
      </c>
      <c r="G30" s="1">
        <f t="shared" ref="G30:G35" si="10">POWER(F30,2)</f>
        <v>1.2926192424615728</v>
      </c>
      <c r="H30" s="1">
        <f t="shared" ref="H30:H35" si="11">G30/E30</f>
        <v>0.14584335297977732</v>
      </c>
      <c r="I30" s="1">
        <f t="shared" ref="I30:I35" si="12">(POWER(C30,2))/E30</f>
        <v>11.282777494635122</v>
      </c>
    </row>
    <row r="31" spans="1:10" ht="15.6" x14ac:dyDescent="0.3">
      <c r="A31" s="13">
        <f t="shared" si="6"/>
        <v>42.400000000000006</v>
      </c>
      <c r="B31" s="13">
        <f t="shared" si="6"/>
        <v>48.100000000000009</v>
      </c>
      <c r="C31" s="13">
        <f t="shared" si="7"/>
        <v>19</v>
      </c>
      <c r="D31" s="1">
        <f>_xlfn.NORM.DIST(B31,$N$11,$N$15,TRUE)-_xlfn.NORM.DIST(A31,$N$11,$N$15,TRUE)</f>
        <v>0.16842839739432239</v>
      </c>
      <c r="E31" s="1">
        <f t="shared" si="8"/>
        <v>16.84283973943224</v>
      </c>
      <c r="F31" s="1">
        <f t="shared" si="9"/>
        <v>2.1571602605677604</v>
      </c>
      <c r="G31" s="1">
        <f t="shared" si="10"/>
        <v>4.6533403897727679</v>
      </c>
      <c r="H31" s="1">
        <f t="shared" si="11"/>
        <v>0.27628003720052191</v>
      </c>
      <c r="I31" s="1">
        <f t="shared" si="12"/>
        <v>21.433440297768282</v>
      </c>
    </row>
    <row r="32" spans="1:10" ht="15.6" x14ac:dyDescent="0.3">
      <c r="A32" s="13">
        <f t="shared" si="6"/>
        <v>48.100000000000009</v>
      </c>
      <c r="B32" s="13">
        <f t="shared" si="6"/>
        <v>53.800000000000011</v>
      </c>
      <c r="C32" s="13">
        <f t="shared" si="7"/>
        <v>17</v>
      </c>
      <c r="D32" s="1">
        <f t="shared" ref="D32:D35" si="13">_xlfn.NORM.DIST(B32,$N$11,$N$15,TRUE)-_xlfn.NORM.DIST(A32,$N$11,$N$15,TRUE)</f>
        <v>0.22746300818110188</v>
      </c>
      <c r="E32" s="1">
        <f>$N$3*D32</f>
        <v>22.746300818110189</v>
      </c>
      <c r="F32" s="1">
        <f t="shared" si="9"/>
        <v>-5.7463008181101891</v>
      </c>
      <c r="G32" s="1">
        <f t="shared" si="10"/>
        <v>33.019973092213831</v>
      </c>
      <c r="H32" s="1">
        <f t="shared" si="11"/>
        <v>1.4516634311775185</v>
      </c>
      <c r="I32" s="1">
        <f t="shared" si="12"/>
        <v>12.705362613067329</v>
      </c>
    </row>
    <row r="33" spans="1:10" ht="15.6" x14ac:dyDescent="0.3">
      <c r="A33" s="13">
        <f t="shared" si="6"/>
        <v>53.800000000000011</v>
      </c>
      <c r="B33" s="13">
        <f t="shared" si="6"/>
        <v>59.500000000000014</v>
      </c>
      <c r="C33" s="13">
        <f t="shared" si="7"/>
        <v>24</v>
      </c>
      <c r="D33" s="1">
        <f t="shared" si="13"/>
        <v>0.21833167764525796</v>
      </c>
      <c r="E33" s="1">
        <f t="shared" si="8"/>
        <v>21.833167764525797</v>
      </c>
      <c r="F33" s="1">
        <f t="shared" si="9"/>
        <v>2.1668322354742031</v>
      </c>
      <c r="G33" s="1">
        <f t="shared" si="10"/>
        <v>4.6951619366901323</v>
      </c>
      <c r="H33" s="1">
        <f t="shared" si="11"/>
        <v>0.21504721565501644</v>
      </c>
      <c r="I33" s="1">
        <f t="shared" si="12"/>
        <v>26.381879451129219</v>
      </c>
    </row>
    <row r="34" spans="1:10" ht="15.6" x14ac:dyDescent="0.3">
      <c r="A34" s="13">
        <f t="shared" si="6"/>
        <v>59.500000000000014</v>
      </c>
      <c r="B34" s="13">
        <f t="shared" si="6"/>
        <v>65.200000000000017</v>
      </c>
      <c r="C34" s="13">
        <f t="shared" si="7"/>
        <v>17</v>
      </c>
      <c r="D34" s="1">
        <f t="shared" si="13"/>
        <v>0.14894532110952952</v>
      </c>
      <c r="E34" s="1">
        <f t="shared" si="8"/>
        <v>14.894532110952952</v>
      </c>
      <c r="F34" s="1">
        <f t="shared" si="9"/>
        <v>2.1054678890470484</v>
      </c>
      <c r="G34" s="1">
        <f t="shared" si="10"/>
        <v>4.4329950318082343</v>
      </c>
      <c r="H34" s="1">
        <f t="shared" si="11"/>
        <v>0.29762566549830421</v>
      </c>
      <c r="I34" s="1">
        <f t="shared" si="12"/>
        <v>19.403093554545354</v>
      </c>
    </row>
    <row r="35" spans="1:10" ht="15.6" x14ac:dyDescent="0.3">
      <c r="A35" s="13">
        <f t="shared" si="6"/>
        <v>65.200000000000017</v>
      </c>
      <c r="B35" s="13">
        <v>10000000000</v>
      </c>
      <c r="C35" s="13">
        <f>D22+D23</f>
        <v>9</v>
      </c>
      <c r="D35" s="1">
        <f t="shared" si="13"/>
        <v>0.10435968112878613</v>
      </c>
      <c r="E35" s="1">
        <f t="shared" si="8"/>
        <v>10.435968112878612</v>
      </c>
      <c r="F35" s="1">
        <f t="shared" si="9"/>
        <v>-1.4359681128786121</v>
      </c>
      <c r="G35" s="1">
        <f t="shared" si="10"/>
        <v>2.0620044212041626</v>
      </c>
      <c r="H35" s="1">
        <f t="shared" si="11"/>
        <v>0.19758630908995642</v>
      </c>
      <c r="I35" s="1">
        <f t="shared" si="12"/>
        <v>7.7616181962113444</v>
      </c>
    </row>
    <row r="36" spans="1:10" ht="15.6" x14ac:dyDescent="0.3">
      <c r="A36" s="35" t="s">
        <v>57</v>
      </c>
      <c r="B36" s="12"/>
      <c r="C36" s="13"/>
      <c r="D36" s="1"/>
      <c r="E36" s="1"/>
      <c r="F36" s="1"/>
      <c r="G36" s="1"/>
      <c r="H36" s="1"/>
      <c r="I36" s="1"/>
    </row>
    <row r="37" spans="1:10" x14ac:dyDescent="0.3">
      <c r="A37" s="14"/>
      <c r="B37" s="14"/>
      <c r="C37" s="14"/>
      <c r="D37" s="14"/>
      <c r="E37" s="14"/>
      <c r="F37" s="14"/>
      <c r="G37" s="14"/>
      <c r="H37" s="14"/>
      <c r="I37" s="14"/>
    </row>
    <row r="38" spans="1:10" ht="15.6" x14ac:dyDescent="0.3">
      <c r="A38" s="14" t="s">
        <v>26</v>
      </c>
      <c r="B38" s="14"/>
      <c r="C38" s="13">
        <f>SUM(C29:C36)</f>
        <v>100</v>
      </c>
      <c r="D38" s="14">
        <f>SUM(D29:D36)</f>
        <v>1</v>
      </c>
      <c r="E38" s="14">
        <f>SUM(E29:E36)</f>
        <v>100</v>
      </c>
      <c r="F38" s="14"/>
      <c r="G38" s="14" t="s">
        <v>27</v>
      </c>
      <c r="H38" s="14">
        <f>SUM(H29:H36)</f>
        <v>2.617702089669983</v>
      </c>
      <c r="I38" s="14">
        <f>SUM(I29:I36)</f>
        <v>102.61770208966998</v>
      </c>
    </row>
    <row r="39" spans="1:10" ht="21.6" x14ac:dyDescent="0.45">
      <c r="A39" s="14"/>
      <c r="B39" s="14"/>
      <c r="C39" s="14"/>
      <c r="D39" s="14" t="s">
        <v>28</v>
      </c>
      <c r="E39" s="14">
        <f>8-2-1</f>
        <v>5</v>
      </c>
      <c r="F39" s="14"/>
      <c r="G39" s="14" t="s">
        <v>29</v>
      </c>
      <c r="H39" s="14">
        <f>_xlfn.CHISQ.INV.RT(0.05,E39)</f>
        <v>11.070497693516353</v>
      </c>
      <c r="I39" s="14"/>
      <c r="J39" s="36" t="s">
        <v>58</v>
      </c>
    </row>
    <row r="42" spans="1:10" x14ac:dyDescent="0.3">
      <c r="B42" t="s">
        <v>21</v>
      </c>
    </row>
    <row r="44" spans="1:10" x14ac:dyDescent="0.3">
      <c r="B44" t="s">
        <v>24</v>
      </c>
    </row>
    <row r="46" spans="1:10" x14ac:dyDescent="0.3">
      <c r="B46" t="s">
        <v>50</v>
      </c>
    </row>
    <row r="52" spans="1:6" ht="15.6" x14ac:dyDescent="0.3">
      <c r="A52" s="19" t="s">
        <v>37</v>
      </c>
      <c r="B52" s="19"/>
    </row>
    <row r="53" spans="1:6" x14ac:dyDescent="0.3">
      <c r="B53" t="s">
        <v>17</v>
      </c>
      <c r="D53" t="s">
        <v>15</v>
      </c>
    </row>
    <row r="54" spans="1:6" x14ac:dyDescent="0.3">
      <c r="B54">
        <v>0</v>
      </c>
      <c r="C54" t="s">
        <v>30</v>
      </c>
      <c r="D54" s="10">
        <f>C16</f>
        <v>33.85</v>
      </c>
      <c r="E54">
        <v>-3</v>
      </c>
    </row>
    <row r="55" spans="1:6" x14ac:dyDescent="0.3">
      <c r="B55">
        <f>E16</f>
        <v>0.04</v>
      </c>
      <c r="C55" t="s">
        <v>31</v>
      </c>
      <c r="D55" s="11">
        <f>C16</f>
        <v>33.85</v>
      </c>
      <c r="E55" t="s">
        <v>32</v>
      </c>
      <c r="F55" s="11">
        <f>C17</f>
        <v>39.550000000000004</v>
      </c>
    </row>
    <row r="56" spans="1:6" x14ac:dyDescent="0.3">
      <c r="B56">
        <f>SUM(B55, E17)</f>
        <v>0.14000000000000001</v>
      </c>
      <c r="C56" t="s">
        <v>31</v>
      </c>
      <c r="D56" s="11">
        <f t="shared" ref="D56:D62" si="14">C17</f>
        <v>39.550000000000004</v>
      </c>
      <c r="E56" t="s">
        <v>32</v>
      </c>
      <c r="F56" s="11">
        <f t="shared" ref="F56:F61" si="15">C18</f>
        <v>45.250000000000007</v>
      </c>
    </row>
    <row r="57" spans="1:6" x14ac:dyDescent="0.3">
      <c r="B57">
        <f t="shared" ref="B56:B62" si="16">SUM(B56, E18)</f>
        <v>0.33</v>
      </c>
      <c r="C57" t="s">
        <v>31</v>
      </c>
      <c r="D57" s="11">
        <f t="shared" si="14"/>
        <v>45.250000000000007</v>
      </c>
      <c r="E57" t="s">
        <v>32</v>
      </c>
      <c r="F57" s="11">
        <f t="shared" si="15"/>
        <v>50.95000000000001</v>
      </c>
    </row>
    <row r="58" spans="1:6" x14ac:dyDescent="0.3">
      <c r="A58" t="s">
        <v>33</v>
      </c>
      <c r="B58">
        <f t="shared" si="16"/>
        <v>0.5</v>
      </c>
      <c r="C58" t="s">
        <v>31</v>
      </c>
      <c r="D58" s="11">
        <f t="shared" si="14"/>
        <v>50.95000000000001</v>
      </c>
      <c r="E58" t="s">
        <v>32</v>
      </c>
      <c r="F58" s="11">
        <f t="shared" si="15"/>
        <v>56.650000000000013</v>
      </c>
    </row>
    <row r="59" spans="1:6" x14ac:dyDescent="0.3">
      <c r="B59">
        <f t="shared" si="16"/>
        <v>0.74</v>
      </c>
      <c r="C59" t="s">
        <v>31</v>
      </c>
      <c r="D59" s="11">
        <f t="shared" si="14"/>
        <v>56.650000000000013</v>
      </c>
      <c r="E59" t="s">
        <v>32</v>
      </c>
      <c r="F59" s="11">
        <f t="shared" si="15"/>
        <v>62.350000000000016</v>
      </c>
    </row>
    <row r="60" spans="1:6" x14ac:dyDescent="0.3">
      <c r="B60">
        <f t="shared" si="16"/>
        <v>0.91</v>
      </c>
      <c r="C60" t="s">
        <v>31</v>
      </c>
      <c r="D60" s="11">
        <f t="shared" si="14"/>
        <v>62.350000000000016</v>
      </c>
      <c r="E60" t="s">
        <v>32</v>
      </c>
      <c r="F60" s="11">
        <f t="shared" si="15"/>
        <v>68.050000000000011</v>
      </c>
    </row>
    <row r="61" spans="1:6" x14ac:dyDescent="0.3">
      <c r="B61">
        <f t="shared" si="16"/>
        <v>0.96000000000000008</v>
      </c>
      <c r="C61" t="s">
        <v>31</v>
      </c>
      <c r="D61" s="11">
        <f t="shared" si="14"/>
        <v>68.050000000000011</v>
      </c>
      <c r="E61" t="s">
        <v>32</v>
      </c>
      <c r="F61" s="11">
        <f t="shared" si="15"/>
        <v>73.750000000000028</v>
      </c>
    </row>
    <row r="62" spans="1:6" x14ac:dyDescent="0.3">
      <c r="B62">
        <f t="shared" si="16"/>
        <v>1</v>
      </c>
      <c r="C62" t="s">
        <v>34</v>
      </c>
      <c r="D62" s="11">
        <f t="shared" si="14"/>
        <v>73.750000000000028</v>
      </c>
      <c r="E62">
        <v>50</v>
      </c>
      <c r="F62" s="11"/>
    </row>
    <row r="63" spans="1:6" x14ac:dyDescent="0.3">
      <c r="A63" t="s">
        <v>41</v>
      </c>
    </row>
  </sheetData>
  <mergeCells count="2">
    <mergeCell ref="A1:C1"/>
    <mergeCell ref="D1:F1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2024-11-26T12:00:18Z</dcterms:modified>
  <cp:category/>
  <cp:contentStatus/>
</cp:coreProperties>
</file>