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hidePivotFieldList="1" defaultThemeVersion="166925"/>
  <mc:AlternateContent xmlns:mc="http://schemas.openxmlformats.org/markup-compatibility/2006">
    <mc:Choice Requires="x15">
      <x15ac:absPath xmlns:x15ac="http://schemas.microsoft.com/office/spreadsheetml/2010/11/ac" url="https://bswhealth-my.sharepoint.com/personal/e739261_bswhealth_org/Documents/Documents/UDallas/HW/"/>
    </mc:Choice>
  </mc:AlternateContent>
  <xr:revisionPtr revIDLastSave="199" documentId="8_{155DFA90-E53F-43FA-85FA-A589932B54A6}" xr6:coauthVersionLast="36" xr6:coauthVersionMax="36" xr10:uidLastSave="{B30705E8-4480-469F-A5FF-0625E81B8A98}"/>
  <bookViews>
    <workbookView xWindow="0" yWindow="0" windowWidth="19200" windowHeight="6440" firstSheet="2" activeTab="3" xr2:uid="{00000000-000D-0000-FFFF-FFFF00000000}"/>
  </bookViews>
  <sheets>
    <sheet name="Template" sheetId="16" state="hidden" r:id="rId1"/>
    <sheet name="Assignment 1" sheetId="28" r:id="rId2"/>
    <sheet name="1) 1.7" sheetId="1" r:id="rId3"/>
    <sheet name="2) 1.27" sheetId="12" r:id="rId4"/>
    <sheet name="3) 2.7" sheetId="13" r:id="rId5"/>
    <sheet name="4) 2.15" sheetId="15" r:id="rId6"/>
    <sheet name="5) 2.25" sheetId="17" r:id="rId7"/>
    <sheet name="6) 3.1" sheetId="18" r:id="rId8"/>
    <sheet name="7) 3.11" sheetId="24" r:id="rId9"/>
    <sheet name="8) 3.33" sheetId="22" r:id="rId10"/>
    <sheet name="9) 3.39" sheetId="21" r:id="rId11"/>
    <sheet name="10) 3.47" sheetId="20" r:id="rId12"/>
  </sheets>
  <calcPr calcId="191029"/>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K3" i="20" l="1"/>
  <c r="I19" i="22"/>
  <c r="I14" i="22"/>
  <c r="I12" i="22"/>
  <c r="F15" i="18"/>
  <c r="I3" i="15" a="1"/>
  <c r="I6" i="15" s="1"/>
  <c r="D6" i="13"/>
  <c r="I5" i="15" l="1"/>
  <c r="I10" i="15"/>
  <c r="I9" i="15"/>
  <c r="I12" i="15"/>
  <c r="I8" i="15"/>
  <c r="I4" i="15"/>
  <c r="I11" i="15"/>
  <c r="I7" i="15"/>
  <c r="I3" i="15"/>
  <c r="F16" i="18"/>
  <c r="I16" i="22" l="1"/>
  <c r="I13" i="22"/>
  <c r="J5" i="20" l="1"/>
  <c r="L5" i="20"/>
  <c r="L4" i="20"/>
  <c r="L3" i="20"/>
  <c r="K5" i="20"/>
  <c r="K4" i="20"/>
  <c r="J4" i="20"/>
  <c r="J3" i="20"/>
  <c r="J4" i="21"/>
  <c r="J5" i="21"/>
  <c r="J3" i="21"/>
  <c r="F36" i="21" s="1"/>
  <c r="I18" i="22"/>
  <c r="I20" i="22"/>
  <c r="I15" i="22"/>
  <c r="I21" i="22" s="1"/>
  <c r="I11" i="22"/>
  <c r="I8" i="22"/>
  <c r="I7" i="22"/>
  <c r="I6" i="22"/>
  <c r="I5" i="22"/>
  <c r="I4" i="22"/>
  <c r="I3" i="22"/>
  <c r="M8" i="24"/>
  <c r="M9" i="24" s="1"/>
  <c r="M7" i="24"/>
  <c r="M6" i="24"/>
  <c r="M5" i="24"/>
  <c r="M4" i="24"/>
  <c r="M3" i="24"/>
  <c r="G10" i="21" l="1"/>
  <c r="I22" i="22"/>
  <c r="F52" i="21"/>
  <c r="F20" i="21"/>
  <c r="F4" i="21"/>
  <c r="F43" i="21"/>
  <c r="F35" i="21"/>
  <c r="F27" i="21"/>
  <c r="F11" i="21"/>
  <c r="F50" i="21"/>
  <c r="F42" i="21"/>
  <c r="F34" i="21"/>
  <c r="F26" i="21"/>
  <c r="F18" i="21"/>
  <c r="F10" i="21"/>
  <c r="F44" i="21"/>
  <c r="F28" i="21"/>
  <c r="F12" i="21"/>
  <c r="F51" i="21"/>
  <c r="F19" i="21"/>
  <c r="F49" i="21"/>
  <c r="F41" i="21"/>
  <c r="F33" i="21"/>
  <c r="F25" i="21"/>
  <c r="F17" i="21"/>
  <c r="F9" i="21"/>
  <c r="F48" i="21"/>
  <c r="F40" i="21"/>
  <c r="F32" i="21"/>
  <c r="F24" i="21"/>
  <c r="F16" i="21"/>
  <c r="F8" i="21"/>
  <c r="F47" i="21"/>
  <c r="F39" i="21"/>
  <c r="F31" i="21"/>
  <c r="F23" i="21"/>
  <c r="F15" i="21"/>
  <c r="F7" i="21"/>
  <c r="F6" i="21"/>
  <c r="F46" i="21"/>
  <c r="F38" i="21"/>
  <c r="F30" i="21"/>
  <c r="F22" i="21"/>
  <c r="F14" i="21"/>
  <c r="F3" i="21"/>
  <c r="F45" i="21"/>
  <c r="F37" i="21"/>
  <c r="F29" i="21"/>
  <c r="F21" i="21"/>
  <c r="F13" i="21"/>
  <c r="F5" i="21"/>
  <c r="G9" i="21"/>
  <c r="G32" i="21"/>
  <c r="G47" i="21"/>
  <c r="G15" i="21"/>
  <c r="G46" i="21"/>
  <c r="G30" i="21"/>
  <c r="G14" i="21"/>
  <c r="G45" i="21"/>
  <c r="G37" i="21"/>
  <c r="G29" i="21"/>
  <c r="G21" i="21"/>
  <c r="G13" i="21"/>
  <c r="G5" i="21"/>
  <c r="G39" i="21"/>
  <c r="G31" i="21"/>
  <c r="G23" i="21"/>
  <c r="G7" i="21"/>
  <c r="G38" i="21"/>
  <c r="G22" i="21"/>
  <c r="G6" i="21"/>
  <c r="G52" i="21"/>
  <c r="G44" i="21"/>
  <c r="G36" i="21"/>
  <c r="G28" i="21"/>
  <c r="G20" i="21"/>
  <c r="G12" i="21"/>
  <c r="G4" i="21"/>
  <c r="G48" i="21"/>
  <c r="G40" i="21"/>
  <c r="G24" i="21"/>
  <c r="G16" i="21"/>
  <c r="G8" i="21"/>
  <c r="G51" i="21"/>
  <c r="G43" i="21"/>
  <c r="G35" i="21"/>
  <c r="G27" i="21"/>
  <c r="G19" i="21"/>
  <c r="G11" i="21"/>
  <c r="G3" i="21"/>
  <c r="G50" i="21"/>
  <c r="G42" i="21"/>
  <c r="G34" i="21"/>
  <c r="G26" i="21"/>
  <c r="G18" i="21"/>
  <c r="G49" i="21"/>
  <c r="G41" i="21"/>
  <c r="G33" i="21"/>
  <c r="G25" i="21"/>
  <c r="G17" i="21"/>
  <c r="I9" i="22"/>
  <c r="J8" i="24"/>
  <c r="F3" i="24" s="1"/>
  <c r="J7" i="24"/>
  <c r="J6" i="24"/>
  <c r="J5" i="24"/>
  <c r="J4" i="24"/>
  <c r="J3" i="24"/>
  <c r="F14" i="18"/>
  <c r="F13" i="18"/>
  <c r="F12" i="18"/>
  <c r="F11" i="18"/>
  <c r="F10" i="18"/>
  <c r="N3" i="21" l="1" a="1"/>
  <c r="F27" i="24"/>
  <c r="F26" i="24"/>
  <c r="F11" i="24"/>
  <c r="F4" i="24"/>
  <c r="F20" i="24"/>
  <c r="F24" i="24"/>
  <c r="F19" i="24"/>
  <c r="F18" i="24"/>
  <c r="F16" i="24"/>
  <c r="F12" i="24"/>
  <c r="F10" i="24"/>
  <c r="F8" i="24"/>
  <c r="F25" i="24"/>
  <c r="F17" i="24"/>
  <c r="F9" i="24"/>
  <c r="F23" i="24"/>
  <c r="F15" i="24"/>
  <c r="F7" i="24"/>
  <c r="F6" i="24"/>
  <c r="F22" i="24"/>
  <c r="F14" i="24"/>
  <c r="J9" i="24"/>
  <c r="F21" i="24"/>
  <c r="F13" i="24"/>
  <c r="F5" i="24"/>
  <c r="F5" i="18"/>
  <c r="F6" i="18"/>
  <c r="F4" i="18"/>
  <c r="F7" i="18"/>
  <c r="F3" i="18"/>
  <c r="N6" i="21" l="1"/>
  <c r="N5" i="21"/>
  <c r="N4" i="21"/>
  <c r="N3" i="21"/>
  <c r="N10" i="21"/>
  <c r="O10" i="21" s="1"/>
  <c r="N8" i="21"/>
  <c r="N7" i="21"/>
  <c r="N9" i="21"/>
  <c r="H12" i="17"/>
  <c r="H13" i="17" s="1"/>
  <c r="H14" i="17" s="1"/>
  <c r="H15" i="17" s="1"/>
  <c r="H16" i="17" s="1"/>
  <c r="H17" i="17" s="1"/>
  <c r="G17" i="17"/>
  <c r="F13" i="17"/>
  <c r="F14" i="17"/>
  <c r="F15" i="17"/>
  <c r="F16" i="17"/>
  <c r="F12" i="17"/>
  <c r="H13" i="15"/>
  <c r="J4" i="15"/>
  <c r="O18" i="15"/>
  <c r="D9" i="13"/>
  <c r="D7" i="13"/>
  <c r="D11" i="13"/>
  <c r="D8" i="13"/>
  <c r="D10" i="13"/>
  <c r="F17" i="17" l="1"/>
  <c r="J9" i="15"/>
  <c r="J12" i="15"/>
  <c r="K3" i="15"/>
  <c r="J10" i="15"/>
  <c r="J7" i="15"/>
  <c r="J6" i="15"/>
  <c r="J11" i="15"/>
  <c r="J8" i="15"/>
  <c r="J5" i="15"/>
  <c r="O4" i="21" l="1"/>
  <c r="O9" i="21"/>
  <c r="O5" i="21"/>
  <c r="O7" i="21"/>
  <c r="O6" i="21"/>
  <c r="O3" i="21"/>
  <c r="O8" i="21"/>
  <c r="K4" i="15"/>
  <c r="I13" i="15"/>
  <c r="L3" i="15" s="1"/>
  <c r="J3" i="15"/>
  <c r="J13" i="15" s="1"/>
  <c r="J6" i="21" l="1"/>
  <c r="J7" i="21"/>
  <c r="J8" i="21"/>
  <c r="L4" i="15"/>
  <c r="K5" i="15"/>
  <c r="K6" i="15" l="1"/>
  <c r="L5" i="15"/>
  <c r="K7" i="15" l="1"/>
  <c r="L6" i="15"/>
  <c r="K8" i="15" l="1"/>
  <c r="L7" i="15"/>
  <c r="K9" i="15" l="1"/>
  <c r="L8" i="15"/>
  <c r="K10" i="15" l="1"/>
  <c r="L9" i="15"/>
  <c r="K11" i="15" l="1"/>
  <c r="L10" i="15"/>
  <c r="K12" i="15" l="1"/>
  <c r="L11" i="15"/>
  <c r="L12" i="15" l="1"/>
  <c r="K13" i="15"/>
</calcChain>
</file>

<file path=xl/sharedStrings.xml><?xml version="1.0" encoding="utf-8"?>
<sst xmlns="http://schemas.openxmlformats.org/spreadsheetml/2006/main" count="346" uniqueCount="243">
  <si>
    <t>Question 1 - 1.7</t>
  </si>
  <si>
    <t>a)  Amount of money spent on clothing in the past month</t>
  </si>
  <si>
    <t>b)  Favorite department store</t>
  </si>
  <si>
    <t>c)  Most likely time period during which shopping for clothing takes place (weekday, weeknight, or weekend</t>
  </si>
  <si>
    <t>d)  Number of pairs of shoes owned</t>
  </si>
  <si>
    <t>Solution</t>
  </si>
  <si>
    <r>
      <t xml:space="preserve">For each of the following variables, determine whether the variable is </t>
    </r>
    <r>
      <rPr>
        <b/>
        <sz val="11"/>
        <color theme="1"/>
        <rFont val="Calibri"/>
        <family val="2"/>
        <scheme val="minor"/>
      </rPr>
      <t>categorical</t>
    </r>
    <r>
      <rPr>
        <sz val="11"/>
        <color theme="1"/>
        <rFont val="Calibri"/>
        <family val="2"/>
        <scheme val="minor"/>
      </rPr>
      <t xml:space="preserve"> or </t>
    </r>
    <r>
      <rPr>
        <b/>
        <sz val="11"/>
        <color theme="1"/>
        <rFont val="Calibri"/>
        <family val="2"/>
        <scheme val="minor"/>
      </rPr>
      <t>numerical.</t>
    </r>
    <r>
      <rPr>
        <sz val="11"/>
        <color theme="1"/>
        <rFont val="Calibri"/>
        <family val="2"/>
        <scheme val="minor"/>
      </rPr>
      <t xml:space="preserve"> If the variable is numerical, determine whether the variable is </t>
    </r>
    <r>
      <rPr>
        <b/>
        <sz val="11"/>
        <color theme="1"/>
        <rFont val="Calibri"/>
        <family val="2"/>
        <scheme val="minor"/>
      </rPr>
      <t>discrete</t>
    </r>
    <r>
      <rPr>
        <sz val="11"/>
        <color theme="1"/>
        <rFont val="Calibri"/>
        <family val="2"/>
        <scheme val="minor"/>
      </rPr>
      <t xml:space="preserve"> or </t>
    </r>
    <r>
      <rPr>
        <b/>
        <sz val="11"/>
        <color theme="1"/>
        <rFont val="Calibri"/>
        <family val="2"/>
        <scheme val="minor"/>
      </rPr>
      <t>continuous.</t>
    </r>
    <r>
      <rPr>
        <sz val="11"/>
        <color theme="1"/>
        <rFont val="Calibri"/>
        <family val="2"/>
        <scheme val="minor"/>
      </rPr>
      <t xml:space="preserve"> In addition, determine the </t>
    </r>
    <r>
      <rPr>
        <b/>
        <sz val="11"/>
        <color theme="1"/>
        <rFont val="Calibri"/>
        <family val="2"/>
        <scheme val="minor"/>
      </rPr>
      <t xml:space="preserve">measurement scale </t>
    </r>
    <r>
      <rPr>
        <sz val="11"/>
        <color theme="1"/>
        <rFont val="Calibri"/>
        <family val="2"/>
        <scheme val="minor"/>
      </rPr>
      <t xml:space="preserve">for each variable.
</t>
    </r>
  </si>
  <si>
    <t>a) numerical; continuous; ratio</t>
  </si>
  <si>
    <t>b) categorical; nominal</t>
  </si>
  <si>
    <t>c) categorical; nominal</t>
  </si>
  <si>
    <t>d) numerical; discrete; ratio</t>
  </si>
  <si>
    <t>a) Give an example of possible coverage error. 
b) Give an example of possible nonresponse error. 
c) Give an example of possible sampling error. 
d) Give an example of possible measurement error.</t>
  </si>
  <si>
    <t>A simple random sample of n = 300 full-time employees is selected from a company list containing the names of all N = 5,000 full-time employees in order to evaluate job satisfaction.</t>
  </si>
  <si>
    <t>a) one possible coverage error would be if the simple random sample did not include employees of a certain tenure. For example, if the sample is primarily newer employees, the data may be skewed to reflect someone who is new to a job or role and still excited and not yet burnt out.</t>
  </si>
  <si>
    <t xml:space="preserve">c) a sampling error could occur if there are differences between the sample and the population. This is more likely in smaller sample sizes. In this sample, and example of a sampling error would be if the population is made up of 25% leadership roles and 75% production roles, but the simple random sample resulted in 60% leadership roles and 40% production roles. </t>
  </si>
  <si>
    <t>d) a possible measurement error for this survey could be inaccurate results if the employees do not answer the questions honestly because they are concerned about upsetting their leader(s). For a survey like this it is often suggested make the survey anonymous, so that employees have the courage to be honest about what they are dissatified with in their job.</t>
  </si>
  <si>
    <t>Question 2 - 1.27</t>
  </si>
  <si>
    <t>Question</t>
  </si>
  <si>
    <t>Question 3 - 2.7</t>
  </si>
  <si>
    <t>Visier’s Survey of Employers explores how North American organizations are solving the challenges of delivering workforce analytics. Employers were asked what would help them be successful with human resources metrics and reports. The responses (stored in needs ) were as follows:</t>
  </si>
  <si>
    <t>Needs</t>
  </si>
  <si>
    <t>Frequency</t>
  </si>
  <si>
    <t>Easier-to-use analytic tools</t>
  </si>
  <si>
    <t>Improved ability to plan actions</t>
  </si>
  <si>
    <t>Improved ability to predict impacts of my actions</t>
  </si>
  <si>
    <t>Improved relationships to the business line organizations</t>
  </si>
  <si>
    <t>Faster access to data</t>
  </si>
  <si>
    <t>Improved ability to present and interpret data</t>
  </si>
  <si>
    <t>Solution 'A'</t>
  </si>
  <si>
    <t>a)  Compute the percentage of values for each response need.
b) What conclusions can you reach concerning needs for employer success with human resources metrics and reports?</t>
  </si>
  <si>
    <t>Grand Total</t>
  </si>
  <si>
    <t>a) see cells D5:D11 or Pivot table F5:G12</t>
  </si>
  <si>
    <t>b) Based on the findings, the majority of employers value ease of use tools or improved ability to present and interpret data. Conerns with predicting impacts, speed, relationships to business orgs, and planning are less common among employers. Actionable items would include researching analytics tools that have a high perceived ease-of-use (PEOU) for implementation. Also, providing opportunities for employers to learn how to use tools along with skills to interpret and present data findings.</t>
  </si>
  <si>
    <t>Question 4 - 2.15</t>
  </si>
  <si>
    <t>a)  Organize these costs as an ordered array.</t>
  </si>
  <si>
    <t>c)  Around which class grouping, if any, are the costs of attending a baseball game concentrated? Explain.</t>
  </si>
  <si>
    <t>Cost</t>
  </si>
  <si>
    <t>The file BBCost2012 contains the total cost ($) for four tickets, two beers, four soft drinks, four hot dogs, two</t>
  </si>
  <si>
    <t>game pro- grams, two baseball caps, and parking for one vehicle at each of the 30 Major League Baseball parks</t>
  </si>
  <si>
    <t xml:space="preserve">during the 2012 season. These costs were: </t>
  </si>
  <si>
    <t xml:space="preserve">176    337    223    174    233    185    160    225    324    187    196    153    184    217    146    172    300    166    184    224    213   </t>
  </si>
  <si>
    <t>242    172    230    257    152    225    151    224    198</t>
  </si>
  <si>
    <t>b)  Construct a frequency distribution and a percentage distribution for these costs</t>
  </si>
  <si>
    <t xml:space="preserve">a) [array] = 146   151   152   153   160   166   172   172   174   176   184   184   185   187   196   198   213   217   223   224  </t>
  </si>
  <si>
    <t>224   225   225   230   233   242   257   300   324   337</t>
  </si>
  <si>
    <t>Frequency Distribution</t>
  </si>
  <si>
    <t>Pecentage Distribution</t>
  </si>
  <si>
    <t>Class Interval</t>
  </si>
  <si>
    <t>Class Int.(max)</t>
  </si>
  <si>
    <t>Class Interval Width</t>
  </si>
  <si>
    <t>Simplified Width</t>
  </si>
  <si>
    <t>Number of Classes</t>
  </si>
  <si>
    <t>Mean</t>
  </si>
  <si>
    <t>Standard Error</t>
  </si>
  <si>
    <t>Median</t>
  </si>
  <si>
    <t>Mode</t>
  </si>
  <si>
    <t>Standard Deviation</t>
  </si>
  <si>
    <t>Sample Variance</t>
  </si>
  <si>
    <t>Kurtosis</t>
  </si>
  <si>
    <t>Skewness</t>
  </si>
  <si>
    <t>Range</t>
  </si>
  <si>
    <t>Minimum</t>
  </si>
  <si>
    <t>Maximum</t>
  </si>
  <si>
    <t>Sum</t>
  </si>
  <si>
    <t>Count</t>
  </si>
  <si>
    <t>Key Values</t>
  </si>
  <si>
    <t>Additional Values</t>
  </si>
  <si>
    <t>140 but less than 160</t>
  </si>
  <si>
    <t>160 but less than 180</t>
  </si>
  <si>
    <t>180 but less than 200</t>
  </si>
  <si>
    <t>200 but less than 220</t>
  </si>
  <si>
    <t>220 but less than 240</t>
  </si>
  <si>
    <t>240 but less than 260</t>
  </si>
  <si>
    <t>260 but less than 280</t>
  </si>
  <si>
    <t>280 but less than 300</t>
  </si>
  <si>
    <t>300 but less than 320</t>
  </si>
  <si>
    <t>320 but less than 340</t>
  </si>
  <si>
    <t>Total</t>
  </si>
  <si>
    <t>b) see table in cells G2:J13</t>
  </si>
  <si>
    <t>Cumulative Distribution</t>
  </si>
  <si>
    <t xml:space="preserve">(240 but less than 340). </t>
  </si>
  <si>
    <t>Cumulative Frequency</t>
  </si>
  <si>
    <t xml:space="preserve">of ticket prices fall in the first 5 bins (140 but less than 240), while only 16.7% of sales fall in the last five bins </t>
  </si>
  <si>
    <t xml:space="preserve">cost of attending a baseball game is not overly concentrated to one specific class. The vast majority (83.33%) </t>
  </si>
  <si>
    <t>Question 5 - 2.25</t>
  </si>
  <si>
    <t>Activity</t>
  </si>
  <si>
    <t>Percentage</t>
  </si>
  <si>
    <t xml:space="preserve">Attending class/lab	</t>
  </si>
  <si>
    <t xml:space="preserve">Sleeping </t>
  </si>
  <si>
    <t xml:space="preserve">Socializing, recreation, other	</t>
  </si>
  <si>
    <t xml:space="preserve">Working, volunteering, student clubs	</t>
  </si>
  <si>
    <t xml:space="preserve">Studying </t>
  </si>
  <si>
    <t xml:space="preserve">What do college students do with their time? A survey of 3,000 traditional-age
</t>
  </si>
  <si>
    <t>students was taken, with the results as follows:</t>
  </si>
  <si>
    <t>a)   Construct a bar chart, a pie chart, and a Pareto chart</t>
  </si>
  <si>
    <t>b)  Which graphical method do you think is best for portraying these data?</t>
  </si>
  <si>
    <t>c)  What conclusions can you reach concerning what college students do with</t>
  </si>
  <si>
    <t>their time?</t>
  </si>
  <si>
    <t>Cumulative Percentage</t>
  </si>
  <si>
    <t>a)  See charts inclused</t>
  </si>
  <si>
    <t xml:space="preserve">b) The pareto chart best portrays the data as it allows you to see both the </t>
  </si>
  <si>
    <t>frequency and cumulative percetage of the activities chosen. This allows the</t>
  </si>
  <si>
    <t>user to identify the 'vital fiew' categories that are the most significant.</t>
  </si>
  <si>
    <t>c) In reviewing the charts, you can see that the largest portion of time is spent</t>
  </si>
  <si>
    <t>on social activities. When accounting for social activities and sleeping, this</t>
  </si>
  <si>
    <t>accounts for 75%.</t>
  </si>
  <si>
    <t>Question 6 - 3.1</t>
  </si>
  <si>
    <t>The following set of data is from a sample of n = 5:</t>
  </si>
  <si>
    <t>7  4  9  8  2</t>
  </si>
  <si>
    <t>c) Compute the Z scores. Are there any outliers</t>
  </si>
  <si>
    <t>b) Compute the range, variance, standard deviation, and coefficient of variation</t>
  </si>
  <si>
    <t>d) Describe the shape of the data set</t>
  </si>
  <si>
    <t>Data Set</t>
  </si>
  <si>
    <t>*Using 'Descriptive Statistics' feature</t>
  </si>
  <si>
    <t>Z Scores</t>
  </si>
  <si>
    <t xml:space="preserve">c) see range F2:F7, There are no true outliers, as outliers would have a zsore of either less than -3.0 or greater </t>
  </si>
  <si>
    <t>than 3.0.</t>
  </si>
  <si>
    <t>Coefficient Variation</t>
  </si>
  <si>
    <t>negative kurtosis, which means the shape is platykurtic and has a slower rising (flatter) center peak.</t>
  </si>
  <si>
    <t>Data Set Values</t>
  </si>
  <si>
    <t>a) see range E10:F12</t>
  </si>
  <si>
    <t>b) see range E13:F16</t>
  </si>
  <si>
    <t>Question 7 - 3.11</t>
  </si>
  <si>
    <t xml:space="preserve"> The file Sedans contains the overall miles per gallon (MpG) of 2013 midsized sedans:</t>
  </si>
  <si>
    <t xml:space="preserve">38 26 30 26 25 27 22 27 39 24 24 26 25 23 25 26 31 26 37 22 29 25 33 21 </t>
  </si>
  <si>
    <t>a) Compute the mean, median, and mode</t>
  </si>
  <si>
    <t>b) Compute the variance, standard deviation, range, coefficient of variation, and Z scores</t>
  </si>
  <si>
    <t>c)  Are the data skewed? If so, how?</t>
  </si>
  <si>
    <t xml:space="preserve">d)  Compare the results of (a) through (c) to those of problem 3.12 (a) through (c) that refer to the miles per </t>
  </si>
  <si>
    <t>gallon of small SUVs.</t>
  </si>
  <si>
    <t>c) the data has a positive skew of 1.183, also known as a right skew.</t>
  </si>
  <si>
    <t>d)The data has a negative skew, which means the distribution is left-skewed. In addition, the data has</t>
  </si>
  <si>
    <t>Sedan Data Set</t>
  </si>
  <si>
    <t>SUV Data Set</t>
  </si>
  <si>
    <t>a) see range I3:J5</t>
  </si>
  <si>
    <t>b) see range I6:J9 &amp; Column F</t>
  </si>
  <si>
    <t xml:space="preserve"> Sedan Data Set Values</t>
  </si>
  <si>
    <t>SUV Data Set Values</t>
  </si>
  <si>
    <t>a lower MpG on average than midsized sedans by approximately 4 - 5 MpG.</t>
  </si>
  <si>
    <t xml:space="preserve">d) Comparing the mean, median, and mode of the Sedan and SUV data sets, the results show that SUV's have </t>
  </si>
  <si>
    <t>Ave Room Price</t>
  </si>
  <si>
    <t>a)  Compute the first quartile, the third quartile, and the interquartile range</t>
  </si>
  <si>
    <t>b) List the five-number summary</t>
  </si>
  <si>
    <t>c) Construct a boxplot and describe its shape</t>
  </si>
  <si>
    <t>First Quartile</t>
  </si>
  <si>
    <t>Third Quartile</t>
  </si>
  <si>
    <t>Interquartile Range</t>
  </si>
  <si>
    <t>Ranks</t>
  </si>
  <si>
    <t>Five Number Summary</t>
  </si>
  <si>
    <t>Box 1 - hidden</t>
  </si>
  <si>
    <t>Box 2 Lower</t>
  </si>
  <si>
    <t>Box 3 Upper</t>
  </si>
  <si>
    <t>Wisker Top</t>
  </si>
  <si>
    <t>Wisker Bottom</t>
  </si>
  <si>
    <t>Chart Values</t>
  </si>
  <si>
    <t xml:space="preserve">The file 'hotelaway' contains the average room price (in US$) paid in 2012 by people of various nationalities
</t>
  </si>
  <si>
    <t>a &amp; b) see H11:I16</t>
  </si>
  <si>
    <t xml:space="preserve">c) the shape of the boxplot represents a Left-skewed distribution, as the error bar on the left extends 8.25 units </t>
  </si>
  <si>
    <t>from the quartile, where the right error bar only extends 3.25 units.</t>
  </si>
  <si>
    <t xml:space="preserve">b) What percentage of the 50 businesses has quarterly sales tax receipts within plus or minus 1, 2, or plus or
</t>
  </si>
  <si>
    <t>minus 3 standard deviations of the mean?</t>
  </si>
  <si>
    <t>at the results in (b)?</t>
  </si>
  <si>
    <t>Tax Data Set</t>
  </si>
  <si>
    <t>Variance from Mean</t>
  </si>
  <si>
    <t>c) Compare your findings with what would be expected on the basis of the empirical rule. Are you surprised</t>
  </si>
  <si>
    <t>Question 8 - 3.33</t>
  </si>
  <si>
    <t>Question 9 - 3.39</t>
  </si>
  <si>
    <t>Village of Fair Lake for the period ending March 2013 by all 50 business establishments in that locale:</t>
  </si>
  <si>
    <t>while traveling away from their home country:</t>
  </si>
  <si>
    <t>The file Tax contains the quarterly sales tax receipts (in $thousands) submitted to the comptroller of the</t>
  </si>
  <si>
    <r>
      <t xml:space="preserve">a)  Compute the mean, variance, and standard deviation for this </t>
    </r>
    <r>
      <rPr>
        <b/>
        <sz val="11"/>
        <color theme="1"/>
        <rFont val="Calibri"/>
        <family val="2"/>
        <scheme val="minor"/>
      </rPr>
      <t>population</t>
    </r>
    <r>
      <rPr>
        <sz val="11"/>
        <color theme="1"/>
        <rFont val="Calibri"/>
        <family val="2"/>
        <scheme val="minor"/>
      </rPr>
      <t>.</t>
    </r>
  </si>
  <si>
    <t>Difference from Mean</t>
  </si>
  <si>
    <t>Standard Deviations from Mean</t>
  </si>
  <si>
    <t>SD Bins</t>
  </si>
  <si>
    <t>Less than -3</t>
  </si>
  <si>
    <t xml:space="preserve"> -3 but less than -2</t>
  </si>
  <si>
    <t xml:space="preserve"> -2 but less than -1</t>
  </si>
  <si>
    <t xml:space="preserve"> -1 but less than the mean</t>
  </si>
  <si>
    <t>mean but less than 1</t>
  </si>
  <si>
    <t>1 but less than 2</t>
  </si>
  <si>
    <t>2 but less than 3</t>
  </si>
  <si>
    <t>3 but less than 4</t>
  </si>
  <si>
    <t>within + or - (1 SD)</t>
  </si>
  <si>
    <t>within + or - (2 SD)</t>
  </si>
  <si>
    <t>within + or - (3 SD)</t>
  </si>
  <si>
    <t>b) see I6: J8</t>
  </si>
  <si>
    <t xml:space="preserve">c) The empirical rule states that that for population data tha form a normal distrubution, the following is true: </t>
  </si>
  <si>
    <t xml:space="preserve">68% is within + or - 1 SD from the mean, 95% is within + or - 2 SD from the mean, and 99.7% is within + or - 3 SD </t>
  </si>
  <si>
    <t>from the mean. The results for this data set alight closly to the empirical rule, as this data set has 64% within</t>
  </si>
  <si>
    <t xml:space="preserve"> + or - 1, 94% within + or - 2, and 100% within + or - 3.</t>
  </si>
  <si>
    <t>Variance</t>
  </si>
  <si>
    <t>a) see I3: J5</t>
  </si>
  <si>
    <t>Question 10 - 3.47</t>
  </si>
  <si>
    <t>worldwide gross (in $millions) of the eight harry potter movies:</t>
  </si>
  <si>
    <t>a)  Compute the covariance between first weekend gross and U.S. gross, first weekend gross and worldwide</t>
  </si>
  <si>
    <t>gross, and U.S. gross and worldwide gross.</t>
  </si>
  <si>
    <t>b)  Compute the coefficient of correlation between first weekend gross and U.S. gross, first weekend gross</t>
  </si>
  <si>
    <t>and worldwide gross, and U.S. gross and worldwide gross.</t>
  </si>
  <si>
    <t>Title</t>
  </si>
  <si>
    <t>First Weekend</t>
  </si>
  <si>
    <t>U.S. Gross</t>
  </si>
  <si>
    <t>Worldwide Gross</t>
  </si>
  <si>
    <t>Sorcerer’s Stone</t>
  </si>
  <si>
    <t>Chamber of Secrets</t>
  </si>
  <si>
    <t>Prizoner of Azkaban</t>
  </si>
  <si>
    <t>Goblet of Fire</t>
  </si>
  <si>
    <t>Order of the Phoenix</t>
  </si>
  <si>
    <t>Half-Blood Prince</t>
  </si>
  <si>
    <t>Deathly Hallows - Part 1</t>
  </si>
  <si>
    <t>Deathly Hallows - Part 2</t>
  </si>
  <si>
    <t>Covariance</t>
  </si>
  <si>
    <t>Coefficient of Correlation</t>
  </si>
  <si>
    <t>Movie companies need to predict the gross receipts of individual movies once a movie has debuted. The data,</t>
  </si>
  <si>
    <t>shown in the next column and stored in potter Movies , are the first weekend gross, the U.S. gross, and the</t>
  </si>
  <si>
    <t>Compared Sets</t>
  </si>
  <si>
    <t xml:space="preserve">c) Which do you think is more valuable in expressing the relationship between first weekend gross, U.S. gross, </t>
  </si>
  <si>
    <t>and worldwide gross—the covariance or the coefficient of correlation? explain.</t>
  </si>
  <si>
    <t xml:space="preserve">d)  Based on (a) and (b), what conclusions can you reach about the relationship between first weekend gross, </t>
  </si>
  <si>
    <t>U.S. gross, and worldwide gross?</t>
  </si>
  <si>
    <t xml:space="preserve">c) The covariance measures the strength of the linear relationship between two numerical variables, but </t>
  </si>
  <si>
    <t>because the covariance can have any value, it is difficult to determine the relative strength of the relationship.</t>
  </si>
  <si>
    <t xml:space="preserve">The coefficient of correlation would be a more valuable way to express the relationship between these </t>
  </si>
  <si>
    <t>variables, as it has a scale of -1 (perfect negative correlation) to +1 (perfect positive correlation). This gives</t>
  </si>
  <si>
    <t>a strength relative to the perfect possible negative (-1) or positive (+1) correlation.</t>
  </si>
  <si>
    <t>d) The correlcation between U.S. Gross and Worldwide Gross is very strong with a positive .964 coefficient of</t>
  </si>
  <si>
    <t>correlation. The other two groupings also have positive correlations, but not as high.</t>
  </si>
  <si>
    <t>b) see L3:L5</t>
  </si>
  <si>
    <t>a) see K3:K5</t>
  </si>
  <si>
    <t>Assignment 1 - Morgan Cook</t>
  </si>
  <si>
    <t>Question 1.7</t>
  </si>
  <si>
    <t>Question 2.7</t>
  </si>
  <si>
    <t>Question 1.27</t>
  </si>
  <si>
    <t>Question 2.15</t>
  </si>
  <si>
    <t>Question 2.25</t>
  </si>
  <si>
    <t>Question 3.1</t>
  </si>
  <si>
    <t>Question 3.11</t>
  </si>
  <si>
    <t>Question 3.33</t>
  </si>
  <si>
    <t>Question 3.39</t>
  </si>
  <si>
    <t>Question 3.47</t>
  </si>
  <si>
    <t>homepage</t>
  </si>
  <si>
    <t>b) an example of a nonresponse error would be if some contacts in the sample were not willing to complete the job satisfaction survey/evaluation. If people from the random sample refuse to provide information, this could create a nonresponse bias on the results.</t>
  </si>
  <si>
    <t>c) The class grouping '220 but less than 240' contains the highest frequency of occurences (7). While this group</t>
  </si>
  <si>
    <t>contains the highest number of values, it still only represents 23.3% of all tickets sold and therefore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</si>
</sst>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20"/>
      <color theme="1"/>
      <name val="Calibri"/>
      <family val="2"/>
      <scheme val="minor"/>
    </font>
    <font>
      <b/>
      <i/>
      <sz val="11"/>
      <color theme="1"/>
      <name val="Calibri"/>
      <family val="2"/>
      <scheme val="minor"/>
    </font>
    <font>
      <i/>
      <sz val="11"/>
      <color theme="1"/>
      <name val="Calibri"/>
      <family val="2"/>
      <scheme val="minor"/>
    </font>
    <font>
      <sz val="11"/>
      <name val="Calibri"/>
      <family val="2"/>
      <scheme val="minor"/>
    </font>
    <font>
      <u/>
      <sz val="11"/>
      <color theme="1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s>
  <cellStyleXfs count="4">
    <xf numFmtId="0" fontId="0" fillId="0" borderId="0"/>
    <xf numFmtId="9" fontId="1"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cellStyleXfs>
  <cellXfs count="239">
    <xf numFmtId="0" fontId="0" fillId="0" borderId="0" xfId="0"/>
    <xf numFmtId="0" fontId="0" fillId="0" borderId="0" xfId="0" applyAlignment="1">
      <alignment horizontal="left" wrapText="1"/>
    </xf>
    <xf numFmtId="0" fontId="4" fillId="3" borderId="1" xfId="0" applyFont="1" applyFill="1" applyBorder="1" applyAlignment="1">
      <alignment horizontal="left" wrapText="1"/>
    </xf>
    <xf numFmtId="0" fontId="4" fillId="3" borderId="1" xfId="0" applyFont="1" applyFill="1" applyBorder="1"/>
    <xf numFmtId="0" fontId="5" fillId="3" borderId="1" xfId="0" applyFont="1" applyFill="1" applyBorder="1"/>
    <xf numFmtId="0" fontId="0" fillId="0" borderId="0" xfId="0" applyFill="1" applyAlignment="1">
      <alignment horizontal="left" wrapText="1"/>
    </xf>
    <xf numFmtId="0" fontId="0" fillId="0" borderId="0" xfId="0" applyFill="1"/>
    <xf numFmtId="0" fontId="0" fillId="0" borderId="0" xfId="0" applyFill="1" applyAlignment="1">
      <alignment horizontal="left" vertical="top" wrapText="1"/>
    </xf>
    <xf numFmtId="0" fontId="3" fillId="3" borderId="6" xfId="0" applyFont="1" applyFill="1" applyBorder="1" applyAlignment="1">
      <alignment horizontal="left" wrapText="1"/>
    </xf>
    <xf numFmtId="0" fontId="0" fillId="3" borderId="7" xfId="0" applyFill="1" applyBorder="1" applyAlignment="1">
      <alignment horizontal="left" vertical="top" wrapText="1"/>
    </xf>
    <xf numFmtId="0" fontId="0" fillId="3" borderId="7" xfId="0" applyFill="1" applyBorder="1" applyAlignment="1">
      <alignment horizontal="left" wrapText="1"/>
    </xf>
    <xf numFmtId="0" fontId="0" fillId="3" borderId="8" xfId="0" applyFill="1" applyBorder="1" applyAlignment="1">
      <alignment horizontal="left" wrapText="1"/>
    </xf>
    <xf numFmtId="0" fontId="3" fillId="2" borderId="6" xfId="0" applyFont="1" applyFill="1" applyBorder="1" applyAlignment="1">
      <alignment horizontal="left" wrapText="1"/>
    </xf>
    <xf numFmtId="10" fontId="0" fillId="0" borderId="0" xfId="1" applyNumberFormat="1" applyFont="1"/>
    <xf numFmtId="0" fontId="4" fillId="2" borderId="1" xfId="0" applyFont="1" applyFill="1" applyBorder="1"/>
    <xf numFmtId="10" fontId="5" fillId="2" borderId="1" xfId="1" applyNumberFormat="1" applyFont="1" applyFill="1" applyBorder="1"/>
    <xf numFmtId="0" fontId="0" fillId="0" borderId="0" xfId="0" pivotButton="1"/>
    <xf numFmtId="10" fontId="0" fillId="0" borderId="0" xfId="0" applyNumberFormat="1"/>
    <xf numFmtId="0" fontId="5" fillId="0" borderId="0" xfId="0" applyFont="1" applyAlignment="1">
      <alignment horizontal="left"/>
    </xf>
    <xf numFmtId="10" fontId="5" fillId="0" borderId="0" xfId="0" applyNumberFormat="1" applyFont="1"/>
    <xf numFmtId="0" fontId="4" fillId="0" borderId="0" xfId="0" pivotButton="1" applyFont="1"/>
    <xf numFmtId="0" fontId="4" fillId="0" borderId="0" xfId="0" applyFont="1"/>
    <xf numFmtId="0" fontId="4" fillId="0" borderId="0" xfId="0" applyFont="1" applyAlignment="1">
      <alignment horizontal="left"/>
    </xf>
    <xf numFmtId="10" fontId="4" fillId="0" borderId="0" xfId="0" applyNumberFormat="1" applyFont="1"/>
    <xf numFmtId="0" fontId="5" fillId="2" borderId="0" xfId="0" applyFont="1" applyFill="1" applyAlignment="1">
      <alignment horizontal="left"/>
    </xf>
    <xf numFmtId="10" fontId="5" fillId="2" borderId="0" xfId="0" applyNumberFormat="1" applyFont="1" applyFill="1"/>
    <xf numFmtId="0" fontId="0" fillId="0" borderId="0" xfId="0" applyAlignment="1">
      <alignment horizontal="left" vertical="top"/>
    </xf>
    <xf numFmtId="0" fontId="0" fillId="3" borderId="11" xfId="0" applyFont="1" applyFill="1" applyBorder="1" applyAlignment="1">
      <alignment wrapText="1"/>
    </xf>
    <xf numFmtId="0" fontId="0" fillId="0" borderId="0" xfId="0" applyFont="1" applyFill="1" applyBorder="1"/>
    <xf numFmtId="0" fontId="0" fillId="3" borderId="4" xfId="0" applyFont="1" applyFill="1" applyBorder="1" applyAlignment="1">
      <alignment horizontal="left" wrapText="1"/>
    </xf>
    <xf numFmtId="0" fontId="0" fillId="3" borderId="5" xfId="0" applyFont="1" applyFill="1" applyBorder="1" applyAlignment="1">
      <alignment horizontal="left"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vertical="top"/>
    </xf>
    <xf numFmtId="0" fontId="0" fillId="0" borderId="0" xfId="0" applyFill="1" applyBorder="1" applyAlignment="1"/>
    <xf numFmtId="0" fontId="0" fillId="0" borderId="14" xfId="0" applyFill="1" applyBorder="1" applyAlignment="1"/>
    <xf numFmtId="0" fontId="4" fillId="0" borderId="0" xfId="0" applyFont="1" applyFill="1" applyBorder="1" applyAlignment="1">
      <alignment horizontal="left"/>
    </xf>
    <xf numFmtId="10" fontId="0" fillId="0" borderId="14" xfId="1" applyNumberFormat="1" applyFont="1" applyFill="1" applyBorder="1" applyAlignment="1"/>
    <xf numFmtId="0" fontId="5" fillId="2" borderId="15" xfId="0" applyFont="1" applyFill="1" applyBorder="1" applyAlignment="1">
      <alignment horizontal="centerContinuous" wrapText="1"/>
    </xf>
    <xf numFmtId="0" fontId="5" fillId="2" borderId="16" xfId="0" applyFont="1" applyFill="1" applyBorder="1" applyAlignment="1">
      <alignment horizontal="centerContinuous"/>
    </xf>
    <xf numFmtId="0" fontId="5" fillId="2" borderId="17" xfId="0" applyFont="1" applyFill="1" applyBorder="1" applyAlignment="1">
      <alignment horizontal="centerContinuous"/>
    </xf>
    <xf numFmtId="0" fontId="0" fillId="2" borderId="7" xfId="0" applyFont="1" applyFill="1" applyBorder="1" applyAlignment="1">
      <alignment horizontal="left" wrapText="1"/>
    </xf>
    <xf numFmtId="0" fontId="0" fillId="2" borderId="8" xfId="0" applyFont="1" applyFill="1" applyBorder="1" applyAlignment="1">
      <alignment horizontal="left"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 xfId="0" applyBorder="1" applyAlignment="1">
      <alignment horizontal="left"/>
    </xf>
    <xf numFmtId="0" fontId="0" fillId="0" borderId="11" xfId="0" applyBorder="1"/>
    <xf numFmtId="10" fontId="0" fillId="0" borderId="12" xfId="1" applyNumberFormat="1" applyFont="1" applyBorder="1"/>
    <xf numFmtId="0" fontId="0" fillId="0" borderId="20" xfId="0" applyFill="1" applyBorder="1" applyAlignment="1"/>
    <xf numFmtId="0" fontId="5" fillId="2" borderId="21" xfId="0" applyFont="1" applyFill="1" applyBorder="1" applyAlignment="1">
      <alignment horizontal="centerContinuous" wrapText="1"/>
    </xf>
    <xf numFmtId="0" fontId="5" fillId="2" borderId="21" xfId="0" applyFont="1" applyFill="1" applyBorder="1" applyAlignment="1">
      <alignment horizontal="centerContinuous"/>
    </xf>
    <xf numFmtId="0" fontId="0" fillId="0" borderId="11" xfId="0" applyFill="1" applyBorder="1" applyAlignment="1"/>
    <xf numFmtId="0" fontId="0" fillId="0" borderId="12" xfId="0" applyFill="1" applyBorder="1" applyAlignment="1"/>
    <xf numFmtId="0" fontId="0" fillId="0" borderId="22" xfId="0" applyFill="1" applyBorder="1" applyAlignment="1"/>
    <xf numFmtId="0" fontId="0" fillId="0" borderId="12" xfId="0" applyBorder="1"/>
    <xf numFmtId="0" fontId="5" fillId="2" borderId="16" xfId="0" applyFont="1" applyFill="1" applyBorder="1" applyAlignment="1">
      <alignment horizontal="centerContinuous" wrapText="1"/>
    </xf>
    <xf numFmtId="10" fontId="0" fillId="0" borderId="22" xfId="1" applyNumberFormat="1" applyFont="1" applyFill="1" applyBorder="1" applyAlignment="1"/>
    <xf numFmtId="0" fontId="0" fillId="3" borderId="4" xfId="0" applyFont="1" applyFill="1" applyBorder="1" applyAlignment="1">
      <alignment wrapText="1"/>
    </xf>
    <xf numFmtId="9" fontId="0" fillId="3" borderId="12" xfId="1" applyFont="1" applyFill="1" applyBorder="1" applyAlignment="1">
      <alignment wrapText="1"/>
    </xf>
    <xf numFmtId="0" fontId="0" fillId="3" borderId="11" xfId="0" applyFill="1" applyBorder="1" applyAlignment="1">
      <alignment horizontal="left" wrapText="1"/>
    </xf>
    <xf numFmtId="9" fontId="0" fillId="3" borderId="5" xfId="1" applyFont="1" applyFill="1" applyBorder="1" applyAlignment="1">
      <alignment wrapText="1"/>
    </xf>
    <xf numFmtId="0" fontId="5" fillId="2" borderId="21" xfId="0" applyFont="1" applyFill="1" applyBorder="1" applyAlignment="1">
      <alignment horizontal="left" wrapText="1"/>
    </xf>
    <xf numFmtId="0" fontId="4" fillId="3" borderId="21" xfId="0" applyFont="1" applyFill="1" applyBorder="1" applyAlignment="1">
      <alignment horizontal="left" wrapText="1"/>
    </xf>
    <xf numFmtId="0" fontId="4" fillId="3" borderId="16" xfId="0" applyFont="1" applyFill="1" applyBorder="1" applyAlignment="1">
      <alignment horizontal="centerContinuous" wrapText="1"/>
    </xf>
    <xf numFmtId="0" fontId="0" fillId="3" borderId="4" xfId="0" applyFill="1" applyBorder="1" applyAlignment="1">
      <alignment horizontal="left" wrapText="1"/>
    </xf>
    <xf numFmtId="10" fontId="0" fillId="0" borderId="0" xfId="1" applyNumberFormat="1" applyFont="1" applyFill="1" applyBorder="1" applyAlignment="1"/>
    <xf numFmtId="10" fontId="0" fillId="0" borderId="0" xfId="0" applyNumberFormat="1" applyFill="1"/>
    <xf numFmtId="0" fontId="0" fillId="3" borderId="5" xfId="0" applyFill="1" applyBorder="1"/>
    <xf numFmtId="0" fontId="5" fillId="2" borderId="15" xfId="0" applyFont="1" applyFill="1" applyBorder="1" applyAlignment="1">
      <alignment horizontal="left" wrapText="1"/>
    </xf>
    <xf numFmtId="0" fontId="0" fillId="0" borderId="2" xfId="0" applyBorder="1"/>
    <xf numFmtId="0" fontId="0" fillId="0" borderId="11" xfId="0" applyBorder="1" applyAlignment="1">
      <alignment horizontal="left"/>
    </xf>
    <xf numFmtId="9" fontId="0" fillId="0" borderId="0" xfId="1" applyNumberFormat="1" applyFont="1"/>
    <xf numFmtId="0" fontId="5" fillId="2" borderId="16" xfId="0" applyFont="1" applyFill="1" applyBorder="1" applyAlignment="1">
      <alignment horizontal="left" wrapText="1"/>
    </xf>
    <xf numFmtId="0" fontId="2" fillId="0" borderId="13" xfId="0" applyFont="1" applyBorder="1"/>
    <xf numFmtId="0" fontId="0" fillId="0" borderId="13" xfId="0" applyBorder="1"/>
    <xf numFmtId="9" fontId="0" fillId="0" borderId="13" xfId="1" applyNumberFormat="1" applyFont="1" applyBorder="1"/>
    <xf numFmtId="10" fontId="0" fillId="0" borderId="13" xfId="1" applyNumberFormat="1" applyFont="1" applyBorder="1"/>
    <xf numFmtId="0" fontId="0" fillId="2" borderId="11" xfId="0" applyFont="1" applyFill="1" applyBorder="1" applyAlignment="1">
      <alignment horizontal="left" vertical="top" wrapText="1"/>
    </xf>
    <xf numFmtId="0" fontId="0" fillId="2" borderId="12" xfId="0" applyFont="1" applyFill="1" applyBorder="1" applyAlignment="1">
      <alignment horizontal="lef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0" borderId="0" xfId="0" applyFont="1" applyFill="1" applyBorder="1" applyAlignment="1">
      <alignment vertical="top" wrapText="1"/>
    </xf>
    <xf numFmtId="0" fontId="5" fillId="2" borderId="17" xfId="0" applyFont="1" applyFill="1" applyBorder="1" applyAlignment="1">
      <alignment horizontal="centerContinuous" wrapText="1"/>
    </xf>
    <xf numFmtId="0" fontId="0" fillId="0" borderId="0" xfId="0" applyBorder="1" applyAlignment="1">
      <alignment horizontal="center"/>
    </xf>
    <xf numFmtId="0" fontId="0" fillId="0" borderId="2" xfId="0" applyBorder="1" applyAlignment="1">
      <alignment horizontal="center"/>
    </xf>
    <xf numFmtId="0" fontId="0" fillId="0" borderId="11" xfId="0" applyBorder="1" applyAlignment="1">
      <alignment horizontal="center"/>
    </xf>
    <xf numFmtId="0" fontId="0" fillId="0" borderId="4" xfId="0" applyBorder="1" applyAlignment="1">
      <alignment horizontal="center"/>
    </xf>
    <xf numFmtId="0" fontId="5" fillId="2" borderId="23" xfId="0" applyFont="1" applyFill="1" applyBorder="1" applyAlignment="1">
      <alignment horizontal="centerContinuous" wrapText="1"/>
    </xf>
    <xf numFmtId="0" fontId="0" fillId="0" borderId="3" xfId="0" applyBorder="1"/>
    <xf numFmtId="0" fontId="0" fillId="0" borderId="0" xfId="0" applyAlignment="1">
      <alignment vertical="center"/>
    </xf>
    <xf numFmtId="0" fontId="5" fillId="2" borderId="24" xfId="0" applyFont="1" applyFill="1" applyBorder="1" applyAlignment="1">
      <alignment horizontal="centerContinuous" wrapText="1"/>
    </xf>
    <xf numFmtId="0" fontId="0" fillId="0" borderId="7" xfId="0" applyFill="1" applyBorder="1" applyAlignment="1">
      <alignment horizontal="center"/>
    </xf>
    <xf numFmtId="0" fontId="0" fillId="0" borderId="12" xfId="0" applyBorder="1" applyAlignment="1">
      <alignment horizontal="right"/>
    </xf>
    <xf numFmtId="0" fontId="0" fillId="0" borderId="6" xfId="0" applyBorder="1" applyAlignment="1">
      <alignment horizontal="center" vertical="center"/>
    </xf>
    <xf numFmtId="0" fontId="0" fillId="0" borderId="2" xfId="0" applyFill="1" applyBorder="1" applyAlignment="1"/>
    <xf numFmtId="0" fontId="0" fillId="0" borderId="3" xfId="0" applyFill="1" applyBorder="1" applyAlignment="1"/>
    <xf numFmtId="0" fontId="0" fillId="0" borderId="4" xfId="0" applyFill="1" applyBorder="1" applyAlignment="1"/>
    <xf numFmtId="0" fontId="0" fillId="0" borderId="5" xfId="0" applyFill="1" applyBorder="1" applyAlignment="1"/>
    <xf numFmtId="0" fontId="5" fillId="0" borderId="21" xfId="0" applyFont="1" applyFill="1" applyBorder="1" applyAlignment="1">
      <alignment horizontal="centerContinuous"/>
    </xf>
    <xf numFmtId="0" fontId="5" fillId="0" borderId="16" xfId="0" applyFont="1" applyFill="1" applyBorder="1" applyAlignment="1">
      <alignment horizontal="centerContinuous"/>
    </xf>
    <xf numFmtId="0" fontId="5" fillId="6" borderId="23" xfId="0" applyFont="1" applyFill="1" applyBorder="1" applyAlignment="1">
      <alignment horizontal="centerContinuous" wrapText="1"/>
    </xf>
    <xf numFmtId="0" fontId="5" fillId="6" borderId="21" xfId="0" applyFont="1" applyFill="1" applyBorder="1" applyAlignment="1">
      <alignment horizontal="centerContinuous" wrapText="1"/>
    </xf>
    <xf numFmtId="0" fontId="5" fillId="6" borderId="16" xfId="0" applyFont="1" applyFill="1" applyBorder="1" applyAlignment="1">
      <alignment horizontal="centerContinuous" wrapText="1"/>
    </xf>
    <xf numFmtId="44" fontId="0" fillId="0" borderId="7" xfId="2" applyFont="1" applyBorder="1" applyAlignment="1">
      <alignment horizontal="center"/>
    </xf>
    <xf numFmtId="44" fontId="0" fillId="0" borderId="3" xfId="0" applyNumberFormat="1" applyBorder="1"/>
    <xf numFmtId="44" fontId="0" fillId="0" borderId="12" xfId="0" applyNumberFormat="1" applyBorder="1"/>
    <xf numFmtId="44" fontId="0" fillId="0" borderId="6" xfId="2" applyFont="1" applyBorder="1" applyAlignment="1">
      <alignment horizontal="center"/>
    </xf>
    <xf numFmtId="44" fontId="0" fillId="0" borderId="8" xfId="2" applyFont="1" applyBorder="1" applyAlignment="1">
      <alignment horizontal="center" vertical="center"/>
    </xf>
    <xf numFmtId="0" fontId="0" fillId="0" borderId="7" xfId="2" applyNumberFormat="1" applyFont="1" applyBorder="1" applyAlignment="1">
      <alignment horizontal="center" vertical="center"/>
    </xf>
    <xf numFmtId="0" fontId="0" fillId="0" borderId="8" xfId="2" applyNumberFormat="1" applyFont="1" applyBorder="1" applyAlignment="1">
      <alignment horizontal="center" vertical="center"/>
    </xf>
    <xf numFmtId="0" fontId="0" fillId="0" borderId="6" xfId="2" applyNumberFormat="1" applyFont="1" applyBorder="1" applyAlignment="1">
      <alignment horizontal="center" vertical="center"/>
    </xf>
    <xf numFmtId="0" fontId="0" fillId="0" borderId="0" xfId="0" applyBorder="1"/>
    <xf numFmtId="0" fontId="5" fillId="0" borderId="0" xfId="0" applyFont="1" applyFill="1" applyBorder="1" applyAlignment="1">
      <alignment horizontal="centerContinuous"/>
    </xf>
    <xf numFmtId="0" fontId="0" fillId="0" borderId="5" xfId="0" applyBorder="1"/>
    <xf numFmtId="0" fontId="0" fillId="0" borderId="3" xfId="2" applyNumberFormat="1" applyFont="1" applyBorder="1"/>
    <xf numFmtId="0" fontId="0" fillId="0" borderId="12" xfId="2" applyNumberFormat="1" applyFont="1" applyBorder="1"/>
    <xf numFmtId="0" fontId="0" fillId="0" borderId="4" xfId="0" applyBorder="1"/>
    <xf numFmtId="0" fontId="0" fillId="3" borderId="11" xfId="0" applyFont="1" applyFill="1" applyBorder="1" applyAlignment="1">
      <alignment horizontal="left"/>
    </xf>
    <xf numFmtId="0" fontId="0" fillId="3" borderId="12" xfId="0" applyFont="1" applyFill="1" applyBorder="1" applyAlignment="1">
      <alignment horizontal="left"/>
    </xf>
    <xf numFmtId="0" fontId="0" fillId="3" borderId="20" xfId="0" applyFont="1" applyFill="1" applyBorder="1"/>
    <xf numFmtId="0" fontId="0" fillId="3" borderId="22" xfId="0" applyFont="1" applyFill="1" applyBorder="1"/>
    <xf numFmtId="164" fontId="0" fillId="0" borderId="3" xfId="0" applyNumberFormat="1" applyBorder="1"/>
    <xf numFmtId="164" fontId="0" fillId="0" borderId="12" xfId="0" applyNumberFormat="1" applyBorder="1"/>
    <xf numFmtId="164" fontId="0" fillId="0" borderId="22" xfId="0" applyNumberFormat="1" applyFill="1" applyBorder="1" applyAlignment="1"/>
    <xf numFmtId="0" fontId="5" fillId="2" borderId="25" xfId="0" applyFont="1" applyFill="1" applyBorder="1" applyAlignment="1">
      <alignment horizontal="centerContinuous" wrapText="1"/>
    </xf>
    <xf numFmtId="0" fontId="5" fillId="2" borderId="13" xfId="0" applyFont="1" applyFill="1" applyBorder="1" applyAlignment="1">
      <alignment horizontal="centerContinuous" wrapText="1"/>
    </xf>
    <xf numFmtId="0" fontId="0" fillId="0" borderId="20" xfId="0" applyBorder="1"/>
    <xf numFmtId="0" fontId="0" fillId="0" borderId="22" xfId="0" applyBorder="1"/>
    <xf numFmtId="0" fontId="0" fillId="0" borderId="14" xfId="0" applyBorder="1"/>
    <xf numFmtId="0" fontId="0" fillId="0" borderId="0" xfId="0" applyFill="1" applyBorder="1"/>
    <xf numFmtId="0" fontId="0" fillId="0" borderId="11" xfId="0" applyFill="1" applyBorder="1"/>
    <xf numFmtId="0" fontId="0" fillId="7" borderId="2" xfId="0" applyFill="1" applyBorder="1"/>
    <xf numFmtId="1" fontId="0" fillId="7" borderId="18" xfId="0" applyNumberFormat="1" applyFill="1" applyBorder="1"/>
    <xf numFmtId="0" fontId="0" fillId="7" borderId="18" xfId="0" applyFill="1" applyBorder="1"/>
    <xf numFmtId="9" fontId="0" fillId="7" borderId="3" xfId="1" applyFont="1" applyFill="1" applyBorder="1"/>
    <xf numFmtId="0" fontId="0" fillId="8" borderId="11" xfId="0" applyFill="1" applyBorder="1"/>
    <xf numFmtId="1" fontId="0" fillId="8" borderId="0" xfId="0" applyNumberFormat="1" applyFill="1" applyBorder="1"/>
    <xf numFmtId="0" fontId="0" fillId="8" borderId="0" xfId="0" applyFill="1" applyBorder="1"/>
    <xf numFmtId="9" fontId="0" fillId="8" borderId="12" xfId="1" applyFont="1" applyFill="1" applyBorder="1"/>
    <xf numFmtId="1" fontId="0" fillId="5" borderId="0" xfId="0" applyNumberFormat="1" applyFill="1" applyBorder="1"/>
    <xf numFmtId="0" fontId="0" fillId="5" borderId="0" xfId="0" applyFill="1" applyBorder="1"/>
    <xf numFmtId="9" fontId="0" fillId="5" borderId="12" xfId="1" applyFont="1" applyFill="1" applyBorder="1"/>
    <xf numFmtId="0" fontId="0" fillId="5" borderId="11" xfId="0" applyFill="1" applyBorder="1"/>
    <xf numFmtId="0" fontId="0" fillId="4" borderId="2" xfId="0" applyFill="1" applyBorder="1" applyAlignment="1">
      <alignment horizontal="left"/>
    </xf>
    <xf numFmtId="1" fontId="0" fillId="4" borderId="18" xfId="0" applyNumberFormat="1" applyFill="1" applyBorder="1"/>
    <xf numFmtId="0" fontId="0" fillId="4" borderId="18" xfId="0" applyFill="1" applyBorder="1"/>
    <xf numFmtId="9" fontId="0" fillId="4" borderId="3" xfId="1" applyFont="1" applyFill="1" applyBorder="1"/>
    <xf numFmtId="0" fontId="0" fillId="4" borderId="4" xfId="0" applyFill="1" applyBorder="1"/>
    <xf numFmtId="1" fontId="0" fillId="4" borderId="19" xfId="0" applyNumberFormat="1" applyFill="1" applyBorder="1"/>
    <xf numFmtId="0" fontId="0" fillId="4" borderId="19" xfId="0" applyFill="1" applyBorder="1"/>
    <xf numFmtId="9" fontId="0" fillId="4" borderId="5" xfId="1" applyFont="1" applyFill="1" applyBorder="1"/>
    <xf numFmtId="9" fontId="0" fillId="0" borderId="12" xfId="0" applyNumberFormat="1" applyBorder="1"/>
    <xf numFmtId="0" fontId="0" fillId="7" borderId="20" xfId="0" applyFill="1" applyBorder="1"/>
    <xf numFmtId="1" fontId="0" fillId="7" borderId="14" xfId="0" applyNumberFormat="1" applyFill="1" applyBorder="1"/>
    <xf numFmtId="0" fontId="0" fillId="7" borderId="14" xfId="0" applyFill="1" applyBorder="1"/>
    <xf numFmtId="9" fontId="0" fillId="7" borderId="22" xfId="1" applyFont="1" applyFill="1" applyBorder="1"/>
    <xf numFmtId="0" fontId="0" fillId="0" borderId="0" xfId="0" applyFill="1" applyBorder="1" applyAlignment="1">
      <alignment horizontal="left" wrapText="1"/>
    </xf>
    <xf numFmtId="0" fontId="0" fillId="0" borderId="2" xfId="0" applyFont="1" applyBorder="1" applyAlignment="1">
      <alignment horizontal="center" vertical="center"/>
    </xf>
    <xf numFmtId="164" fontId="0" fillId="0" borderId="18" xfId="0" applyNumberFormat="1" applyFont="1" applyBorder="1" applyAlignment="1">
      <alignment horizontal="center" vertical="center"/>
    </xf>
    <xf numFmtId="164" fontId="0" fillId="0" borderId="3" xfId="0" applyNumberFormat="1" applyFont="1" applyBorder="1" applyAlignment="1">
      <alignment horizontal="center" vertical="center"/>
    </xf>
    <xf numFmtId="0" fontId="0" fillId="0" borderId="11" xfId="0" applyFont="1" applyBorder="1" applyAlignment="1">
      <alignment horizontal="center"/>
    </xf>
    <xf numFmtId="164" fontId="0" fillId="0" borderId="0" xfId="0" applyNumberFormat="1" applyFont="1" applyBorder="1" applyAlignment="1">
      <alignment horizontal="center" vertical="center"/>
    </xf>
    <xf numFmtId="164" fontId="0" fillId="0" borderId="12" xfId="0" applyNumberFormat="1" applyFont="1" applyBorder="1" applyAlignment="1">
      <alignment horizontal="center" vertical="center"/>
    </xf>
    <xf numFmtId="0" fontId="0" fillId="0" borderId="11" xfId="0" applyFont="1" applyFill="1" applyBorder="1" applyAlignment="1">
      <alignment horizontal="center"/>
    </xf>
    <xf numFmtId="0" fontId="0" fillId="0" borderId="4" xfId="0" applyFont="1" applyFill="1" applyBorder="1" applyAlignment="1">
      <alignment horizontal="center"/>
    </xf>
    <xf numFmtId="164" fontId="0" fillId="0" borderId="19" xfId="0" applyNumberFormat="1" applyFont="1" applyBorder="1" applyAlignment="1">
      <alignment horizontal="center" vertical="center"/>
    </xf>
    <xf numFmtId="164" fontId="0" fillId="0" borderId="5" xfId="0" applyNumberFormat="1" applyFont="1" applyBorder="1" applyAlignment="1">
      <alignment horizontal="center" vertical="center"/>
    </xf>
    <xf numFmtId="4" fontId="0" fillId="0" borderId="0" xfId="0" applyNumberFormat="1"/>
    <xf numFmtId="0" fontId="0" fillId="0" borderId="0" xfId="0" applyBorder="1" applyAlignment="1">
      <alignment wrapText="1"/>
    </xf>
    <xf numFmtId="4" fontId="0" fillId="0" borderId="22" xfId="0" applyNumberFormat="1" applyBorder="1"/>
    <xf numFmtId="0" fontId="3" fillId="2" borderId="11" xfId="0" applyFont="1" applyFill="1" applyBorder="1" applyAlignment="1">
      <alignment horizontal="left" wrapText="1"/>
    </xf>
    <xf numFmtId="0" fontId="3" fillId="2" borderId="12" xfId="0" applyFont="1" applyFill="1" applyBorder="1" applyAlignment="1">
      <alignment horizontal="left" wrapText="1"/>
    </xf>
    <xf numFmtId="0" fontId="7" fillId="2" borderId="11" xfId="3" applyFill="1" applyBorder="1" applyAlignment="1">
      <alignment horizontal="left" vertical="top" wrapText="1"/>
    </xf>
    <xf numFmtId="0" fontId="7" fillId="2" borderId="12" xfId="3" applyFill="1" applyBorder="1" applyAlignment="1">
      <alignment horizontal="left" vertical="top" wrapText="1"/>
    </xf>
    <xf numFmtId="0" fontId="7" fillId="2" borderId="4" xfId="3" applyFill="1" applyBorder="1" applyAlignment="1">
      <alignment horizontal="left" vertical="top" wrapText="1"/>
    </xf>
    <xf numFmtId="0" fontId="7" fillId="2" borderId="5" xfId="3" applyFill="1" applyBorder="1" applyAlignment="1">
      <alignment horizontal="left" vertical="top" wrapText="1"/>
    </xf>
    <xf numFmtId="0" fontId="7" fillId="0" borderId="0" xfId="3" applyAlignment="1">
      <alignment horizontal="left" wrapText="1"/>
    </xf>
    <xf numFmtId="0" fontId="0" fillId="3" borderId="4" xfId="0" applyFill="1" applyBorder="1" applyAlignment="1">
      <alignment horizontal="left" wrapText="1"/>
    </xf>
    <xf numFmtId="0" fontId="0" fillId="3" borderId="5" xfId="0" applyFill="1" applyBorder="1" applyAlignment="1">
      <alignment horizontal="left"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0" fontId="0" fillId="3" borderId="11" xfId="0" applyFill="1" applyBorder="1" applyAlignment="1">
      <alignment horizontal="left" wrapText="1"/>
    </xf>
    <xf numFmtId="0" fontId="0" fillId="3" borderId="12" xfId="0" applyFill="1" applyBorder="1" applyAlignment="1">
      <alignment horizontal="left" wrapText="1"/>
    </xf>
    <xf numFmtId="0" fontId="0" fillId="2" borderId="4" xfId="0" applyFont="1" applyFill="1" applyBorder="1" applyAlignment="1">
      <alignment vertical="top" wrapText="1"/>
    </xf>
    <xf numFmtId="0" fontId="0" fillId="2" borderId="5" xfId="0" applyFont="1" applyFill="1" applyBorder="1" applyAlignment="1">
      <alignment vertical="top" wrapText="1"/>
    </xf>
    <xf numFmtId="0" fontId="0" fillId="3" borderId="2" xfId="0" applyFont="1" applyFill="1" applyBorder="1" applyAlignment="1">
      <alignment horizontal="left" wrapText="1"/>
    </xf>
    <xf numFmtId="0" fontId="0" fillId="3" borderId="3" xfId="0" applyFont="1" applyFill="1" applyBorder="1" applyAlignment="1">
      <alignment horizontal="left" wrapText="1"/>
    </xf>
    <xf numFmtId="0" fontId="0" fillId="3" borderId="11" xfId="0" applyFont="1" applyFill="1" applyBorder="1" applyAlignment="1">
      <alignment horizontal="left" wrapText="1"/>
    </xf>
    <xf numFmtId="0" fontId="0" fillId="3" borderId="12" xfId="0" applyFont="1" applyFill="1" applyBorder="1" applyAlignment="1">
      <alignment horizontal="left" wrapText="1"/>
    </xf>
    <xf numFmtId="0" fontId="0" fillId="3" borderId="4" xfId="0" applyFont="1" applyFill="1" applyBorder="1" applyAlignment="1">
      <alignment horizontal="left" wrapText="1"/>
    </xf>
    <xf numFmtId="0" fontId="0" fillId="3" borderId="5" xfId="0" applyFont="1" applyFill="1" applyBorder="1" applyAlignment="1">
      <alignment horizontal="left"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0" fillId="2" borderId="11" xfId="0" applyFont="1" applyFill="1" applyBorder="1" applyAlignment="1">
      <alignment horizontal="left" vertical="top" wrapText="1"/>
    </xf>
    <xf numFmtId="0" fontId="0" fillId="2" borderId="12" xfId="0" applyFont="1" applyFill="1" applyBorder="1" applyAlignment="1">
      <alignment horizontal="left" vertical="top" wrapText="1"/>
    </xf>
    <xf numFmtId="0" fontId="0" fillId="2" borderId="11" xfId="0" applyFont="1" applyFill="1" applyBorder="1" applyAlignment="1">
      <alignment vertical="top" wrapText="1"/>
    </xf>
    <xf numFmtId="0" fontId="0" fillId="2" borderId="12" xfId="0" applyFont="1" applyFill="1" applyBorder="1" applyAlignment="1">
      <alignment vertical="top" wrapText="1"/>
    </xf>
    <xf numFmtId="0" fontId="3" fillId="2" borderId="2" xfId="0" applyFont="1" applyFill="1" applyBorder="1" applyAlignment="1">
      <alignment horizontal="left" wrapText="1"/>
    </xf>
    <xf numFmtId="0" fontId="3" fillId="2" borderId="3" xfId="0" applyFont="1" applyFill="1" applyBorder="1" applyAlignment="1">
      <alignment horizontal="left"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3" fillId="3" borderId="2" xfId="0" applyFont="1" applyFill="1" applyBorder="1" applyAlignment="1">
      <alignment horizontal="left" wrapText="1"/>
    </xf>
    <xf numFmtId="0" fontId="3" fillId="3" borderId="3" xfId="0" applyFont="1" applyFill="1" applyBorder="1" applyAlignment="1">
      <alignment horizontal="left"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3" fillId="2" borderId="2" xfId="0" applyFont="1" applyFill="1" applyBorder="1" applyAlignment="1">
      <alignment wrapText="1"/>
    </xf>
    <xf numFmtId="0" fontId="3" fillId="2" borderId="3" xfId="0" applyFont="1" applyFill="1" applyBorder="1" applyAlignment="1">
      <alignment wrapText="1"/>
    </xf>
    <xf numFmtId="0" fontId="0" fillId="2" borderId="0" xfId="0" applyFont="1" applyFill="1" applyBorder="1" applyAlignment="1">
      <alignment horizontal="left" vertical="top" wrapText="1"/>
    </xf>
    <xf numFmtId="0" fontId="0" fillId="2" borderId="4" xfId="0" applyFont="1" applyFill="1" applyBorder="1" applyAlignment="1">
      <alignment horizontal="left" vertical="top" wrapText="1"/>
    </xf>
    <xf numFmtId="0" fontId="0" fillId="2" borderId="19" xfId="0" applyFont="1" applyFill="1" applyBorder="1" applyAlignment="1">
      <alignment horizontal="left" vertical="top" wrapText="1"/>
    </xf>
    <xf numFmtId="0" fontId="0" fillId="2" borderId="5" xfId="0" applyFont="1" applyFill="1" applyBorder="1" applyAlignment="1">
      <alignment horizontal="left" vertical="top" wrapText="1"/>
    </xf>
    <xf numFmtId="0" fontId="3" fillId="2" borderId="18" xfId="0" applyFont="1" applyFill="1" applyBorder="1" applyAlignment="1">
      <alignment horizontal="left" vertical="top" wrapText="1"/>
    </xf>
    <xf numFmtId="0" fontId="7" fillId="0" borderId="0" xfId="3" applyFill="1" applyBorder="1" applyAlignment="1">
      <alignment vertical="top" wrapText="1"/>
    </xf>
    <xf numFmtId="0" fontId="6" fillId="3" borderId="4" xfId="0" applyFont="1" applyFill="1" applyBorder="1" applyAlignment="1">
      <alignment horizontal="left" wrapText="1"/>
    </xf>
    <xf numFmtId="0" fontId="6" fillId="3" borderId="5" xfId="0" applyFont="1" applyFill="1" applyBorder="1" applyAlignment="1">
      <alignment horizontal="left" wrapText="1"/>
    </xf>
    <xf numFmtId="0" fontId="0" fillId="0" borderId="0" xfId="0" applyFont="1" applyFill="1" applyBorder="1" applyAlignment="1">
      <alignment vertical="top" wrapText="1"/>
    </xf>
    <xf numFmtId="0" fontId="6" fillId="3" borderId="4" xfId="0" applyFont="1" applyFill="1" applyBorder="1" applyAlignment="1">
      <alignment vertical="top" wrapText="1"/>
    </xf>
    <xf numFmtId="0" fontId="6" fillId="3" borderId="5" xfId="0" applyFont="1" applyFill="1" applyBorder="1" applyAlignment="1">
      <alignment vertical="top" wrapText="1"/>
    </xf>
    <xf numFmtId="0" fontId="5" fillId="2" borderId="21" xfId="0" applyFont="1" applyFill="1" applyBorder="1" applyAlignment="1">
      <alignment horizontal="center" wrapText="1"/>
    </xf>
    <xf numFmtId="0" fontId="5" fillId="2" borderId="16" xfId="0" applyFont="1" applyFill="1" applyBorder="1" applyAlignment="1">
      <alignment horizontal="center" wrapText="1"/>
    </xf>
    <xf numFmtId="0" fontId="3" fillId="3" borderId="25" xfId="0" applyFont="1" applyFill="1" applyBorder="1" applyAlignment="1">
      <alignment horizontal="left" vertical="top" wrapText="1"/>
    </xf>
    <xf numFmtId="0" fontId="3" fillId="3" borderId="24" xfId="0" applyFont="1" applyFill="1" applyBorder="1" applyAlignment="1">
      <alignment horizontal="left" vertical="top" wrapText="1"/>
    </xf>
    <xf numFmtId="0" fontId="0" fillId="3" borderId="20" xfId="0" applyFill="1" applyBorder="1" applyAlignment="1">
      <alignment horizontal="left" wrapText="1"/>
    </xf>
    <xf numFmtId="0" fontId="0" fillId="3" borderId="22" xfId="0" applyFill="1" applyBorder="1" applyAlignment="1">
      <alignment horizontal="left" wrapText="1"/>
    </xf>
    <xf numFmtId="0" fontId="0" fillId="3" borderId="25" xfId="0" applyFont="1" applyFill="1" applyBorder="1" applyAlignment="1">
      <alignment horizontal="left" wrapText="1"/>
    </xf>
    <xf numFmtId="0" fontId="0" fillId="3" borderId="24" xfId="0" applyFont="1" applyFill="1" applyBorder="1" applyAlignment="1">
      <alignment horizontal="left" wrapText="1"/>
    </xf>
    <xf numFmtId="0" fontId="0" fillId="3" borderId="11" xfId="0" applyFont="1" applyFill="1" applyBorder="1" applyAlignment="1">
      <alignment horizontal="left"/>
    </xf>
    <xf numFmtId="0" fontId="0" fillId="3" borderId="12" xfId="0" applyFont="1" applyFill="1" applyBorder="1" applyAlignment="1">
      <alignment horizontal="left"/>
    </xf>
    <xf numFmtId="0" fontId="3" fillId="2" borderId="25" xfId="0" applyFont="1" applyFill="1" applyBorder="1" applyAlignment="1">
      <alignment horizontal="left" vertical="top" wrapText="1"/>
    </xf>
    <xf numFmtId="0" fontId="3" fillId="2" borderId="24" xfId="0" applyFont="1" applyFill="1" applyBorder="1" applyAlignment="1">
      <alignment horizontal="left" vertical="top" wrapText="1"/>
    </xf>
    <xf numFmtId="0" fontId="0" fillId="2" borderId="20" xfId="0" applyFont="1" applyFill="1" applyBorder="1" applyAlignment="1">
      <alignment vertical="top" wrapText="1"/>
    </xf>
    <xf numFmtId="0" fontId="0" fillId="2" borderId="22" xfId="0" applyFont="1" applyFill="1" applyBorder="1" applyAlignment="1">
      <alignment vertical="top" wrapText="1"/>
    </xf>
  </cellXfs>
  <cellStyles count="4">
    <cellStyle name="Currency" xfId="2" builtinId="4"/>
    <cellStyle name="Hyperlink" xfId="3" builtinId="8"/>
    <cellStyle name="Normal" xfId="0" builtinId="0"/>
    <cellStyle name="Percent" xfId="1" builtinId="5"/>
  </cellStyles>
  <dxfs count="12">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ont>
        <i/>
      </font>
    </dxf>
    <dxf>
      <font>
        <i/>
      </font>
    </dxf>
    <dxf>
      <font>
        <i/>
      </font>
    </dxf>
    <dxf>
      <font>
        <i/>
      </font>
    </dxf>
    <dxf>
      <font>
        <i/>
      </font>
    </dxf>
    <dxf>
      <font>
        <i/>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Frequency</a:t>
            </a:r>
            <a:r>
              <a:rPr lang="en-US" baseline="0"/>
              <a:t> Distribution of Ticket Costs</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4.7824566744622654E-2"/>
          <c:y val="0.14206644676968772"/>
          <c:w val="0.92874250999820107"/>
          <c:h val="0.70022095345036017"/>
        </c:manualLayout>
      </c:layout>
      <c:barChart>
        <c:barDir val="col"/>
        <c:grouping val="clustered"/>
        <c:varyColors val="0"/>
        <c:ser>
          <c:idx val="0"/>
          <c:order val="0"/>
          <c:spPr>
            <a:solidFill>
              <a:schemeClr val="accent1">
                <a:lumMod val="20000"/>
                <a:lumOff val="80000"/>
              </a:schemeClr>
            </a:solidFill>
            <a:ln>
              <a:noFill/>
            </a:ln>
            <a:effectLst/>
          </c:spPr>
          <c:invertIfNegative val="0"/>
          <c:dPt>
            <c:idx val="0"/>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B-FBF0-4744-9564-550E0E8EB4C1}"/>
              </c:ext>
            </c:extLst>
          </c:dPt>
          <c:dPt>
            <c:idx val="1"/>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A-FBF0-4744-9564-550E0E8EB4C1}"/>
              </c:ext>
            </c:extLst>
          </c:dPt>
          <c:dPt>
            <c:idx val="2"/>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9-FBF0-4744-9564-550E0E8EB4C1}"/>
              </c:ext>
            </c:extLst>
          </c:dPt>
          <c:dPt>
            <c:idx val="4"/>
            <c:invertIfNegative val="0"/>
            <c:bubble3D val="0"/>
            <c:spPr>
              <a:solidFill>
                <a:schemeClr val="accent4">
                  <a:lumMod val="20000"/>
                  <a:lumOff val="80000"/>
                </a:schemeClr>
              </a:solidFill>
              <a:ln>
                <a:noFill/>
              </a:ln>
              <a:effectLst/>
            </c:spPr>
            <c:extLst>
              <c:ext xmlns:c16="http://schemas.microsoft.com/office/drawing/2014/chart" uri="{C3380CC4-5D6E-409C-BE32-E72D297353CC}">
                <c16:uniqueId val="{00000004-FBF0-4744-9564-550E0E8EB4C1}"/>
              </c:ext>
            </c:extLst>
          </c:dPt>
          <c:cat>
            <c:strRef>
              <c:f>'4) 2.15'!$G$3:$G$12</c:f>
              <c:strCache>
                <c:ptCount val="10"/>
                <c:pt idx="0">
                  <c:v>140 but less than 160</c:v>
                </c:pt>
                <c:pt idx="1">
                  <c:v>160 but less than 180</c:v>
                </c:pt>
                <c:pt idx="2">
                  <c:v>180 but less than 200</c:v>
                </c:pt>
                <c:pt idx="3">
                  <c:v>200 but less than 220</c:v>
                </c:pt>
                <c:pt idx="4">
                  <c:v>220 but less than 240</c:v>
                </c:pt>
                <c:pt idx="5">
                  <c:v>240 but less than 260</c:v>
                </c:pt>
                <c:pt idx="6">
                  <c:v>260 but less than 280</c:v>
                </c:pt>
                <c:pt idx="7">
                  <c:v>280 but less than 300</c:v>
                </c:pt>
                <c:pt idx="8">
                  <c:v>300 but less than 320</c:v>
                </c:pt>
                <c:pt idx="9">
                  <c:v>320 but less than 340</c:v>
                </c:pt>
              </c:strCache>
            </c:strRef>
          </c:cat>
          <c:val>
            <c:numRef>
              <c:f>'4) 2.15'!$I$3:$I$12</c:f>
              <c:numCache>
                <c:formatCode>General</c:formatCode>
                <c:ptCount val="10"/>
                <c:pt idx="0">
                  <c:v>5</c:v>
                </c:pt>
                <c:pt idx="1">
                  <c:v>5</c:v>
                </c:pt>
                <c:pt idx="2">
                  <c:v>6</c:v>
                </c:pt>
                <c:pt idx="3">
                  <c:v>2</c:v>
                </c:pt>
                <c:pt idx="4">
                  <c:v>7</c:v>
                </c:pt>
                <c:pt idx="5">
                  <c:v>2</c:v>
                </c:pt>
                <c:pt idx="6">
                  <c:v>0</c:v>
                </c:pt>
                <c:pt idx="7">
                  <c:v>1</c:v>
                </c:pt>
                <c:pt idx="8">
                  <c:v>0</c:v>
                </c:pt>
                <c:pt idx="9">
                  <c:v>2</c:v>
                </c:pt>
              </c:numCache>
            </c:numRef>
          </c:val>
          <c:extLst>
            <c:ext xmlns:c16="http://schemas.microsoft.com/office/drawing/2014/chart" uri="{C3380CC4-5D6E-409C-BE32-E72D297353CC}">
              <c16:uniqueId val="{00000000-FBF0-4744-9564-550E0E8EB4C1}"/>
            </c:ext>
          </c:extLst>
        </c:ser>
        <c:dLbls>
          <c:showLegendKey val="0"/>
          <c:showVal val="0"/>
          <c:showCatName val="0"/>
          <c:showSerName val="0"/>
          <c:showPercent val="0"/>
          <c:showBubbleSize val="0"/>
        </c:dLbls>
        <c:gapWidth val="41"/>
        <c:axId val="96966896"/>
        <c:axId val="96979408"/>
      </c:barChart>
      <c:catAx>
        <c:axId val="9696689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870" b="0" i="0" u="none" strike="noStrike" kern="1200" cap="none" spc="0" normalizeH="0" baseline="0">
                <a:solidFill>
                  <a:schemeClr val="dk1">
                    <a:lumMod val="65000"/>
                    <a:lumOff val="35000"/>
                  </a:schemeClr>
                </a:solidFill>
                <a:latin typeface="+mn-lt"/>
                <a:ea typeface="+mn-ea"/>
                <a:cs typeface="+mn-cs"/>
              </a:defRPr>
            </a:pPr>
            <a:endParaRPr lang="en-US"/>
          </a:p>
        </c:txPr>
        <c:crossAx val="96979408"/>
        <c:crosses val="autoZero"/>
        <c:auto val="1"/>
        <c:lblAlgn val="ctr"/>
        <c:lblOffset val="100"/>
        <c:noMultiLvlLbl val="0"/>
      </c:catAx>
      <c:valAx>
        <c:axId val="9697940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966896"/>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Percentage of Time per Activity (Bar)</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bar"/>
        <c:grouping val="clustered"/>
        <c:varyColors val="0"/>
        <c:ser>
          <c:idx val="0"/>
          <c:order val="0"/>
          <c:tx>
            <c:strRef>
              <c:f>'5) 2.25'!$C$6</c:f>
              <c:strCache>
                <c:ptCount val="1"/>
                <c:pt idx="0">
                  <c:v>Percentage</c:v>
                </c:pt>
              </c:strCache>
            </c:strRef>
          </c:tx>
          <c:spPr>
            <a:solidFill>
              <a:schemeClr val="accent1">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'5) 2.25'!$B$7:$B$11</c:f>
              <c:strCache>
                <c:ptCount val="5"/>
                <c:pt idx="0">
                  <c:v>Attending class/lab	</c:v>
                </c:pt>
                <c:pt idx="1">
                  <c:v>Sleeping </c:v>
                </c:pt>
                <c:pt idx="2">
                  <c:v>Socializing, recreation, other	</c:v>
                </c:pt>
                <c:pt idx="3">
                  <c:v>Studying </c:v>
                </c:pt>
                <c:pt idx="4">
                  <c:v>Working, volunteering, student clubs	</c:v>
                </c:pt>
              </c:strCache>
            </c:strRef>
          </c:cat>
          <c:val>
            <c:numRef>
              <c:f>'5) 2.25'!$C$7:$C$11</c:f>
              <c:numCache>
                <c:formatCode>0%</c:formatCode>
                <c:ptCount val="5"/>
                <c:pt idx="0">
                  <c:v>0.09</c:v>
                </c:pt>
                <c:pt idx="1">
                  <c:v>0.24</c:v>
                </c:pt>
                <c:pt idx="2">
                  <c:v>0.51</c:v>
                </c:pt>
                <c:pt idx="3">
                  <c:v>7.0000000000000007E-2</c:v>
                </c:pt>
                <c:pt idx="4">
                  <c:v>0.09</c:v>
                </c:pt>
              </c:numCache>
            </c:numRef>
          </c:val>
          <c:extLst>
            <c:ext xmlns:c16="http://schemas.microsoft.com/office/drawing/2014/chart" uri="{C3380CC4-5D6E-409C-BE32-E72D297353CC}">
              <c16:uniqueId val="{00000000-A8C9-49AC-B1DA-449D3AF8BF3A}"/>
            </c:ext>
          </c:extLst>
        </c:ser>
        <c:dLbls>
          <c:showLegendKey val="0"/>
          <c:showVal val="0"/>
          <c:showCatName val="0"/>
          <c:showSerName val="0"/>
          <c:showPercent val="0"/>
          <c:showBubbleSize val="0"/>
        </c:dLbls>
        <c:gapWidth val="98"/>
        <c:overlap val="-58"/>
        <c:axId val="96967440"/>
        <c:axId val="96968528"/>
      </c:barChart>
      <c:catAx>
        <c:axId val="9696744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96968528"/>
        <c:crosses val="autoZero"/>
        <c:auto val="1"/>
        <c:lblAlgn val="ctr"/>
        <c:lblOffset val="100"/>
        <c:noMultiLvlLbl val="0"/>
      </c:catAx>
      <c:valAx>
        <c:axId val="96968528"/>
        <c:scaling>
          <c:orientation val="minMax"/>
        </c:scaling>
        <c:delete val="0"/>
        <c:axPos val="b"/>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96744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600" b="1" i="0" u="none" strike="noStrike" cap="none" baseline="0">
                <a:effectLst/>
                <a:latin typeface="+mj-lt"/>
              </a:rPr>
              <a:t>Percentage of Time per Activity (Pie)</a:t>
            </a:r>
            <a:endParaRPr lang="en-US" sz="1800" b="1">
              <a:latin typeface="+mj-lt"/>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9.3005249343832017E-2"/>
          <c:y val="0.15855023330417031"/>
          <c:w val="0.48264763779527559"/>
          <c:h val="0.80441272965879262"/>
        </c:manualLayout>
      </c:layout>
      <c:pieChart>
        <c:varyColors val="1"/>
        <c:ser>
          <c:idx val="0"/>
          <c:order val="0"/>
          <c:tx>
            <c:strRef>
              <c:f>'5) 2.25'!$C$6</c:f>
              <c:strCache>
                <c:ptCount val="1"/>
                <c:pt idx="0">
                  <c:v>Percentage</c:v>
                </c:pt>
              </c:strCache>
            </c:strRef>
          </c:tx>
          <c:spPr>
            <a:ln>
              <a:solidFill>
                <a:schemeClr val="bg1"/>
              </a:solidFill>
            </a:ln>
          </c:spPr>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bg1"/>
                </a:solidFill>
                <a:round/>
              </a:ln>
              <a:effectLst/>
            </c:spPr>
            <c:extLst>
              <c:ext xmlns:c16="http://schemas.microsoft.com/office/drawing/2014/chart" uri="{C3380CC4-5D6E-409C-BE32-E72D297353CC}">
                <c16:uniqueId val="{00000001-FEF1-4621-9E6C-C3633952591D}"/>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bg1"/>
                </a:solidFill>
                <a:round/>
              </a:ln>
              <a:effectLst/>
            </c:spPr>
            <c:extLst>
              <c:ext xmlns:c16="http://schemas.microsoft.com/office/drawing/2014/chart" uri="{C3380CC4-5D6E-409C-BE32-E72D297353CC}">
                <c16:uniqueId val="{00000003-FEF1-4621-9E6C-C3633952591D}"/>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bg1"/>
                </a:solidFill>
                <a:round/>
              </a:ln>
              <a:effectLst/>
            </c:spPr>
            <c:extLst>
              <c:ext xmlns:c16="http://schemas.microsoft.com/office/drawing/2014/chart" uri="{C3380CC4-5D6E-409C-BE32-E72D297353CC}">
                <c16:uniqueId val="{00000005-FEF1-4621-9E6C-C3633952591D}"/>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bg1"/>
                </a:solidFill>
                <a:round/>
              </a:ln>
              <a:effectLst/>
            </c:spPr>
            <c:extLst>
              <c:ext xmlns:c16="http://schemas.microsoft.com/office/drawing/2014/chart" uri="{C3380CC4-5D6E-409C-BE32-E72D297353CC}">
                <c16:uniqueId val="{00000007-FEF1-4621-9E6C-C3633952591D}"/>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bg1"/>
                </a:solidFill>
                <a:round/>
              </a:ln>
              <a:effectLst/>
            </c:spPr>
            <c:extLst>
              <c:ext xmlns:c16="http://schemas.microsoft.com/office/drawing/2014/chart" uri="{C3380CC4-5D6E-409C-BE32-E72D297353CC}">
                <c16:uniqueId val="{00000009-FEF1-4621-9E6C-C3633952591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j-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'5) 2.25'!$B$7:$B$11</c:f>
              <c:strCache>
                <c:ptCount val="5"/>
                <c:pt idx="0">
                  <c:v>Attending class/lab	</c:v>
                </c:pt>
                <c:pt idx="1">
                  <c:v>Sleeping </c:v>
                </c:pt>
                <c:pt idx="2">
                  <c:v>Socializing, recreation, other	</c:v>
                </c:pt>
                <c:pt idx="3">
                  <c:v>Studying </c:v>
                </c:pt>
                <c:pt idx="4">
                  <c:v>Working, volunteering, student clubs	</c:v>
                </c:pt>
              </c:strCache>
            </c:strRef>
          </c:cat>
          <c:val>
            <c:numRef>
              <c:f>'5) 2.25'!$C$7:$C$11</c:f>
              <c:numCache>
                <c:formatCode>0%</c:formatCode>
                <c:ptCount val="5"/>
                <c:pt idx="0">
                  <c:v>0.09</c:v>
                </c:pt>
                <c:pt idx="1">
                  <c:v>0.24</c:v>
                </c:pt>
                <c:pt idx="2">
                  <c:v>0.51</c:v>
                </c:pt>
                <c:pt idx="3">
                  <c:v>7.0000000000000007E-2</c:v>
                </c:pt>
                <c:pt idx="4">
                  <c:v>0.09</c:v>
                </c:pt>
              </c:numCache>
            </c:numRef>
          </c:val>
          <c:extLst>
            <c:ext xmlns:c16="http://schemas.microsoft.com/office/drawing/2014/chart" uri="{C3380CC4-5D6E-409C-BE32-E72D297353CC}">
              <c16:uniqueId val="{00000000-E543-4B03-90BD-C2B56D93F51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ltDnDiag">
      <a:fgClr>
        <a:schemeClr val="bg1">
          <a:lumMod val="95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600" b="1" i="0" u="none" strike="noStrike" cap="none" normalizeH="0" baseline="0">
                <a:effectLst/>
              </a:rPr>
              <a:t>Time per Activity (Pareto) </a:t>
            </a: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tx>
            <c:strRef>
              <c:f>'5) 2.25'!$F$11</c:f>
              <c:strCache>
                <c:ptCount val="1"/>
                <c:pt idx="0">
                  <c:v>Frequency</c:v>
                </c:pt>
              </c:strCache>
            </c:strRef>
          </c:tx>
          <c:spPr>
            <a:solidFill>
              <a:schemeClr val="accent1">
                <a:lumMod val="20000"/>
                <a:lumOff val="80000"/>
              </a:schemeClr>
            </a:solidFill>
            <a:ln>
              <a:noFill/>
            </a:ln>
            <a:effectLst/>
          </c:spPr>
          <c:invertIfNegative val="0"/>
          <c:cat>
            <c:strRef>
              <c:f>'5) 2.25'!$E$12:$E$16</c:f>
              <c:strCache>
                <c:ptCount val="5"/>
                <c:pt idx="0">
                  <c:v>Socializing, recreation, other	</c:v>
                </c:pt>
                <c:pt idx="1">
                  <c:v>Sleeping </c:v>
                </c:pt>
                <c:pt idx="2">
                  <c:v>Attending class/lab	</c:v>
                </c:pt>
                <c:pt idx="3">
                  <c:v>Working, volunteering, student clubs	</c:v>
                </c:pt>
                <c:pt idx="4">
                  <c:v>Studying </c:v>
                </c:pt>
              </c:strCache>
            </c:strRef>
          </c:cat>
          <c:val>
            <c:numRef>
              <c:f>'5) 2.25'!$F$12:$F$16</c:f>
              <c:numCache>
                <c:formatCode>General</c:formatCode>
                <c:ptCount val="5"/>
                <c:pt idx="0">
                  <c:v>1530</c:v>
                </c:pt>
                <c:pt idx="1">
                  <c:v>720</c:v>
                </c:pt>
                <c:pt idx="2">
                  <c:v>270</c:v>
                </c:pt>
                <c:pt idx="3">
                  <c:v>270</c:v>
                </c:pt>
                <c:pt idx="4">
                  <c:v>210.00000000000003</c:v>
                </c:pt>
              </c:numCache>
            </c:numRef>
          </c:val>
          <c:extLst>
            <c:ext xmlns:c16="http://schemas.microsoft.com/office/drawing/2014/chart" uri="{C3380CC4-5D6E-409C-BE32-E72D297353CC}">
              <c16:uniqueId val="{00000000-DB1B-4DBB-9F4D-F5913A8E662E}"/>
            </c:ext>
          </c:extLst>
        </c:ser>
        <c:dLbls>
          <c:showLegendKey val="0"/>
          <c:showVal val="0"/>
          <c:showCatName val="0"/>
          <c:showSerName val="0"/>
          <c:showPercent val="0"/>
          <c:showBubbleSize val="0"/>
        </c:dLbls>
        <c:gapWidth val="120"/>
        <c:overlap val="-27"/>
        <c:axId val="96978320"/>
        <c:axId val="96967984"/>
      </c:barChart>
      <c:lineChart>
        <c:grouping val="standard"/>
        <c:varyColors val="0"/>
        <c:ser>
          <c:idx val="1"/>
          <c:order val="1"/>
          <c:tx>
            <c:strRef>
              <c:f>'5) 2.25'!$H$11</c:f>
              <c:strCache>
                <c:ptCount val="1"/>
                <c:pt idx="0">
                  <c:v>Cumulative Percentage</c:v>
                </c:pt>
              </c:strCache>
            </c:strRef>
          </c:tx>
          <c:spPr>
            <a:ln w="22225" cap="rnd">
              <a:solidFill>
                <a:schemeClr val="accent4">
                  <a:lumMod val="60000"/>
                  <a:lumOff val="40000"/>
                </a:schemeClr>
              </a:solidFill>
              <a:round/>
            </a:ln>
            <a:effectLst/>
          </c:spPr>
          <c:marker>
            <c:symbol val="none"/>
          </c:marker>
          <c:cat>
            <c:strRef>
              <c:f>'5) 2.25'!$E$12:$E$16</c:f>
              <c:strCache>
                <c:ptCount val="5"/>
                <c:pt idx="0">
                  <c:v>Socializing, recreation, other	</c:v>
                </c:pt>
                <c:pt idx="1">
                  <c:v>Sleeping </c:v>
                </c:pt>
                <c:pt idx="2">
                  <c:v>Attending class/lab	</c:v>
                </c:pt>
                <c:pt idx="3">
                  <c:v>Working, volunteering, student clubs	</c:v>
                </c:pt>
                <c:pt idx="4">
                  <c:v>Studying </c:v>
                </c:pt>
              </c:strCache>
            </c:strRef>
          </c:cat>
          <c:val>
            <c:numRef>
              <c:f>'5) 2.25'!$H$12:$H$16</c:f>
              <c:numCache>
                <c:formatCode>0.00%</c:formatCode>
                <c:ptCount val="5"/>
                <c:pt idx="0">
                  <c:v>0.51</c:v>
                </c:pt>
                <c:pt idx="1">
                  <c:v>0.75</c:v>
                </c:pt>
                <c:pt idx="2">
                  <c:v>0.84</c:v>
                </c:pt>
                <c:pt idx="3">
                  <c:v>0.92999999999999994</c:v>
                </c:pt>
                <c:pt idx="4">
                  <c:v>1</c:v>
                </c:pt>
              </c:numCache>
            </c:numRef>
          </c:val>
          <c:smooth val="0"/>
          <c:extLst>
            <c:ext xmlns:c16="http://schemas.microsoft.com/office/drawing/2014/chart" uri="{C3380CC4-5D6E-409C-BE32-E72D297353CC}">
              <c16:uniqueId val="{00000001-DB1B-4DBB-9F4D-F5913A8E662E}"/>
            </c:ext>
          </c:extLst>
        </c:ser>
        <c:dLbls>
          <c:showLegendKey val="0"/>
          <c:showVal val="0"/>
          <c:showCatName val="0"/>
          <c:showSerName val="0"/>
          <c:showPercent val="0"/>
          <c:showBubbleSize val="0"/>
        </c:dLbls>
        <c:marker val="1"/>
        <c:smooth val="0"/>
        <c:axId val="96969072"/>
        <c:axId val="96976688"/>
      </c:lineChart>
      <c:catAx>
        <c:axId val="9697832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96967984"/>
        <c:crosses val="autoZero"/>
        <c:auto val="1"/>
        <c:lblAlgn val="ctr"/>
        <c:lblOffset val="100"/>
        <c:noMultiLvlLbl val="0"/>
      </c:catAx>
      <c:valAx>
        <c:axId val="96967984"/>
        <c:scaling>
          <c:orientation val="minMax"/>
          <c:max val="2000"/>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978320"/>
        <c:crosses val="autoZero"/>
        <c:crossBetween val="between"/>
      </c:valAx>
      <c:valAx>
        <c:axId val="96976688"/>
        <c:scaling>
          <c:orientation val="minMax"/>
          <c:max val="1"/>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969072"/>
        <c:crosses val="max"/>
        <c:crossBetween val="between"/>
      </c:valAx>
      <c:catAx>
        <c:axId val="96969072"/>
        <c:scaling>
          <c:orientation val="minMax"/>
        </c:scaling>
        <c:delete val="1"/>
        <c:axPos val="b"/>
        <c:numFmt formatCode="General" sourceLinked="1"/>
        <c:majorTickMark val="out"/>
        <c:minorTickMark val="none"/>
        <c:tickLblPos val="nextTo"/>
        <c:crossAx val="96976688"/>
        <c:crosses val="autoZero"/>
        <c:auto val="1"/>
        <c:lblAlgn val="ctr"/>
        <c:lblOffset val="100"/>
        <c:noMultiLvlLbl val="0"/>
      </c:catAx>
      <c:spPr>
        <a:pattFill prst="smCheck">
          <a:fgClr>
            <a:schemeClr val="bg1">
              <a:lumMod val="95000"/>
            </a:schemeClr>
          </a:fgClr>
          <a:bgClr>
            <a:schemeClr val="bg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600">
                <a:solidFill>
                  <a:sysClr val="windowText" lastClr="000000"/>
                </a:solidFill>
              </a:rPr>
              <a:t>Room</a:t>
            </a:r>
            <a:r>
              <a:rPr lang="en-US" sz="1600" baseline="0">
                <a:solidFill>
                  <a:sysClr val="windowText" lastClr="000000"/>
                </a:solidFill>
              </a:rPr>
              <a:t> Price </a:t>
            </a:r>
            <a:r>
              <a:rPr lang="en-US" sz="1600">
                <a:solidFill>
                  <a:sysClr val="windowText" lastClr="000000"/>
                </a:solidFill>
              </a:rPr>
              <a:t>Box Plot</a:t>
            </a:r>
          </a:p>
        </c:rich>
      </c:tx>
      <c:layout>
        <c:manualLayout>
          <c:xMode val="edge"/>
          <c:yMode val="edge"/>
          <c:x val="0.15136612021857923"/>
          <c:y val="4.4989775051124746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0.15589690632933179"/>
          <c:y val="0.19439672801635993"/>
          <c:w val="0.7894582849274987"/>
          <c:h val="0.75565141780590295"/>
        </c:manualLayout>
      </c:layout>
      <c:barChart>
        <c:barDir val="col"/>
        <c:grouping val="stacked"/>
        <c:varyColors val="0"/>
        <c:ser>
          <c:idx val="0"/>
          <c:order val="0"/>
          <c:tx>
            <c:strRef>
              <c:f>'8) 3.33'!$H$18</c:f>
              <c:strCache>
                <c:ptCount val="1"/>
                <c:pt idx="0">
                  <c:v>Box 1 - hidden</c:v>
                </c:pt>
              </c:strCache>
            </c:strRef>
          </c:tx>
          <c:spPr>
            <a:noFill/>
            <a:ln>
              <a:noFill/>
            </a:ln>
            <a:effectLst/>
          </c:spPr>
          <c:invertIfNegative val="0"/>
          <c:errBars>
            <c:errBarType val="minus"/>
            <c:errValType val="cust"/>
            <c:noEndCap val="0"/>
            <c:plus>
              <c:numLit>
                <c:formatCode>General</c:formatCode>
                <c:ptCount val="1"/>
                <c:pt idx="0">
                  <c:v>1</c:v>
                </c:pt>
              </c:numLit>
            </c:plus>
            <c:minus>
              <c:numRef>
                <c:f>'8) 3.33'!$I$22</c:f>
                <c:numCache>
                  <c:formatCode>General</c:formatCode>
                  <c:ptCount val="1"/>
                  <c:pt idx="0">
                    <c:v>8.25</c:v>
                  </c:pt>
                </c:numCache>
              </c:numRef>
            </c:minus>
            <c:spPr>
              <a:noFill/>
              <a:ln w="15875" cap="flat" cmpd="sng" algn="ctr">
                <a:solidFill>
                  <a:schemeClr val="tx1"/>
                </a:solidFill>
                <a:round/>
              </a:ln>
              <a:effectLst/>
            </c:spPr>
          </c:errBars>
          <c:cat>
            <c:numRef>
              <c:f>'8) 3.33'!$J$17</c:f>
              <c:numCache>
                <c:formatCode>General</c:formatCode>
                <c:ptCount val="1"/>
              </c:numCache>
            </c:numRef>
          </c:cat>
          <c:val>
            <c:numRef>
              <c:f>'8) 3.33'!$I$18:$J$18</c:f>
              <c:numCache>
                <c:formatCode>General</c:formatCode>
                <c:ptCount val="2"/>
                <c:pt idx="0">
                  <c:v>143.25</c:v>
                </c:pt>
              </c:numCache>
            </c:numRef>
          </c:val>
          <c:extLst>
            <c:ext xmlns:c16="http://schemas.microsoft.com/office/drawing/2014/chart" uri="{C3380CC4-5D6E-409C-BE32-E72D297353CC}">
              <c16:uniqueId val="{00000000-19E7-4490-A60B-08641B820565}"/>
            </c:ext>
          </c:extLst>
        </c:ser>
        <c:ser>
          <c:idx val="1"/>
          <c:order val="1"/>
          <c:tx>
            <c:strRef>
              <c:f>'8) 3.33'!$H$19</c:f>
              <c:strCache>
                <c:ptCount val="1"/>
                <c:pt idx="0">
                  <c:v>Box 2 Lower</c:v>
                </c:pt>
              </c:strCache>
            </c:strRef>
          </c:tx>
          <c:spPr>
            <a:solidFill>
              <a:schemeClr val="bg1">
                <a:lumMod val="85000"/>
              </a:schemeClr>
            </a:solidFill>
            <a:ln w="25400">
              <a:solidFill>
                <a:schemeClr val="tx1"/>
              </a:solidFill>
            </a:ln>
            <a:effectLst/>
          </c:spPr>
          <c:invertIfNegative val="0"/>
          <c:cat>
            <c:numRef>
              <c:f>'8) 3.33'!$J$17</c:f>
              <c:numCache>
                <c:formatCode>General</c:formatCode>
                <c:ptCount val="1"/>
              </c:numCache>
            </c:numRef>
          </c:cat>
          <c:val>
            <c:numRef>
              <c:f>'8) 3.33'!$I$19:$J$19</c:f>
              <c:numCache>
                <c:formatCode>General</c:formatCode>
                <c:ptCount val="2"/>
                <c:pt idx="0">
                  <c:v>14.75</c:v>
                </c:pt>
              </c:numCache>
            </c:numRef>
          </c:val>
          <c:extLst>
            <c:ext xmlns:c16="http://schemas.microsoft.com/office/drawing/2014/chart" uri="{C3380CC4-5D6E-409C-BE32-E72D297353CC}">
              <c16:uniqueId val="{00000001-19E7-4490-A60B-08641B820565}"/>
            </c:ext>
          </c:extLst>
        </c:ser>
        <c:ser>
          <c:idx val="2"/>
          <c:order val="2"/>
          <c:tx>
            <c:strRef>
              <c:f>'8) 3.33'!$H$20</c:f>
              <c:strCache>
                <c:ptCount val="1"/>
                <c:pt idx="0">
                  <c:v>Box 3 Upper</c:v>
                </c:pt>
              </c:strCache>
            </c:strRef>
          </c:tx>
          <c:spPr>
            <a:solidFill>
              <a:schemeClr val="bg1">
                <a:lumMod val="85000"/>
              </a:schemeClr>
            </a:solidFill>
            <a:ln w="25400">
              <a:solidFill>
                <a:schemeClr val="tx1"/>
              </a:solidFill>
            </a:ln>
            <a:effectLst/>
          </c:spPr>
          <c:invertIfNegative val="0"/>
          <c:errBars>
            <c:errBarType val="plus"/>
            <c:errValType val="cust"/>
            <c:noEndCap val="0"/>
            <c:plus>
              <c:numRef>
                <c:f>'8) 3.33'!$I$21</c:f>
                <c:numCache>
                  <c:formatCode>General</c:formatCode>
                  <c:ptCount val="1"/>
                  <c:pt idx="0">
                    <c:v>3.25</c:v>
                  </c:pt>
                </c:numCache>
              </c:numRef>
            </c:plus>
            <c:minus>
              <c:numLit>
                <c:formatCode>General</c:formatCode>
                <c:ptCount val="1"/>
                <c:pt idx="0">
                  <c:v>1</c:v>
                </c:pt>
              </c:numLit>
            </c:minus>
            <c:spPr>
              <a:noFill/>
              <a:ln w="15875" cap="flat" cmpd="sng" algn="ctr">
                <a:solidFill>
                  <a:schemeClr val="tx1"/>
                </a:solidFill>
                <a:round/>
              </a:ln>
              <a:effectLst/>
            </c:spPr>
          </c:errBars>
          <c:cat>
            <c:numRef>
              <c:f>'8) 3.33'!$J$17</c:f>
              <c:numCache>
                <c:formatCode>General</c:formatCode>
                <c:ptCount val="1"/>
              </c:numCache>
            </c:numRef>
          </c:cat>
          <c:val>
            <c:numRef>
              <c:f>'8) 3.33'!$I$20:$J$20</c:f>
              <c:numCache>
                <c:formatCode>General</c:formatCode>
                <c:ptCount val="2"/>
                <c:pt idx="0">
                  <c:v>9.75</c:v>
                </c:pt>
              </c:numCache>
            </c:numRef>
          </c:val>
          <c:extLst>
            <c:ext xmlns:c16="http://schemas.microsoft.com/office/drawing/2014/chart" uri="{C3380CC4-5D6E-409C-BE32-E72D297353CC}">
              <c16:uniqueId val="{00000002-19E7-4490-A60B-08641B820565}"/>
            </c:ext>
          </c:extLst>
        </c:ser>
        <c:dLbls>
          <c:showLegendKey val="0"/>
          <c:showVal val="0"/>
          <c:showCatName val="0"/>
          <c:showSerName val="0"/>
          <c:showPercent val="0"/>
          <c:showBubbleSize val="0"/>
        </c:dLbls>
        <c:gapWidth val="150"/>
        <c:overlap val="100"/>
        <c:axId val="96969616"/>
        <c:axId val="96970160"/>
      </c:barChart>
      <c:catAx>
        <c:axId val="9696961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96970160"/>
        <c:crosses val="autoZero"/>
        <c:auto val="1"/>
        <c:lblAlgn val="ctr"/>
        <c:lblOffset val="100"/>
        <c:noMultiLvlLbl val="0"/>
      </c:catAx>
      <c:valAx>
        <c:axId val="96970160"/>
        <c:scaling>
          <c:orientation val="minMax"/>
          <c:max val="200"/>
          <c:min val="100"/>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969616"/>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Frequency</a:t>
            </a:r>
            <a:r>
              <a:rPr lang="en-US" baseline="0"/>
              <a:t> Distribution of Deviation from Mean</a:t>
            </a:r>
            <a:endParaRPr lang="en-US"/>
          </a:p>
        </c:rich>
      </c:tx>
      <c:layout>
        <c:manualLayout>
          <c:xMode val="edge"/>
          <c:yMode val="edge"/>
          <c:x val="0.14892785150538082"/>
          <c:y val="2.3952088279476234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4.7824566744622654E-2"/>
          <c:y val="0.22380346134894058"/>
          <c:w val="0.92874250999820107"/>
          <c:h val="0.61848412626582605"/>
        </c:manualLayout>
      </c:layout>
      <c:barChart>
        <c:barDir val="col"/>
        <c:grouping val="clustered"/>
        <c:varyColors val="0"/>
        <c:ser>
          <c:idx val="0"/>
          <c:order val="0"/>
          <c:tx>
            <c:strRef>
              <c:f>'9) 3.39'!$L$3:$L$10</c:f>
              <c:strCache>
                <c:ptCount val="8"/>
                <c:pt idx="0">
                  <c:v>Less than -3</c:v>
                </c:pt>
                <c:pt idx="1">
                  <c:v> -3 but less than -2</c:v>
                </c:pt>
                <c:pt idx="2">
                  <c:v> -2 but less than -1</c:v>
                </c:pt>
                <c:pt idx="3">
                  <c:v> -1 but less than the mean</c:v>
                </c:pt>
                <c:pt idx="4">
                  <c:v>mean but less than 1</c:v>
                </c:pt>
                <c:pt idx="5">
                  <c:v>1 but less than 2</c:v>
                </c:pt>
                <c:pt idx="6">
                  <c:v>2 but less than 3</c:v>
                </c:pt>
                <c:pt idx="7">
                  <c:v>3 but less than 4</c:v>
                </c:pt>
              </c:strCache>
            </c:strRef>
          </c:tx>
          <c:spPr>
            <a:solidFill>
              <a:schemeClr val="accent1"/>
            </a:solidFill>
            <a:ln>
              <a:noFill/>
            </a:ln>
            <a:effectLst/>
          </c:spPr>
          <c:invertIfNegative val="0"/>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A9B9-4A91-96E6-1C146A5FA737}"/>
              </c:ext>
            </c:extLst>
          </c:dPt>
          <c:dPt>
            <c:idx val="2"/>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5-A9B9-4A91-96E6-1C146A5FA737}"/>
              </c:ext>
            </c:extLst>
          </c:dPt>
          <c:dPt>
            <c:idx val="3"/>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B-A9B9-4A91-96E6-1C146A5FA737}"/>
              </c:ext>
            </c:extLst>
          </c:dPt>
          <c:dPt>
            <c:idx val="4"/>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7-A9B9-4A91-96E6-1C146A5FA737}"/>
              </c:ext>
            </c:extLst>
          </c:dPt>
          <c:dPt>
            <c:idx val="5"/>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C-A9B9-4A91-96E6-1C146A5FA737}"/>
              </c:ext>
            </c:extLst>
          </c:dPt>
          <c:dPt>
            <c:idx val="6"/>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D-A9B9-4A91-96E6-1C146A5FA737}"/>
              </c:ext>
            </c:extLst>
          </c:dPt>
          <c:cat>
            <c:strRef>
              <c:f>'9) 3.39'!$L$3:$L$10</c:f>
              <c:strCache>
                <c:ptCount val="8"/>
                <c:pt idx="0">
                  <c:v>Less than -3</c:v>
                </c:pt>
                <c:pt idx="1">
                  <c:v> -3 but less than -2</c:v>
                </c:pt>
                <c:pt idx="2">
                  <c:v> -2 but less than -1</c:v>
                </c:pt>
                <c:pt idx="3">
                  <c:v> -1 but less than the mean</c:v>
                </c:pt>
                <c:pt idx="4">
                  <c:v>mean but less than 1</c:v>
                </c:pt>
                <c:pt idx="5">
                  <c:v>1 but less than 2</c:v>
                </c:pt>
                <c:pt idx="6">
                  <c:v>2 but less than 3</c:v>
                </c:pt>
                <c:pt idx="7">
                  <c:v>3 but less than 4</c:v>
                </c:pt>
              </c:strCache>
            </c:strRef>
          </c:cat>
          <c:val>
            <c:numRef>
              <c:f>'9) 3.39'!$N$3:$N$10</c:f>
              <c:numCache>
                <c:formatCode>General</c:formatCode>
                <c:ptCount val="8"/>
                <c:pt idx="0">
                  <c:v>0</c:v>
                </c:pt>
                <c:pt idx="1">
                  <c:v>1</c:v>
                </c:pt>
                <c:pt idx="2">
                  <c:v>8</c:v>
                </c:pt>
                <c:pt idx="3">
                  <c:v>15</c:v>
                </c:pt>
                <c:pt idx="4">
                  <c:v>17</c:v>
                </c:pt>
                <c:pt idx="5">
                  <c:v>7</c:v>
                </c:pt>
                <c:pt idx="6">
                  <c:v>2</c:v>
                </c:pt>
                <c:pt idx="7">
                  <c:v>0</c:v>
                </c:pt>
              </c:numCache>
            </c:numRef>
          </c:val>
          <c:extLst>
            <c:ext xmlns:c16="http://schemas.microsoft.com/office/drawing/2014/chart" uri="{C3380CC4-5D6E-409C-BE32-E72D297353CC}">
              <c16:uniqueId val="{00000008-A9B9-4A91-96E6-1C146A5FA737}"/>
            </c:ext>
          </c:extLst>
        </c:ser>
        <c:dLbls>
          <c:showLegendKey val="0"/>
          <c:showVal val="0"/>
          <c:showCatName val="0"/>
          <c:showSerName val="0"/>
          <c:showPercent val="0"/>
          <c:showBubbleSize val="0"/>
        </c:dLbls>
        <c:gapWidth val="0"/>
        <c:overlap val="-43"/>
        <c:axId val="96970704"/>
        <c:axId val="96973968"/>
      </c:barChart>
      <c:catAx>
        <c:axId val="9697070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870" b="0" i="0" u="none" strike="noStrike" kern="1200" cap="none" spc="0" normalizeH="0" baseline="0">
                <a:solidFill>
                  <a:schemeClr val="dk1">
                    <a:lumMod val="65000"/>
                    <a:lumOff val="35000"/>
                  </a:schemeClr>
                </a:solidFill>
                <a:latin typeface="+mn-lt"/>
                <a:ea typeface="+mn-ea"/>
                <a:cs typeface="+mn-cs"/>
              </a:defRPr>
            </a:pPr>
            <a:endParaRPr lang="en-US"/>
          </a:p>
        </c:txPr>
        <c:crossAx val="96973968"/>
        <c:crosses val="autoZero"/>
        <c:auto val="1"/>
        <c:lblAlgn val="ctr"/>
        <c:lblOffset val="100"/>
        <c:noMultiLvlLbl val="0"/>
      </c:catAx>
      <c:valAx>
        <c:axId val="9697396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970704"/>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Deviation from Mean</a:t>
            </a:r>
          </a:p>
        </c:rich>
      </c:tx>
      <c:layout>
        <c:manualLayout>
          <c:xMode val="edge"/>
          <c:yMode val="edge"/>
          <c:x val="0.36426233017773274"/>
          <c:y val="2.3951887903775809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4.7824566744622654E-2"/>
          <c:y val="0.19455969578605822"/>
          <c:w val="0.92874250999820107"/>
          <c:h val="0.64772769545539099"/>
        </c:manualLayout>
      </c:layout>
      <c:barChart>
        <c:barDir val="bar"/>
        <c:grouping val="clustered"/>
        <c:varyColors val="0"/>
        <c:ser>
          <c:idx val="0"/>
          <c:order val="0"/>
          <c:tx>
            <c:strRef>
              <c:f>'9) 3.39'!$I$6:$I$8</c:f>
              <c:strCache>
                <c:ptCount val="3"/>
                <c:pt idx="0">
                  <c:v>within + or - (1 SD)</c:v>
                </c:pt>
                <c:pt idx="1">
                  <c:v>within + or - (2 SD)</c:v>
                </c:pt>
                <c:pt idx="2">
                  <c:v>within + or - (3 SD)</c:v>
                </c:pt>
              </c:strCache>
            </c:strRef>
          </c:tx>
          <c:spPr>
            <a:solidFill>
              <a:schemeClr val="accent2">
                <a:lumMod val="20000"/>
                <a:lumOff val="80000"/>
              </a:schemeClr>
            </a:solidFill>
            <a:ln>
              <a:noFill/>
            </a:ln>
            <a:effectLst/>
          </c:spPr>
          <c:invertIfNegative val="0"/>
          <c:dPt>
            <c:idx val="1"/>
            <c:invertIfNegative val="0"/>
            <c:bubble3D val="0"/>
            <c:spPr>
              <a:solidFill>
                <a:schemeClr val="accent2">
                  <a:lumMod val="40000"/>
                  <a:lumOff val="60000"/>
                </a:schemeClr>
              </a:solidFill>
              <a:ln>
                <a:noFill/>
              </a:ln>
              <a:effectLst/>
            </c:spPr>
            <c:extLst>
              <c:ext xmlns:c16="http://schemas.microsoft.com/office/drawing/2014/chart" uri="{C3380CC4-5D6E-409C-BE32-E72D297353CC}">
                <c16:uniqueId val="{00000001-AD76-4B06-B468-CF0C46FCA23D}"/>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3-AD76-4B06-B468-CF0C46FCA23D}"/>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AD76-4B06-B468-CF0C46FCA23D}"/>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D76-4B06-B468-CF0C46FCA23D}"/>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D76-4B06-B468-CF0C46FCA2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'9) 3.39'!$I$6:$I$8</c:f>
              <c:strCache>
                <c:ptCount val="3"/>
                <c:pt idx="0">
                  <c:v>within + or - (1 SD)</c:v>
                </c:pt>
                <c:pt idx="1">
                  <c:v>within + or - (2 SD)</c:v>
                </c:pt>
                <c:pt idx="2">
                  <c:v>within + or - (3 SD)</c:v>
                </c:pt>
              </c:strCache>
            </c:strRef>
          </c:cat>
          <c:val>
            <c:numRef>
              <c:f>'9) 3.39'!$J$6:$J$8</c:f>
              <c:numCache>
                <c:formatCode>0%</c:formatCode>
                <c:ptCount val="3"/>
                <c:pt idx="0">
                  <c:v>0.64</c:v>
                </c:pt>
                <c:pt idx="1">
                  <c:v>0.94000000000000006</c:v>
                </c:pt>
                <c:pt idx="2">
                  <c:v>1</c:v>
                </c:pt>
              </c:numCache>
            </c:numRef>
          </c:val>
          <c:extLst>
            <c:ext xmlns:c16="http://schemas.microsoft.com/office/drawing/2014/chart" uri="{C3380CC4-5D6E-409C-BE32-E72D297353CC}">
              <c16:uniqueId val="{0000000C-AD76-4B06-B468-CF0C46FCA23D}"/>
            </c:ext>
          </c:extLst>
        </c:ser>
        <c:dLbls>
          <c:showLegendKey val="0"/>
          <c:showVal val="0"/>
          <c:showCatName val="0"/>
          <c:showSerName val="0"/>
          <c:showPercent val="0"/>
          <c:showBubbleSize val="0"/>
        </c:dLbls>
        <c:gapWidth val="31"/>
        <c:axId val="96974512"/>
        <c:axId val="96971792"/>
      </c:barChart>
      <c:catAx>
        <c:axId val="9697451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870" b="0" i="0" u="none" strike="noStrike" kern="1200" cap="none" spc="0" normalizeH="0" baseline="0">
                <a:solidFill>
                  <a:schemeClr val="dk1">
                    <a:lumMod val="65000"/>
                    <a:lumOff val="35000"/>
                  </a:schemeClr>
                </a:solidFill>
                <a:latin typeface="+mn-lt"/>
                <a:ea typeface="+mn-ea"/>
                <a:cs typeface="+mn-cs"/>
              </a:defRPr>
            </a:pPr>
            <a:endParaRPr lang="en-US"/>
          </a:p>
        </c:txPr>
        <c:crossAx val="96971792"/>
        <c:crosses val="autoZero"/>
        <c:auto val="1"/>
        <c:lblAlgn val="ctr"/>
        <c:lblOffset val="100"/>
        <c:noMultiLvlLbl val="0"/>
      </c:catAx>
      <c:valAx>
        <c:axId val="96971792"/>
        <c:scaling>
          <c:orientation val="minMax"/>
        </c:scaling>
        <c:delete val="0"/>
        <c:axPos val="b"/>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974512"/>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First Weekend v.s. U.S. Gross </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'10) 3.47'!$F$3:$F$10</c:f>
              <c:numCache>
                <c:formatCode>General</c:formatCode>
                <c:ptCount val="8"/>
                <c:pt idx="0">
                  <c:v>90.295000000000002</c:v>
                </c:pt>
                <c:pt idx="1">
                  <c:v>88.356999999999999</c:v>
                </c:pt>
                <c:pt idx="2">
                  <c:v>93.686999999999998</c:v>
                </c:pt>
                <c:pt idx="3">
                  <c:v>102.33499999999999</c:v>
                </c:pt>
                <c:pt idx="4">
                  <c:v>77.108000000000004</c:v>
                </c:pt>
                <c:pt idx="5">
                  <c:v>77.835999999999999</c:v>
                </c:pt>
                <c:pt idx="6">
                  <c:v>125.017</c:v>
                </c:pt>
                <c:pt idx="7">
                  <c:v>169.18899999999999</c:v>
                </c:pt>
              </c:numCache>
            </c:numRef>
          </c:xVal>
          <c:yVal>
            <c:numRef>
              <c:f>'10) 3.47'!$G$3:$G$10</c:f>
              <c:numCache>
                <c:formatCode>General</c:formatCode>
                <c:ptCount val="8"/>
                <c:pt idx="0">
                  <c:v>317.55799999999999</c:v>
                </c:pt>
                <c:pt idx="1">
                  <c:v>261.988</c:v>
                </c:pt>
                <c:pt idx="2">
                  <c:v>249.53899999999999</c:v>
                </c:pt>
                <c:pt idx="3">
                  <c:v>290.01299999999998</c:v>
                </c:pt>
                <c:pt idx="4">
                  <c:v>292.005</c:v>
                </c:pt>
                <c:pt idx="5">
                  <c:v>301.45999999999998</c:v>
                </c:pt>
                <c:pt idx="6">
                  <c:v>295.00099999999998</c:v>
                </c:pt>
                <c:pt idx="7">
                  <c:v>381.01100000000002</c:v>
                </c:pt>
              </c:numCache>
            </c:numRef>
          </c:yVal>
          <c:smooth val="0"/>
          <c:extLst>
            <c:ext xmlns:c16="http://schemas.microsoft.com/office/drawing/2014/chart" uri="{C3380CC4-5D6E-409C-BE32-E72D297353CC}">
              <c16:uniqueId val="{00000000-40FF-4669-BCAE-03037715763C}"/>
            </c:ext>
          </c:extLst>
        </c:ser>
        <c:dLbls>
          <c:showLegendKey val="0"/>
          <c:showVal val="0"/>
          <c:showCatName val="0"/>
          <c:showSerName val="0"/>
          <c:showPercent val="0"/>
          <c:showBubbleSize val="0"/>
        </c:dLbls>
        <c:axId val="96972336"/>
        <c:axId val="96972880"/>
      </c:scatterChart>
      <c:valAx>
        <c:axId val="96972336"/>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972880"/>
        <c:crosses val="autoZero"/>
        <c:crossBetween val="midCat"/>
      </c:valAx>
      <c:valAx>
        <c:axId val="9697288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972336"/>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First Weekend v.s. Worldwide Gross </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scatterChart>
        <c:scatterStyle val="lineMarker"/>
        <c:varyColors val="0"/>
        <c:ser>
          <c:idx val="0"/>
          <c:order val="0"/>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'10) 3.47'!$F$3:$F$10</c:f>
              <c:numCache>
                <c:formatCode>General</c:formatCode>
                <c:ptCount val="8"/>
                <c:pt idx="0">
                  <c:v>90.295000000000002</c:v>
                </c:pt>
                <c:pt idx="1">
                  <c:v>88.356999999999999</c:v>
                </c:pt>
                <c:pt idx="2">
                  <c:v>93.686999999999998</c:v>
                </c:pt>
                <c:pt idx="3">
                  <c:v>102.33499999999999</c:v>
                </c:pt>
                <c:pt idx="4">
                  <c:v>77.108000000000004</c:v>
                </c:pt>
                <c:pt idx="5">
                  <c:v>77.835999999999999</c:v>
                </c:pt>
                <c:pt idx="6">
                  <c:v>125.017</c:v>
                </c:pt>
                <c:pt idx="7">
                  <c:v>169.18899999999999</c:v>
                </c:pt>
              </c:numCache>
            </c:numRef>
          </c:xVal>
          <c:yVal>
            <c:numRef>
              <c:f>'10) 3.47'!$H$3:$H$10</c:f>
              <c:numCache>
                <c:formatCode>General</c:formatCode>
                <c:ptCount val="8"/>
                <c:pt idx="0">
                  <c:v>976.45799999999997</c:v>
                </c:pt>
                <c:pt idx="1">
                  <c:v>878.98800000000006</c:v>
                </c:pt>
                <c:pt idx="2">
                  <c:v>795.53899999999999</c:v>
                </c:pt>
                <c:pt idx="3">
                  <c:v>896.01300000000003</c:v>
                </c:pt>
                <c:pt idx="4">
                  <c:v>938.46900000000005</c:v>
                </c:pt>
                <c:pt idx="5">
                  <c:v>934.601</c:v>
                </c:pt>
                <c:pt idx="6">
                  <c:v>955.41700000000003</c:v>
                </c:pt>
                <c:pt idx="7" formatCode="#,##0.00">
                  <c:v>1328.1110000000001</c:v>
                </c:pt>
              </c:numCache>
            </c:numRef>
          </c:yVal>
          <c:smooth val="0"/>
          <c:extLst>
            <c:ext xmlns:c16="http://schemas.microsoft.com/office/drawing/2014/chart" uri="{C3380CC4-5D6E-409C-BE32-E72D297353CC}">
              <c16:uniqueId val="{00000000-D58E-45E4-A74D-15AF19295070}"/>
            </c:ext>
          </c:extLst>
        </c:ser>
        <c:dLbls>
          <c:showLegendKey val="0"/>
          <c:showVal val="0"/>
          <c:showCatName val="0"/>
          <c:showSerName val="0"/>
          <c:showPercent val="0"/>
          <c:showBubbleSize val="0"/>
        </c:dLbls>
        <c:axId val="96973424"/>
        <c:axId val="96975056"/>
      </c:scatterChart>
      <c:valAx>
        <c:axId val="969734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96975056"/>
        <c:crosses val="autoZero"/>
        <c:crossBetween val="midCat"/>
      </c:valAx>
      <c:valAx>
        <c:axId val="9697505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973424"/>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U.S. Gross v.s. Worldwide Gross </a:t>
            </a:r>
          </a:p>
        </c:rich>
      </c:tx>
      <c:layout>
        <c:manualLayout>
          <c:xMode val="edge"/>
          <c:yMode val="edge"/>
          <c:x val="0.24929855643044618"/>
          <c:y val="4.1666666666666664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scatterChart>
        <c:scatterStyle val="lineMarker"/>
        <c:varyColors val="0"/>
        <c:ser>
          <c:idx val="0"/>
          <c:order val="0"/>
          <c:spPr>
            <a:ln w="25400" cap="rnd">
              <a:noFill/>
              <a:round/>
            </a:ln>
            <a:effectLst/>
          </c:spPr>
          <c:marker>
            <c:symbol val="circle"/>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'10) 3.47'!$G$3:$G$10</c:f>
              <c:numCache>
                <c:formatCode>General</c:formatCode>
                <c:ptCount val="8"/>
                <c:pt idx="0">
                  <c:v>317.55799999999999</c:v>
                </c:pt>
                <c:pt idx="1">
                  <c:v>261.988</c:v>
                </c:pt>
                <c:pt idx="2">
                  <c:v>249.53899999999999</c:v>
                </c:pt>
                <c:pt idx="3">
                  <c:v>290.01299999999998</c:v>
                </c:pt>
                <c:pt idx="4">
                  <c:v>292.005</c:v>
                </c:pt>
                <c:pt idx="5">
                  <c:v>301.45999999999998</c:v>
                </c:pt>
                <c:pt idx="6">
                  <c:v>295.00099999999998</c:v>
                </c:pt>
                <c:pt idx="7">
                  <c:v>381.01100000000002</c:v>
                </c:pt>
              </c:numCache>
            </c:numRef>
          </c:xVal>
          <c:yVal>
            <c:numRef>
              <c:f>'10) 3.47'!$H$3:$H$10</c:f>
              <c:numCache>
                <c:formatCode>General</c:formatCode>
                <c:ptCount val="8"/>
                <c:pt idx="0">
                  <c:v>976.45799999999997</c:v>
                </c:pt>
                <c:pt idx="1">
                  <c:v>878.98800000000006</c:v>
                </c:pt>
                <c:pt idx="2">
                  <c:v>795.53899999999999</c:v>
                </c:pt>
                <c:pt idx="3">
                  <c:v>896.01300000000003</c:v>
                </c:pt>
                <c:pt idx="4">
                  <c:v>938.46900000000005</c:v>
                </c:pt>
                <c:pt idx="5">
                  <c:v>934.601</c:v>
                </c:pt>
                <c:pt idx="6">
                  <c:v>955.41700000000003</c:v>
                </c:pt>
                <c:pt idx="7" formatCode="#,##0.00">
                  <c:v>1328.1110000000001</c:v>
                </c:pt>
              </c:numCache>
            </c:numRef>
          </c:yVal>
          <c:smooth val="0"/>
          <c:extLst>
            <c:ext xmlns:c16="http://schemas.microsoft.com/office/drawing/2014/chart" uri="{C3380CC4-5D6E-409C-BE32-E72D297353CC}">
              <c16:uniqueId val="{00000000-277F-48D8-96CF-CF2480E3286D}"/>
            </c:ext>
          </c:extLst>
        </c:ser>
        <c:dLbls>
          <c:showLegendKey val="0"/>
          <c:showVal val="0"/>
          <c:showCatName val="0"/>
          <c:showSerName val="0"/>
          <c:showPercent val="0"/>
          <c:showBubbleSize val="0"/>
        </c:dLbls>
        <c:axId val="96975600"/>
        <c:axId val="91766432"/>
      </c:scatterChart>
      <c:valAx>
        <c:axId val="9697560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91766432"/>
        <c:crosses val="autoZero"/>
        <c:crossBetween val="midCat"/>
      </c:valAx>
      <c:valAx>
        <c:axId val="9176643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96975600"/>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28575</xdr:colOff>
      <xdr:row>14</xdr:row>
      <xdr:rowOff>28574</xdr:rowOff>
    </xdr:from>
    <xdr:to>
      <xdr:col>11</xdr:col>
      <xdr:colOff>800100</xdr:colOff>
      <xdr:row>30</xdr:row>
      <xdr:rowOff>85725</xdr:rowOff>
    </xdr:to>
    <xdr:graphicFrame macro="">
      <xdr:nvGraphicFramePr>
        <xdr:cNvPr id="2" name="Chart 1">
          <a:extLst>
            <a:ext uri="{FF2B5EF4-FFF2-40B4-BE49-F238E27FC236}">
              <a16:creationId xmlns:a16="http://schemas.microsoft.com/office/drawing/2014/main" id="{9129466F-3A78-4988-993F-18FE5DAD32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285750</xdr:colOff>
      <xdr:row>16</xdr:row>
      <xdr:rowOff>190500</xdr:rowOff>
    </xdr:from>
    <xdr:to>
      <xdr:col>8</xdr:col>
      <xdr:colOff>647700</xdr:colOff>
      <xdr:row>16</xdr:row>
      <xdr:rowOff>190500</xdr:rowOff>
    </xdr:to>
    <xdr:cxnSp macro="">
      <xdr:nvCxnSpPr>
        <xdr:cNvPr id="11" name="Straight Connector 10">
          <a:extLst>
            <a:ext uri="{FF2B5EF4-FFF2-40B4-BE49-F238E27FC236}">
              <a16:creationId xmlns:a16="http://schemas.microsoft.com/office/drawing/2014/main" id="{43A5079C-C1EA-483B-AE0C-207D52F01120}"/>
            </a:ext>
          </a:extLst>
        </xdr:cNvPr>
        <xdr:cNvCxnSpPr/>
      </xdr:nvCxnSpPr>
      <xdr:spPr>
        <a:xfrm>
          <a:off x="8505825" y="3571875"/>
          <a:ext cx="2524125" cy="0"/>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685800</xdr:colOff>
      <xdr:row>17</xdr:row>
      <xdr:rowOff>28575</xdr:rowOff>
    </xdr:from>
    <xdr:to>
      <xdr:col>8</xdr:col>
      <xdr:colOff>28574</xdr:colOff>
      <xdr:row>19</xdr:row>
      <xdr:rowOff>9525</xdr:rowOff>
    </xdr:to>
    <xdr:sp macro="" textlink="">
      <xdr:nvSpPr>
        <xdr:cNvPr id="15" name="TextBox 14">
          <a:extLst>
            <a:ext uri="{FF2B5EF4-FFF2-40B4-BE49-F238E27FC236}">
              <a16:creationId xmlns:a16="http://schemas.microsoft.com/office/drawing/2014/main" id="{33213E4E-572E-46CA-912B-F03542101324}"/>
            </a:ext>
          </a:extLst>
        </xdr:cNvPr>
        <xdr:cNvSpPr txBox="1"/>
      </xdr:nvSpPr>
      <xdr:spPr>
        <a:xfrm>
          <a:off x="8534400" y="3562350"/>
          <a:ext cx="1504949" cy="381000"/>
        </a:xfrm>
        <a:prstGeom prst="rect">
          <a:avLst/>
        </a:prstGeom>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r>
            <a:rPr lang="en-US" sz="1000"/>
            <a:t>83.3% of ticket prices fall</a:t>
          </a:r>
          <a:r>
            <a:rPr lang="en-US" sz="1000" baseline="0"/>
            <a:t> in the first 5 bins</a:t>
          </a:r>
          <a:endParaRPr lang="en-US" sz="10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0.51142</cdr:x>
      <cdr:y>0.1752</cdr:y>
    </cdr:from>
    <cdr:to>
      <cdr:x>0.51142</cdr:x>
      <cdr:y>0.22642</cdr:y>
    </cdr:to>
    <cdr:cxnSp macro="">
      <cdr:nvCxnSpPr>
        <cdr:cNvPr id="3" name="Straight Connector 2">
          <a:extLst xmlns:a="http://schemas.openxmlformats.org/drawingml/2006/main">
            <a:ext uri="{FF2B5EF4-FFF2-40B4-BE49-F238E27FC236}">
              <a16:creationId xmlns:a16="http://schemas.microsoft.com/office/drawing/2014/main" id="{ACAB2411-2C57-4681-9594-3409489BDB4A}"/>
            </a:ext>
          </a:extLst>
        </cdr:cNvPr>
        <cdr:cNvCxnSpPr/>
      </cdr:nvCxnSpPr>
      <cdr:spPr>
        <a:xfrm xmlns:a="http://schemas.openxmlformats.org/drawingml/2006/main" flipV="1">
          <a:off x="2771775" y="619126"/>
          <a:ext cx="0" cy="180975"/>
        </a:xfrm>
        <a:prstGeom xmlns:a="http://schemas.openxmlformats.org/drawingml/2006/main" prst="line">
          <a:avLst/>
        </a:prstGeom>
      </cdr:spPr>
      <cdr:style>
        <a:lnRef xmlns:a="http://schemas.openxmlformats.org/drawingml/2006/main" idx="3">
          <a:schemeClr val="accent5"/>
        </a:lnRef>
        <a:fillRef xmlns:a="http://schemas.openxmlformats.org/drawingml/2006/main" idx="0">
          <a:schemeClr val="accent5"/>
        </a:fillRef>
        <a:effectRef xmlns:a="http://schemas.openxmlformats.org/drawingml/2006/main" idx="2">
          <a:schemeClr val="accent5"/>
        </a:effectRef>
        <a:fontRef xmlns:a="http://schemas.openxmlformats.org/drawingml/2006/main" idx="minor">
          <a:schemeClr val="tx1"/>
        </a:fontRef>
      </cdr:style>
    </cdr:cxnSp>
  </cdr:relSizeAnchor>
  <cdr:relSizeAnchor xmlns:cdr="http://schemas.openxmlformats.org/drawingml/2006/chartDrawing">
    <cdr:from>
      <cdr:x>0.04979</cdr:x>
      <cdr:y>0.1788</cdr:y>
    </cdr:from>
    <cdr:to>
      <cdr:x>0.04979</cdr:x>
      <cdr:y>0.23001</cdr:y>
    </cdr:to>
    <cdr:cxnSp macro="">
      <cdr:nvCxnSpPr>
        <cdr:cNvPr id="5" name="Straight Connector 4">
          <a:extLst xmlns:a="http://schemas.openxmlformats.org/drawingml/2006/main">
            <a:ext uri="{FF2B5EF4-FFF2-40B4-BE49-F238E27FC236}">
              <a16:creationId xmlns:a16="http://schemas.microsoft.com/office/drawing/2014/main" id="{2601A4BA-BB05-44AF-B66E-8AB62392EC0A}"/>
            </a:ext>
          </a:extLst>
        </cdr:cNvPr>
        <cdr:cNvCxnSpPr/>
      </cdr:nvCxnSpPr>
      <cdr:spPr>
        <a:xfrm xmlns:a="http://schemas.openxmlformats.org/drawingml/2006/main" flipV="1">
          <a:off x="269875" y="631826"/>
          <a:ext cx="0" cy="180975"/>
        </a:xfrm>
        <a:prstGeom xmlns:a="http://schemas.openxmlformats.org/drawingml/2006/main" prst="line">
          <a:avLst/>
        </a:prstGeom>
      </cdr:spPr>
      <cdr:style>
        <a:lnRef xmlns:a="http://schemas.openxmlformats.org/drawingml/2006/main" idx="3">
          <a:schemeClr val="accent5"/>
        </a:lnRef>
        <a:fillRef xmlns:a="http://schemas.openxmlformats.org/drawingml/2006/main" idx="0">
          <a:schemeClr val="accent5"/>
        </a:fillRef>
        <a:effectRef xmlns:a="http://schemas.openxmlformats.org/drawingml/2006/main" idx="2">
          <a:schemeClr val="accent5"/>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4</xdr:col>
      <xdr:colOff>38100</xdr:colOff>
      <xdr:row>17</xdr:row>
      <xdr:rowOff>138112</xdr:rowOff>
    </xdr:from>
    <xdr:to>
      <xdr:col>8</xdr:col>
      <xdr:colOff>28575</xdr:colOff>
      <xdr:row>32</xdr:row>
      <xdr:rowOff>180975</xdr:rowOff>
    </xdr:to>
    <xdr:graphicFrame macro="">
      <xdr:nvGraphicFramePr>
        <xdr:cNvPr id="2" name="Chart 1">
          <a:extLst>
            <a:ext uri="{FF2B5EF4-FFF2-40B4-BE49-F238E27FC236}">
              <a16:creationId xmlns:a16="http://schemas.microsoft.com/office/drawing/2014/main" id="{2F1BA8A5-A25A-4F46-8777-6F52F7C94B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133350</xdr:colOff>
      <xdr:row>1</xdr:row>
      <xdr:rowOff>0</xdr:rowOff>
    </xdr:from>
    <xdr:to>
      <xdr:col>13</xdr:col>
      <xdr:colOff>569022</xdr:colOff>
      <xdr:row>16</xdr:row>
      <xdr:rowOff>0</xdr:rowOff>
    </xdr:to>
    <xdr:grpSp>
      <xdr:nvGrpSpPr>
        <xdr:cNvPr id="7" name="Group 6">
          <a:extLst>
            <a:ext uri="{FF2B5EF4-FFF2-40B4-BE49-F238E27FC236}">
              <a16:creationId xmlns:a16="http://schemas.microsoft.com/office/drawing/2014/main" id="{9460A1AD-8F03-4B29-8BFB-1518547BDDB3}"/>
            </a:ext>
          </a:extLst>
        </xdr:cNvPr>
        <xdr:cNvGrpSpPr/>
      </xdr:nvGrpSpPr>
      <xdr:grpSpPr>
        <a:xfrm>
          <a:off x="10401300" y="184150"/>
          <a:ext cx="4721922" cy="3105150"/>
          <a:chOff x="6134100" y="5581650"/>
          <a:chExt cx="4579047" cy="2847975"/>
        </a:xfrm>
      </xdr:grpSpPr>
      <xdr:graphicFrame macro="">
        <xdr:nvGraphicFramePr>
          <xdr:cNvPr id="3" name="Chart 2">
            <a:extLst>
              <a:ext uri="{FF2B5EF4-FFF2-40B4-BE49-F238E27FC236}">
                <a16:creationId xmlns:a16="http://schemas.microsoft.com/office/drawing/2014/main" id="{0297F0C6-7817-4220-8CC2-2EE5C3DF2A95}"/>
              </a:ext>
            </a:extLst>
          </xdr:cNvPr>
          <xdr:cNvGraphicFramePr>
            <a:graphicFrameLocks/>
          </xdr:cNvGraphicFramePr>
        </xdr:nvGraphicFramePr>
        <xdr:xfrm>
          <a:off x="6134100" y="5581650"/>
          <a:ext cx="4579047" cy="2847975"/>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4" name="Oval 3">
            <a:extLst>
              <a:ext uri="{FF2B5EF4-FFF2-40B4-BE49-F238E27FC236}">
                <a16:creationId xmlns:a16="http://schemas.microsoft.com/office/drawing/2014/main" id="{D6817624-C870-42DE-8DFC-AE5CAB87D398}"/>
              </a:ext>
            </a:extLst>
          </xdr:cNvPr>
          <xdr:cNvSpPr>
            <a:spLocks noChangeAspect="1"/>
          </xdr:cNvSpPr>
        </xdr:nvSpPr>
        <xdr:spPr>
          <a:xfrm>
            <a:off x="7019926" y="6593080"/>
            <a:ext cx="1295400" cy="1207895"/>
          </a:xfrm>
          <a:prstGeom prst="ellipse">
            <a:avLst/>
          </a:prstGeom>
          <a:pattFill prst="ltDnDiag">
            <a:fgClr>
              <a:schemeClr val="bg1">
                <a:lumMod val="95000"/>
              </a:schemeClr>
            </a:fgClr>
            <a:bgClr>
              <a:schemeClr val="bg1"/>
            </a:bgClr>
          </a:pattFill>
          <a:ln w="2222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attFill prst="dashDnDiag">
                <a:fgClr>
                  <a:schemeClr val="bg1"/>
                </a:fgClr>
                <a:bgClr>
                  <a:schemeClr val="bg1">
                    <a:lumMod val="85000"/>
                  </a:schemeClr>
                </a:bgClr>
              </a:pattFill>
            </a:endParaRPr>
          </a:p>
        </xdr:txBody>
      </xdr:sp>
    </xdr:grpSp>
    <xdr:clientData/>
  </xdr:twoCellAnchor>
  <xdr:twoCellAnchor>
    <xdr:from>
      <xdr:col>8</xdr:col>
      <xdr:colOff>161925</xdr:colOff>
      <xdr:row>17</xdr:row>
      <xdr:rowOff>128587</xdr:rowOff>
    </xdr:from>
    <xdr:to>
      <xdr:col>13</xdr:col>
      <xdr:colOff>590550</xdr:colOff>
      <xdr:row>33</xdr:row>
      <xdr:rowOff>9525</xdr:rowOff>
    </xdr:to>
    <xdr:grpSp>
      <xdr:nvGrpSpPr>
        <xdr:cNvPr id="12" name="Group 11">
          <a:extLst>
            <a:ext uri="{FF2B5EF4-FFF2-40B4-BE49-F238E27FC236}">
              <a16:creationId xmlns:a16="http://schemas.microsoft.com/office/drawing/2014/main" id="{22E557B9-06DD-416D-B704-D0D05243E683}"/>
            </a:ext>
          </a:extLst>
        </xdr:cNvPr>
        <xdr:cNvGrpSpPr/>
      </xdr:nvGrpSpPr>
      <xdr:grpSpPr>
        <a:xfrm>
          <a:off x="10429875" y="3608387"/>
          <a:ext cx="4714875" cy="2947988"/>
          <a:chOff x="11010900" y="1938337"/>
          <a:chExt cx="4572000" cy="2743200"/>
        </a:xfrm>
      </xdr:grpSpPr>
      <xdr:graphicFrame macro="">
        <xdr:nvGraphicFramePr>
          <xdr:cNvPr id="8" name="Chart 7">
            <a:extLst>
              <a:ext uri="{FF2B5EF4-FFF2-40B4-BE49-F238E27FC236}">
                <a16:creationId xmlns:a16="http://schemas.microsoft.com/office/drawing/2014/main" id="{903E8FDF-A7FC-40B8-957E-C47D6301AD20}"/>
              </a:ext>
            </a:extLst>
          </xdr:cNvPr>
          <xdr:cNvGraphicFramePr/>
        </xdr:nvGraphicFramePr>
        <xdr:xfrm>
          <a:off x="11010900" y="1938337"/>
          <a:ext cx="4572000" cy="2743200"/>
        </xdr:xfrm>
        <a:graphic>
          <a:graphicData uri="http://schemas.openxmlformats.org/drawingml/2006/chart">
            <c:chart xmlns:c="http://schemas.openxmlformats.org/drawingml/2006/chart" xmlns:r="http://schemas.openxmlformats.org/officeDocument/2006/relationships" r:id="rId3"/>
          </a:graphicData>
        </a:graphic>
      </xdr:graphicFrame>
      <xdr:cxnSp macro="">
        <xdr:nvCxnSpPr>
          <xdr:cNvPr id="9" name="Straight Connector 8">
            <a:extLst>
              <a:ext uri="{FF2B5EF4-FFF2-40B4-BE49-F238E27FC236}">
                <a16:creationId xmlns:a16="http://schemas.microsoft.com/office/drawing/2014/main" id="{49B2BE9B-406D-4D3E-BC80-EA1F6ADF2027}"/>
              </a:ext>
            </a:extLst>
          </xdr:cNvPr>
          <xdr:cNvCxnSpPr/>
        </xdr:nvCxnSpPr>
        <xdr:spPr>
          <a:xfrm flipV="1">
            <a:off x="11439525" y="2696726"/>
            <a:ext cx="3562350" cy="8668"/>
          </a:xfrm>
          <a:prstGeom prst="line">
            <a:avLst/>
          </a:prstGeom>
          <a:ln w="57150"/>
          <a:effectLst>
            <a:outerShdw blurRad="50800" dist="38100" dir="5400000" algn="t" rotWithShape="0">
              <a:prstClr val="black">
                <a:alpha val="40000"/>
              </a:prstClr>
            </a:outerShdw>
          </a:effectLst>
        </xdr:spPr>
        <xdr:style>
          <a:lnRef idx="3">
            <a:schemeClr val="accent5"/>
          </a:lnRef>
          <a:fillRef idx="0">
            <a:schemeClr val="accent5"/>
          </a:fillRef>
          <a:effectRef idx="2">
            <a:schemeClr val="accent5"/>
          </a:effectRef>
          <a:fontRef idx="minor">
            <a:schemeClr val="tx1"/>
          </a:fontRef>
        </xdr:style>
      </xdr:cxnSp>
    </xdr:grp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209550</xdr:colOff>
      <xdr:row>0</xdr:row>
      <xdr:rowOff>190501</xdr:rowOff>
    </xdr:from>
    <xdr:to>
      <xdr:col>12</xdr:col>
      <xdr:colOff>409575</xdr:colOff>
      <xdr:row>15</xdr:row>
      <xdr:rowOff>161926</xdr:rowOff>
    </xdr:to>
    <xdr:graphicFrame macro="">
      <xdr:nvGraphicFramePr>
        <xdr:cNvPr id="11" name="Chart 10">
          <a:extLst>
            <a:ext uri="{FF2B5EF4-FFF2-40B4-BE49-F238E27FC236}">
              <a16:creationId xmlns:a16="http://schemas.microsoft.com/office/drawing/2014/main" id="{621A5BAC-ADEF-416A-8DDC-B0F7DB1C0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112446</xdr:colOff>
      <xdr:row>14</xdr:row>
      <xdr:rowOff>46304</xdr:rowOff>
    </xdr:from>
    <xdr:to>
      <xdr:col>1</xdr:col>
      <xdr:colOff>3233869</xdr:colOff>
      <xdr:row>21</xdr:row>
      <xdr:rowOff>20769</xdr:rowOff>
    </xdr:to>
    <xdr:pic>
      <xdr:nvPicPr>
        <xdr:cNvPr id="17" name="Picture 16">
          <a:extLst>
            <a:ext uri="{FF2B5EF4-FFF2-40B4-BE49-F238E27FC236}">
              <a16:creationId xmlns:a16="http://schemas.microsoft.com/office/drawing/2014/main" id="{780F0D35-9E19-4374-BA2A-9C02CBCE218F}"/>
            </a:ext>
          </a:extLst>
        </xdr:cNvPr>
        <xdr:cNvPicPr>
          <a:picLocks noChangeAspect="1"/>
        </xdr:cNvPicPr>
      </xdr:nvPicPr>
      <xdr:blipFill>
        <a:blip xmlns:r="http://schemas.openxmlformats.org/officeDocument/2006/relationships" r:embed="rId2"/>
        <a:stretch>
          <a:fillRect/>
        </a:stretch>
      </xdr:blipFill>
      <xdr:spPr>
        <a:xfrm rot="5400000">
          <a:off x="1238250" y="2082800"/>
          <a:ext cx="1352415" cy="31214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8</xdr:col>
      <xdr:colOff>85725</xdr:colOff>
      <xdr:row>24</xdr:row>
      <xdr:rowOff>76200</xdr:rowOff>
    </xdr:from>
    <xdr:to>
      <xdr:col>15</xdr:col>
      <xdr:colOff>9525</xdr:colOff>
      <xdr:row>37</xdr:row>
      <xdr:rowOff>85725</xdr:rowOff>
    </xdr:to>
    <xdr:graphicFrame macro="">
      <xdr:nvGraphicFramePr>
        <xdr:cNvPr id="8" name="Chart 7">
          <a:extLst>
            <a:ext uri="{FF2B5EF4-FFF2-40B4-BE49-F238E27FC236}">
              <a16:creationId xmlns:a16="http://schemas.microsoft.com/office/drawing/2014/main" id="{10E732E6-0CCE-40BF-B5FB-613D82B2B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57150</xdr:colOff>
      <xdr:row>11</xdr:row>
      <xdr:rowOff>69850</xdr:rowOff>
    </xdr:from>
    <xdr:to>
      <xdr:col>14</xdr:col>
      <xdr:colOff>857250</xdr:colOff>
      <xdr:row>23</xdr:row>
      <xdr:rowOff>127000</xdr:rowOff>
    </xdr:to>
    <xdr:graphicFrame macro="">
      <xdr:nvGraphicFramePr>
        <xdr:cNvPr id="10" name="Chart 9">
          <a:extLst>
            <a:ext uri="{FF2B5EF4-FFF2-40B4-BE49-F238E27FC236}">
              <a16:creationId xmlns:a16="http://schemas.microsoft.com/office/drawing/2014/main" id="{9DBCA908-4E7C-4A62-8545-54E65E37E7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10</xdr:row>
      <xdr:rowOff>147637</xdr:rowOff>
    </xdr:from>
    <xdr:to>
      <xdr:col>8</xdr:col>
      <xdr:colOff>47625</xdr:colOff>
      <xdr:row>24</xdr:row>
      <xdr:rowOff>166687</xdr:rowOff>
    </xdr:to>
    <xdr:graphicFrame macro="">
      <xdr:nvGraphicFramePr>
        <xdr:cNvPr id="4" name="Chart 3">
          <a:extLst>
            <a:ext uri="{FF2B5EF4-FFF2-40B4-BE49-F238E27FC236}">
              <a16:creationId xmlns:a16="http://schemas.microsoft.com/office/drawing/2014/main" id="{70A2C4B0-EE7C-4672-9C8B-04A39145F1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10</xdr:row>
      <xdr:rowOff>157162</xdr:rowOff>
    </xdr:from>
    <xdr:to>
      <xdr:col>11</xdr:col>
      <xdr:colOff>1190625</xdr:colOff>
      <xdr:row>24</xdr:row>
      <xdr:rowOff>176212</xdr:rowOff>
    </xdr:to>
    <xdr:graphicFrame macro="">
      <xdr:nvGraphicFramePr>
        <xdr:cNvPr id="5" name="Chart 4">
          <a:extLst>
            <a:ext uri="{FF2B5EF4-FFF2-40B4-BE49-F238E27FC236}">
              <a16:creationId xmlns:a16="http://schemas.microsoft.com/office/drawing/2014/main" id="{8FBC1310-4727-4903-9B34-0D51EEB0D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25</xdr:row>
      <xdr:rowOff>90487</xdr:rowOff>
    </xdr:from>
    <xdr:to>
      <xdr:col>8</xdr:col>
      <xdr:colOff>47625</xdr:colOff>
      <xdr:row>39</xdr:row>
      <xdr:rowOff>138112</xdr:rowOff>
    </xdr:to>
    <xdr:graphicFrame macro="">
      <xdr:nvGraphicFramePr>
        <xdr:cNvPr id="6" name="Chart 5">
          <a:extLst>
            <a:ext uri="{FF2B5EF4-FFF2-40B4-BE49-F238E27FC236}">
              <a16:creationId xmlns:a16="http://schemas.microsoft.com/office/drawing/2014/main" id="{64F4C879-44BA-4010-A2DB-B27A36AA84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504824</xdr:colOff>
      <xdr:row>20</xdr:row>
      <xdr:rowOff>66674</xdr:rowOff>
    </xdr:from>
    <xdr:to>
      <xdr:col>5</xdr:col>
      <xdr:colOff>571499</xdr:colOff>
      <xdr:row>22</xdr:row>
      <xdr:rowOff>114299</xdr:rowOff>
    </xdr:to>
    <xdr:sp macro="" textlink="">
      <xdr:nvSpPr>
        <xdr:cNvPr id="7" name="TextBox 6">
          <a:extLst>
            <a:ext uri="{FF2B5EF4-FFF2-40B4-BE49-F238E27FC236}">
              <a16:creationId xmlns:a16="http://schemas.microsoft.com/office/drawing/2014/main" id="{45B1F81E-E519-40F6-99D5-8C4B1FFA9354}"/>
            </a:ext>
          </a:extLst>
        </xdr:cNvPr>
        <xdr:cNvSpPr txBox="1"/>
      </xdr:nvSpPr>
      <xdr:spPr>
        <a:xfrm>
          <a:off x="7581899" y="4152899"/>
          <a:ext cx="1552575" cy="447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Coefficient of Correlation = 0.728</a:t>
          </a:r>
        </a:p>
      </xdr:txBody>
    </xdr:sp>
    <xdr:clientData/>
  </xdr:twoCellAnchor>
</xdr:wsDr>
</file>

<file path=xl/drawings/drawing7.xml><?xml version="1.0" encoding="utf-8"?>
<c:userShapes xmlns:c="http://schemas.openxmlformats.org/drawingml/2006/chart">
  <cdr:relSizeAnchor xmlns:cdr="http://schemas.openxmlformats.org/drawingml/2006/chartDrawing">
    <cdr:from>
      <cdr:x>0.12986</cdr:x>
      <cdr:y>0.68519</cdr:y>
    </cdr:from>
    <cdr:to>
      <cdr:x>0.46944</cdr:x>
      <cdr:y>0.84838</cdr:y>
    </cdr:to>
    <cdr:sp macro="" textlink="">
      <cdr:nvSpPr>
        <cdr:cNvPr id="2" name="TextBox 6">
          <a:extLst xmlns:a="http://schemas.openxmlformats.org/drawingml/2006/main">
            <a:ext uri="{FF2B5EF4-FFF2-40B4-BE49-F238E27FC236}">
              <a16:creationId xmlns:a16="http://schemas.microsoft.com/office/drawing/2014/main" id="{45B1F81E-E519-40F6-99D5-8C4B1FFA9354}"/>
            </a:ext>
          </a:extLst>
        </cdr:cNvPr>
        <cdr:cNvSpPr txBox="1"/>
      </cdr:nvSpPr>
      <cdr:spPr>
        <a:xfrm xmlns:a="http://schemas.openxmlformats.org/drawingml/2006/main">
          <a:off x="593725" y="1879600"/>
          <a:ext cx="1552575" cy="447675"/>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a:t>Coefficient of Correlation = 0.823</a:t>
          </a:r>
        </a:p>
      </cdr:txBody>
    </cdr:sp>
  </cdr:relSizeAnchor>
</c:userShapes>
</file>

<file path=xl/drawings/drawing8.xml><?xml version="1.0" encoding="utf-8"?>
<c:userShapes xmlns:c="http://schemas.openxmlformats.org/drawingml/2006/chart">
  <cdr:relSizeAnchor xmlns:cdr="http://schemas.openxmlformats.org/drawingml/2006/chartDrawing">
    <cdr:from>
      <cdr:x>0.11944</cdr:x>
      <cdr:y>0.68171</cdr:y>
    </cdr:from>
    <cdr:to>
      <cdr:x>0.45903</cdr:x>
      <cdr:y>0.84491</cdr:y>
    </cdr:to>
    <cdr:sp macro="" textlink="">
      <cdr:nvSpPr>
        <cdr:cNvPr id="2" name="TextBox 6">
          <a:extLst xmlns:a="http://schemas.openxmlformats.org/drawingml/2006/main">
            <a:ext uri="{FF2B5EF4-FFF2-40B4-BE49-F238E27FC236}">
              <a16:creationId xmlns:a16="http://schemas.microsoft.com/office/drawing/2014/main" id="{45B1F81E-E519-40F6-99D5-8C4B1FFA9354}"/>
            </a:ext>
          </a:extLst>
        </cdr:cNvPr>
        <cdr:cNvSpPr txBox="1"/>
      </cdr:nvSpPr>
      <cdr:spPr>
        <a:xfrm xmlns:a="http://schemas.openxmlformats.org/drawingml/2006/main">
          <a:off x="546100" y="1870075"/>
          <a:ext cx="1552575" cy="447675"/>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a:t>Coefficient of Correlation = 0.964</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ok, Morgan" refreshedDate="43364.936260069444" createdVersion="6" refreshedVersion="6" minRefreshableVersion="3" recordCount="6" xr:uid="{00000000-000A-0000-FFFF-FFFF00000000}">
  <cacheSource type="worksheet">
    <worksheetSource ref="B5:C11" sheet="3) 2.7"/>
  </cacheSource>
  <cacheFields count="2">
    <cacheField name="Needs" numFmtId="0">
      <sharedItems count="6">
        <s v="Easier-to-use analytic tools"/>
        <s v="Faster access to data"/>
        <s v="Improved ability to present and interpret data"/>
        <s v="Improved ability to plan actions"/>
        <s v="Improved ability to predict impacts of my actions"/>
        <s v="Improved relationships to the business line organizations"/>
      </sharedItems>
    </cacheField>
    <cacheField name="Frequency" numFmtId="0">
      <sharedItems containsSemiMixedTypes="0" containsString="0" containsNumber="1" containsInteger="1" minValue="33" maxValue="12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127"/>
  </r>
  <r>
    <x v="1"/>
    <n v="41"/>
  </r>
  <r>
    <x v="2"/>
    <n v="123"/>
  </r>
  <r>
    <x v="3"/>
    <n v="33"/>
  </r>
  <r>
    <x v="4"/>
    <n v="49"/>
  </r>
  <r>
    <x v="5"/>
    <n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Needs">
  <location ref="F5:G12" firstHeaderRow="1" firstDataRow="1" firstDataCol="1"/>
  <pivotFields count="2">
    <pivotField axis="axisRow" showAll="0" sortType="descending">
      <items count="7">
        <item x="0"/>
        <item x="1"/>
        <item x="3"/>
        <item x="4"/>
        <item x="2"/>
        <item x="5"/>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7">
    <i>
      <x/>
    </i>
    <i>
      <x v="4"/>
    </i>
    <i>
      <x v="3"/>
    </i>
    <i>
      <x v="1"/>
    </i>
    <i>
      <x v="5"/>
    </i>
    <i>
      <x v="2"/>
    </i>
    <i t="grand">
      <x/>
    </i>
  </rowItems>
  <colItems count="1">
    <i/>
  </colItems>
  <dataFields count="1">
    <dataField name="Solution 'A'" fld="1" showDataAs="percentOfTotal" baseField="0" baseItem="0" numFmtId="10"/>
  </dataFields>
  <formats count="12">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axis="axisValues" fieldPosition="0"/>
    </format>
    <format dxfId="5">
      <pivotArea field="0" type="button" dataOnly="0" labelOnly="1" outline="0" axis="axisRow" fieldPosition="0"/>
    </format>
    <format dxfId="4">
      <pivotArea dataOnly="0" outline="0" axis="axisValues" fieldPosition="0"/>
    </format>
    <format dxfId="3">
      <pivotArea dataOnly="0" labelOnly="1" grandRow="1" outline="0" fieldPosition="0"/>
    </format>
    <format dxfId="2">
      <pivotArea grandRow="1" outline="0" collapsedLevelsAreSubtotals="1" fieldPosition="0"/>
    </format>
    <format dxfId="1">
      <pivotArea collapsedLevelsAreSubtotals="1" fieldPosition="0">
        <references count="1">
          <reference field="0" count="2">
            <x v="0"/>
            <x v="4"/>
          </reference>
        </references>
      </pivotArea>
    </format>
    <format dxfId="0">
      <pivotArea dataOnly="0" labelOnly="1" fieldPosition="0">
        <references count="1">
          <reference field="0" count="2">
            <x v="0"/>
            <x v="4"/>
          </reference>
        </references>
      </pivotArea>
    </format>
  </formats>
  <pivotTableStyleInfo name="PivotStyleLight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3"/>
  <sheetViews>
    <sheetView showGridLines="0" workbookViewId="0"/>
  </sheetViews>
  <sheetFormatPr defaultRowHeight="14.5" x14ac:dyDescent="0.35"/>
  <cols>
    <col min="1" max="1" width="3.54296875" customWidth="1"/>
    <col min="2" max="2" width="89.54296875" style="1" customWidth="1"/>
    <col min="3" max="3" width="9.08984375" customWidth="1"/>
    <col min="4" max="4" width="3.90625" customWidth="1"/>
    <col min="5" max="5" width="8" customWidth="1"/>
    <col min="7" max="7" width="20" customWidth="1"/>
    <col min="8" max="11" width="12.453125" customWidth="1"/>
    <col min="12" max="12" width="12.54296875" customWidth="1"/>
    <col min="14" max="14" width="18.90625" bestFit="1" customWidth="1"/>
    <col min="17" max="17" width="18.6328125" customWidth="1"/>
  </cols>
  <sheetData>
    <row r="1" spans="2:16" ht="15" thickBot="1" x14ac:dyDescent="0.4">
      <c r="N1" s="17"/>
    </row>
    <row r="2" spans="2:16" s="34" customFormat="1" ht="34.5" customHeight="1" x14ac:dyDescent="0.35">
      <c r="B2" s="182" t="s">
        <v>17</v>
      </c>
      <c r="C2" s="183"/>
      <c r="E2"/>
      <c r="F2"/>
      <c r="G2" s="50"/>
      <c r="H2" s="39"/>
      <c r="I2" s="39"/>
      <c r="J2" s="39"/>
      <c r="K2" s="39"/>
      <c r="L2" s="56"/>
      <c r="N2" s="17"/>
      <c r="O2"/>
      <c r="P2"/>
    </row>
    <row r="3" spans="2:16" ht="15" customHeight="1" x14ac:dyDescent="0.35">
      <c r="B3" s="184"/>
      <c r="C3" s="185"/>
      <c r="G3" s="46"/>
      <c r="J3" s="13"/>
      <c r="L3" s="48"/>
      <c r="N3" s="17"/>
    </row>
    <row r="4" spans="2:16" ht="15" customHeight="1" x14ac:dyDescent="0.35">
      <c r="B4" s="186"/>
      <c r="C4" s="187"/>
      <c r="G4" s="47"/>
      <c r="J4" s="13"/>
      <c r="L4" s="48"/>
      <c r="N4" s="17"/>
    </row>
    <row r="5" spans="2:16" ht="15" customHeight="1" x14ac:dyDescent="0.35">
      <c r="B5" s="186"/>
      <c r="C5" s="187"/>
      <c r="G5" s="47"/>
      <c r="J5" s="13"/>
      <c r="L5" s="48"/>
      <c r="N5" s="17"/>
    </row>
    <row r="6" spans="2:16" ht="15" customHeight="1" x14ac:dyDescent="0.35">
      <c r="B6" s="186"/>
      <c r="C6" s="187"/>
      <c r="G6" s="47"/>
      <c r="J6" s="13"/>
      <c r="L6" s="48"/>
      <c r="N6" s="17"/>
    </row>
    <row r="7" spans="2:16" ht="15" customHeight="1" x14ac:dyDescent="0.35">
      <c r="B7" s="180"/>
      <c r="C7" s="181"/>
      <c r="G7" s="47"/>
      <c r="J7" s="13"/>
      <c r="L7" s="48"/>
      <c r="N7" s="17"/>
    </row>
    <row r="8" spans="2:16" ht="15" customHeight="1" x14ac:dyDescent="0.35">
      <c r="B8" s="5"/>
      <c r="C8" s="6"/>
      <c r="G8" s="47"/>
      <c r="J8" s="13"/>
      <c r="L8" s="48"/>
      <c r="N8" s="17"/>
    </row>
    <row r="9" spans="2:16" ht="15" customHeight="1" x14ac:dyDescent="0.35">
      <c r="B9" s="190"/>
      <c r="C9" s="191"/>
      <c r="G9" s="47"/>
      <c r="J9" s="13"/>
      <c r="L9" s="48"/>
      <c r="N9" s="17"/>
    </row>
    <row r="10" spans="2:16" ht="15" customHeight="1" x14ac:dyDescent="0.35">
      <c r="B10" s="192"/>
      <c r="C10" s="193"/>
      <c r="G10" s="47"/>
      <c r="J10" s="13"/>
      <c r="L10" s="48"/>
      <c r="N10" s="17"/>
    </row>
    <row r="11" spans="2:16" ht="15" customHeight="1" x14ac:dyDescent="0.35">
      <c r="B11" s="194"/>
      <c r="C11" s="195"/>
      <c r="G11" s="47"/>
      <c r="J11" s="13"/>
      <c r="L11" s="48"/>
      <c r="N11" s="17"/>
    </row>
    <row r="12" spans="2:16" ht="15" customHeight="1" thickBot="1" x14ac:dyDescent="0.4">
      <c r="B12" s="28"/>
      <c r="C12" s="28"/>
      <c r="G12" s="49"/>
      <c r="H12" s="36"/>
      <c r="I12" s="36"/>
      <c r="J12" s="38"/>
      <c r="K12" s="36"/>
      <c r="L12" s="57"/>
      <c r="N12" s="17"/>
    </row>
    <row r="13" spans="2:16" ht="15" customHeight="1" x14ac:dyDescent="0.35">
      <c r="B13" s="196" t="s">
        <v>5</v>
      </c>
      <c r="C13" s="197"/>
      <c r="G13" s="37"/>
      <c r="H13" s="21"/>
      <c r="I13" s="21"/>
      <c r="J13" s="23"/>
      <c r="K13" s="21"/>
      <c r="L13" s="23"/>
      <c r="N13" s="17"/>
    </row>
    <row r="14" spans="2:16" ht="15.75" customHeight="1" x14ac:dyDescent="0.35">
      <c r="B14" s="198"/>
      <c r="C14" s="199"/>
      <c r="N14" s="17"/>
    </row>
    <row r="15" spans="2:16" ht="15.75" customHeight="1" x14ac:dyDescent="0.35">
      <c r="B15" s="200"/>
      <c r="C15" s="201"/>
      <c r="N15" s="17"/>
    </row>
    <row r="16" spans="2:16" ht="15.75" customHeight="1" x14ac:dyDescent="0.35">
      <c r="B16" s="202"/>
      <c r="C16" s="203"/>
      <c r="N16" s="17"/>
    </row>
    <row r="17" spans="2:14" ht="15.75" customHeight="1" x14ac:dyDescent="0.35">
      <c r="B17" s="202"/>
      <c r="C17" s="203"/>
      <c r="N17" s="17"/>
    </row>
    <row r="18" spans="2:14" ht="15.75" customHeight="1" x14ac:dyDescent="0.35">
      <c r="B18" s="202"/>
      <c r="C18" s="203"/>
      <c r="N18" s="17"/>
    </row>
    <row r="19" spans="2:14" ht="15.75" customHeight="1" x14ac:dyDescent="0.35">
      <c r="B19" s="202"/>
      <c r="C19" s="203"/>
      <c r="N19" s="17"/>
    </row>
    <row r="20" spans="2:14" ht="15.75" customHeight="1" x14ac:dyDescent="0.35">
      <c r="B20" s="202"/>
      <c r="C20" s="203"/>
      <c r="N20" s="17"/>
    </row>
    <row r="21" spans="2:14" ht="15.75" customHeight="1" x14ac:dyDescent="0.35">
      <c r="B21" s="202"/>
      <c r="C21" s="203"/>
      <c r="N21" s="17"/>
    </row>
    <row r="22" spans="2:14" ht="15.75" customHeight="1" x14ac:dyDescent="0.35">
      <c r="B22" s="188"/>
      <c r="C22" s="189"/>
      <c r="N22" s="17"/>
    </row>
    <row r="23" spans="2:14" x14ac:dyDescent="0.35">
      <c r="N23" s="17"/>
    </row>
  </sheetData>
  <mergeCells count="18">
    <mergeCell ref="B22:C22"/>
    <mergeCell ref="B9:C9"/>
    <mergeCell ref="B10:C10"/>
    <mergeCell ref="B11:C11"/>
    <mergeCell ref="B13:C14"/>
    <mergeCell ref="B15:C15"/>
    <mergeCell ref="B16:C16"/>
    <mergeCell ref="B17:C17"/>
    <mergeCell ref="B18:C18"/>
    <mergeCell ref="B19:C19"/>
    <mergeCell ref="B20:C20"/>
    <mergeCell ref="B21:C21"/>
    <mergeCell ref="B7:C7"/>
    <mergeCell ref="B2:C2"/>
    <mergeCell ref="B3:C3"/>
    <mergeCell ref="B4:C4"/>
    <mergeCell ref="B5:C5"/>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B2:C20"/>
  <sheetViews>
    <sheetView showGridLines="0" workbookViewId="0"/>
  </sheetViews>
  <sheetFormatPr defaultRowHeight="14.5" x14ac:dyDescent="0.35"/>
  <cols>
    <col min="1" max="1" width="3.54296875" customWidth="1"/>
    <col min="2" max="2" width="3.6328125" style="1" customWidth="1"/>
    <col min="3" max="3" width="69.6328125" customWidth="1"/>
  </cols>
  <sheetData>
    <row r="2" spans="2:3" ht="26" x14ac:dyDescent="0.6">
      <c r="B2" s="204" t="s">
        <v>228</v>
      </c>
      <c r="C2" s="205"/>
    </row>
    <row r="3" spans="2:3" ht="9.75" customHeight="1" x14ac:dyDescent="0.6">
      <c r="B3" s="173"/>
      <c r="C3" s="174"/>
    </row>
    <row r="4" spans="2:3" ht="17.25" customHeight="1" x14ac:dyDescent="0.35">
      <c r="B4" s="175">
        <v>1</v>
      </c>
      <c r="C4" s="176" t="s">
        <v>229</v>
      </c>
    </row>
    <row r="5" spans="2:3" ht="17.25" customHeight="1" x14ac:dyDescent="0.35">
      <c r="B5" s="175">
        <v>2</v>
      </c>
      <c r="C5" s="176" t="s">
        <v>231</v>
      </c>
    </row>
    <row r="6" spans="2:3" ht="17.25" customHeight="1" x14ac:dyDescent="0.35">
      <c r="B6" s="175">
        <v>3</v>
      </c>
      <c r="C6" s="176" t="s">
        <v>230</v>
      </c>
    </row>
    <row r="7" spans="2:3" ht="17.25" customHeight="1" x14ac:dyDescent="0.35">
      <c r="B7" s="175">
        <v>4</v>
      </c>
      <c r="C7" s="176" t="s">
        <v>232</v>
      </c>
    </row>
    <row r="8" spans="2:3" ht="17.25" customHeight="1" x14ac:dyDescent="0.35">
      <c r="B8" s="175">
        <v>5</v>
      </c>
      <c r="C8" s="176" t="s">
        <v>233</v>
      </c>
    </row>
    <row r="9" spans="2:3" ht="17.25" customHeight="1" x14ac:dyDescent="0.35">
      <c r="B9" s="175">
        <v>6</v>
      </c>
      <c r="C9" s="176" t="s">
        <v>234</v>
      </c>
    </row>
    <row r="10" spans="2:3" ht="17.25" customHeight="1" x14ac:dyDescent="0.35">
      <c r="B10" s="175">
        <v>7</v>
      </c>
      <c r="C10" s="176" t="s">
        <v>235</v>
      </c>
    </row>
    <row r="11" spans="2:3" ht="17.25" customHeight="1" x14ac:dyDescent="0.35">
      <c r="B11" s="175">
        <v>8</v>
      </c>
      <c r="C11" s="176" t="s">
        <v>236</v>
      </c>
    </row>
    <row r="12" spans="2:3" ht="17.25" customHeight="1" x14ac:dyDescent="0.35">
      <c r="B12" s="175">
        <v>9</v>
      </c>
      <c r="C12" s="176" t="s">
        <v>237</v>
      </c>
    </row>
    <row r="13" spans="2:3" ht="17.25" customHeight="1" x14ac:dyDescent="0.35">
      <c r="B13" s="177">
        <v>10</v>
      </c>
      <c r="C13" s="178" t="s">
        <v>238</v>
      </c>
    </row>
    <row r="14" spans="2:3" ht="17.25" customHeight="1" x14ac:dyDescent="0.35">
      <c r="B14" s="159"/>
      <c r="C14" s="132"/>
    </row>
    <row r="15" spans="2:3" ht="17.25" customHeight="1" x14ac:dyDescent="0.35"/>
    <row r="16" spans="2:3" ht="17.25" customHeight="1" x14ac:dyDescent="0.35"/>
    <row r="17" ht="17.25" customHeight="1" x14ac:dyDescent="0.35"/>
    <row r="18" ht="17.25" customHeight="1" x14ac:dyDescent="0.35"/>
    <row r="19" ht="17.25" customHeight="1" x14ac:dyDescent="0.35"/>
    <row r="20" ht="17.25" customHeight="1" x14ac:dyDescent="0.35"/>
  </sheetData>
  <mergeCells count="1">
    <mergeCell ref="B2:C2"/>
  </mergeCells>
  <hyperlinks>
    <hyperlink ref="B4:C4" location="'1) 1.7'!A1" display="'1) 1.7'!A1" xr:uid="{00000000-0004-0000-0100-000000000000}"/>
    <hyperlink ref="B5:C5" location="'2) 1.27'!A1" display="'2) 1.27'!A1" xr:uid="{00000000-0004-0000-0100-000001000000}"/>
    <hyperlink ref="B6:C6" location="'3) 2.7'!A1" display="'3) 2.7'!A1" xr:uid="{00000000-0004-0000-0100-000002000000}"/>
    <hyperlink ref="B7:C7" location="'4) 2.15'!A1" display="'4) 2.15'!A1" xr:uid="{00000000-0004-0000-0100-000003000000}"/>
    <hyperlink ref="B8:C8" location="'5) 2.25'!A1" display="'5) 2.25'!A1" xr:uid="{00000000-0004-0000-0100-000004000000}"/>
    <hyperlink ref="B9:C9" location="'6) 3.1'!A1" display="'6) 3.1'!A1" xr:uid="{00000000-0004-0000-0100-000005000000}"/>
    <hyperlink ref="B10:C10" location="'7) 3.11'!A1" display="'7) 3.11'!A1" xr:uid="{00000000-0004-0000-0100-000006000000}"/>
    <hyperlink ref="B11:C11" location="'8) 3.33'!A1" display="'8) 3.33'!A1" xr:uid="{00000000-0004-0000-0100-000007000000}"/>
    <hyperlink ref="B12:C12" location="'9) 3.39'!A1" display="'9) 3.39'!A1" xr:uid="{00000000-0004-0000-0100-000008000000}"/>
    <hyperlink ref="B13:C13" location="'10) 3.47'!A1" display="'10) 3.47'!A1" xr:uid="{00000000-0004-0000-0100-000009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79998168889431442"/>
  </sheetPr>
  <dimension ref="B2:B15"/>
  <sheetViews>
    <sheetView showGridLines="0" showRowColHeaders="0" workbookViewId="0">
      <selection activeCell="B11" sqref="B11"/>
    </sheetView>
  </sheetViews>
  <sheetFormatPr defaultRowHeight="14.5" x14ac:dyDescent="0.35"/>
  <cols>
    <col min="1" max="1" width="3.54296875" customWidth="1"/>
    <col min="2" max="2" width="89.54296875" style="1" customWidth="1"/>
  </cols>
  <sheetData>
    <row r="2" spans="2:2" ht="26" x14ac:dyDescent="0.6">
      <c r="B2" s="8" t="s">
        <v>0</v>
      </c>
    </row>
    <row r="3" spans="2:2" ht="49.5" customHeight="1" x14ac:dyDescent="0.35">
      <c r="B3" s="9" t="s">
        <v>6</v>
      </c>
    </row>
    <row r="4" spans="2:2" x14ac:dyDescent="0.35">
      <c r="B4" s="10" t="s">
        <v>1</v>
      </c>
    </row>
    <row r="5" spans="2:2" x14ac:dyDescent="0.35">
      <c r="B5" s="10" t="s">
        <v>2</v>
      </c>
    </row>
    <row r="6" spans="2:2" ht="29" x14ac:dyDescent="0.35">
      <c r="B6" s="10" t="s">
        <v>3</v>
      </c>
    </row>
    <row r="7" spans="2:2" x14ac:dyDescent="0.35">
      <c r="B7" s="11" t="s">
        <v>4</v>
      </c>
    </row>
    <row r="9" spans="2:2" ht="26" x14ac:dyDescent="0.6">
      <c r="B9" s="12" t="s">
        <v>5</v>
      </c>
    </row>
    <row r="10" spans="2:2" x14ac:dyDescent="0.35">
      <c r="B10" s="42" t="s">
        <v>7</v>
      </c>
    </row>
    <row r="11" spans="2:2" x14ac:dyDescent="0.35">
      <c r="B11" s="42" t="s">
        <v>8</v>
      </c>
    </row>
    <row r="12" spans="2:2" x14ac:dyDescent="0.35">
      <c r="B12" s="42" t="s">
        <v>9</v>
      </c>
    </row>
    <row r="13" spans="2:2" x14ac:dyDescent="0.35">
      <c r="B13" s="43" t="s">
        <v>10</v>
      </c>
    </row>
    <row r="15" spans="2:2" x14ac:dyDescent="0.35">
      <c r="B15" s="179" t="s">
        <v>239</v>
      </c>
    </row>
  </sheetData>
  <hyperlinks>
    <hyperlink ref="B15" location="'Assignment 1'!A1" display="homepage"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79998168889431442"/>
  </sheetPr>
  <dimension ref="B2:B12"/>
  <sheetViews>
    <sheetView showGridLines="0" showRowColHeaders="0" tabSelected="1" zoomScale="120" zoomScaleNormal="120" workbookViewId="0">
      <selection activeCell="B10" sqref="B10"/>
    </sheetView>
  </sheetViews>
  <sheetFormatPr defaultRowHeight="14.5" x14ac:dyDescent="0.35"/>
  <cols>
    <col min="1" max="1" width="3.54296875" customWidth="1"/>
    <col min="2" max="2" width="89.54296875" style="1" customWidth="1"/>
  </cols>
  <sheetData>
    <row r="2" spans="2:2" ht="26" x14ac:dyDescent="0.6">
      <c r="B2" s="8" t="s">
        <v>16</v>
      </c>
    </row>
    <row r="3" spans="2:2" ht="33" customHeight="1" x14ac:dyDescent="0.35">
      <c r="B3" s="9" t="s">
        <v>12</v>
      </c>
    </row>
    <row r="4" spans="2:2" ht="58" x14ac:dyDescent="0.35">
      <c r="B4" s="11" t="s">
        <v>11</v>
      </c>
    </row>
    <row r="6" spans="2:2" ht="26" x14ac:dyDescent="0.6">
      <c r="B6" s="12" t="s">
        <v>5</v>
      </c>
    </row>
    <row r="7" spans="2:2" ht="54" customHeight="1" x14ac:dyDescent="0.35">
      <c r="B7" s="44" t="s">
        <v>13</v>
      </c>
    </row>
    <row r="8" spans="2:2" ht="53.25" customHeight="1" x14ac:dyDescent="0.35">
      <c r="B8" s="44" t="s">
        <v>240</v>
      </c>
    </row>
    <row r="9" spans="2:2" ht="69" customHeight="1" x14ac:dyDescent="0.35">
      <c r="B9" s="44" t="s">
        <v>14</v>
      </c>
    </row>
    <row r="10" spans="2:2" ht="58" x14ac:dyDescent="0.35">
      <c r="B10" s="45" t="s">
        <v>15</v>
      </c>
    </row>
    <row r="12" spans="2:2" x14ac:dyDescent="0.35">
      <c r="B12" s="179" t="s">
        <v>239</v>
      </c>
    </row>
  </sheetData>
  <hyperlinks>
    <hyperlink ref="B12" location="'Assignment 1'!A1" display="homepage"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79998168889431442"/>
  </sheetPr>
  <dimension ref="B2:H19"/>
  <sheetViews>
    <sheetView showGridLines="0" topLeftCell="A4" workbookViewId="0">
      <selection activeCell="B13" sqref="B13:C13"/>
    </sheetView>
  </sheetViews>
  <sheetFormatPr defaultRowHeight="14.5" x14ac:dyDescent="0.35"/>
  <cols>
    <col min="1" max="1" width="3.54296875" customWidth="1"/>
    <col min="2" max="2" width="66.36328125" style="1" customWidth="1"/>
    <col min="3" max="3" width="11.08984375" customWidth="1"/>
    <col min="4" max="4" width="11.6328125" customWidth="1"/>
    <col min="5" max="5" width="6.90625" customWidth="1"/>
    <col min="6" max="6" width="52.36328125" bestFit="1" customWidth="1"/>
    <col min="7" max="7" width="11.90625" bestFit="1" customWidth="1"/>
  </cols>
  <sheetData>
    <row r="2" spans="2:8" ht="26" x14ac:dyDescent="0.6">
      <c r="B2" s="208" t="s">
        <v>18</v>
      </c>
      <c r="C2" s="209"/>
    </row>
    <row r="3" spans="2:8" ht="75.75" customHeight="1" x14ac:dyDescent="0.35">
      <c r="B3" s="206" t="s">
        <v>19</v>
      </c>
      <c r="C3" s="207"/>
    </row>
    <row r="4" spans="2:8" s="6" customFormat="1" x14ac:dyDescent="0.35">
      <c r="B4" s="5"/>
    </row>
    <row r="5" spans="2:8" x14ac:dyDescent="0.35">
      <c r="B5" s="2" t="s">
        <v>20</v>
      </c>
      <c r="C5" s="3" t="s">
        <v>21</v>
      </c>
      <c r="D5" s="14" t="s">
        <v>28</v>
      </c>
      <c r="F5" s="20" t="s">
        <v>20</v>
      </c>
      <c r="G5" s="21" t="s">
        <v>28</v>
      </c>
    </row>
    <row r="6" spans="2:8" x14ac:dyDescent="0.35">
      <c r="B6" s="4" t="s">
        <v>22</v>
      </c>
      <c r="C6" s="4">
        <v>127</v>
      </c>
      <c r="D6" s="15">
        <f>C6/SUM(C$6:C$11)</f>
        <v>0.30975609756097561</v>
      </c>
      <c r="F6" s="24" t="s">
        <v>22</v>
      </c>
      <c r="G6" s="25">
        <v>0.30975609756097561</v>
      </c>
    </row>
    <row r="7" spans="2:8" x14ac:dyDescent="0.35">
      <c r="B7" s="4" t="s">
        <v>27</v>
      </c>
      <c r="C7" s="4">
        <v>123</v>
      </c>
      <c r="D7" s="15">
        <f>C7/SUM(C$6:C$11)</f>
        <v>0.3</v>
      </c>
      <c r="F7" s="24" t="s">
        <v>27</v>
      </c>
      <c r="G7" s="25">
        <v>0.3</v>
      </c>
    </row>
    <row r="8" spans="2:8" x14ac:dyDescent="0.35">
      <c r="B8" s="4" t="s">
        <v>24</v>
      </c>
      <c r="C8" s="4">
        <v>49</v>
      </c>
      <c r="D8" s="15">
        <f>C8/SUM(C$6:C$11)</f>
        <v>0.11951219512195121</v>
      </c>
      <c r="F8" s="18" t="s">
        <v>24</v>
      </c>
      <c r="G8" s="19">
        <v>0.11951219512195121</v>
      </c>
    </row>
    <row r="9" spans="2:8" x14ac:dyDescent="0.35">
      <c r="B9" s="4" t="s">
        <v>26</v>
      </c>
      <c r="C9" s="4">
        <v>41</v>
      </c>
      <c r="D9" s="15">
        <f>C9/SUM(C$6:C$11)</f>
        <v>0.1</v>
      </c>
      <c r="F9" s="18" t="s">
        <v>26</v>
      </c>
      <c r="G9" s="19">
        <v>0.1</v>
      </c>
    </row>
    <row r="10" spans="2:8" x14ac:dyDescent="0.35">
      <c r="B10" s="4" t="s">
        <v>25</v>
      </c>
      <c r="C10" s="4">
        <v>37</v>
      </c>
      <c r="D10" s="15">
        <f>C10/SUM(C$6:C$11)</f>
        <v>9.0243902439024387E-2</v>
      </c>
      <c r="F10" s="18" t="s">
        <v>25</v>
      </c>
      <c r="G10" s="19">
        <v>9.0243902439024387E-2</v>
      </c>
    </row>
    <row r="11" spans="2:8" x14ac:dyDescent="0.35">
      <c r="B11" s="4" t="s">
        <v>23</v>
      </c>
      <c r="C11" s="4">
        <v>33</v>
      </c>
      <c r="D11" s="15">
        <f>C11/SUM(C$6:C$11)</f>
        <v>8.0487804878048783E-2</v>
      </c>
      <c r="F11" s="18" t="s">
        <v>23</v>
      </c>
      <c r="G11" s="19">
        <v>8.0487804878048783E-2</v>
      </c>
    </row>
    <row r="12" spans="2:8" s="6" customFormat="1" ht="12.75" customHeight="1" x14ac:dyDescent="0.35">
      <c r="B12" s="7"/>
      <c r="F12" s="22" t="s">
        <v>30</v>
      </c>
      <c r="G12" s="23">
        <v>1</v>
      </c>
      <c r="H12"/>
    </row>
    <row r="13" spans="2:8" ht="48.75" customHeight="1" x14ac:dyDescent="0.35">
      <c r="B13" s="210" t="s">
        <v>29</v>
      </c>
      <c r="C13" s="211"/>
    </row>
    <row r="14" spans="2:8" x14ac:dyDescent="0.35">
      <c r="H14" s="16"/>
    </row>
    <row r="15" spans="2:8" ht="26" x14ac:dyDescent="0.6">
      <c r="B15" s="212" t="s">
        <v>5</v>
      </c>
      <c r="C15" s="213"/>
    </row>
    <row r="16" spans="2:8" s="26" customFormat="1" ht="15" customHeight="1" x14ac:dyDescent="0.35">
      <c r="B16" s="200" t="s">
        <v>31</v>
      </c>
      <c r="C16" s="201"/>
    </row>
    <row r="17" spans="2:3" ht="107.25" customHeight="1" x14ac:dyDescent="0.35">
      <c r="B17" s="188" t="s">
        <v>32</v>
      </c>
      <c r="C17" s="189"/>
    </row>
    <row r="19" spans="2:3" x14ac:dyDescent="0.35">
      <c r="B19" s="179" t="s">
        <v>239</v>
      </c>
    </row>
  </sheetData>
  <sortState ref="B6:D11">
    <sortCondition descending="1" ref="D6:D11"/>
  </sortState>
  <mergeCells count="6">
    <mergeCell ref="B17:C17"/>
    <mergeCell ref="B3:C3"/>
    <mergeCell ref="B2:C2"/>
    <mergeCell ref="B13:C13"/>
    <mergeCell ref="B15:C15"/>
    <mergeCell ref="B16:C16"/>
  </mergeCells>
  <hyperlinks>
    <hyperlink ref="B19" location="'Assignment 1'!A1" display="homepage"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79998168889431442"/>
  </sheetPr>
  <dimension ref="B1:Q32"/>
  <sheetViews>
    <sheetView showGridLines="0" topLeftCell="C4" workbookViewId="0">
      <selection activeCell="H20" sqref="H20"/>
    </sheetView>
  </sheetViews>
  <sheetFormatPr defaultRowHeight="14.5" x14ac:dyDescent="0.35"/>
  <cols>
    <col min="1" max="1" width="3.54296875" customWidth="1"/>
    <col min="2" max="2" width="89.54296875" style="1" customWidth="1"/>
    <col min="3" max="3" width="9.08984375" customWidth="1"/>
    <col min="4" max="4" width="3.90625" customWidth="1"/>
    <col min="5" max="5" width="8" customWidth="1"/>
    <col min="6" max="6" width="3.54296875" customWidth="1"/>
    <col min="7" max="7" width="20" customWidth="1"/>
    <col min="8" max="11" width="12.453125" customWidth="1"/>
    <col min="12" max="12" width="12.54296875" customWidth="1"/>
    <col min="13" max="13" width="3.6328125" customWidth="1"/>
    <col min="14" max="14" width="18.90625" bestFit="1" customWidth="1"/>
    <col min="17" max="17" width="18.6328125" customWidth="1"/>
  </cols>
  <sheetData>
    <row r="1" spans="2:17" ht="15" thickBot="1" x14ac:dyDescent="0.4"/>
    <row r="2" spans="2:17" s="34" customFormat="1" ht="34.5" customHeight="1" x14ac:dyDescent="0.35">
      <c r="B2" s="182" t="s">
        <v>33</v>
      </c>
      <c r="C2" s="183"/>
      <c r="E2" s="41" t="s">
        <v>36</v>
      </c>
      <c r="G2" s="50" t="s">
        <v>47</v>
      </c>
      <c r="H2" s="39" t="s">
        <v>48</v>
      </c>
      <c r="I2" s="39" t="s">
        <v>45</v>
      </c>
      <c r="J2" s="39" t="s">
        <v>46</v>
      </c>
      <c r="K2" s="39" t="s">
        <v>81</v>
      </c>
      <c r="L2" s="56" t="s">
        <v>79</v>
      </c>
      <c r="N2" s="51" t="s">
        <v>65</v>
      </c>
      <c r="O2" s="40"/>
      <c r="Q2"/>
    </row>
    <row r="3" spans="2:17" ht="15" customHeight="1" x14ac:dyDescent="0.35">
      <c r="B3" s="184" t="s">
        <v>37</v>
      </c>
      <c r="C3" s="185"/>
      <c r="E3" s="31">
        <v>146</v>
      </c>
      <c r="G3" s="46" t="s">
        <v>67</v>
      </c>
      <c r="H3">
        <v>160</v>
      </c>
      <c r="I3">
        <f t="array" ref="I3:I12">FREQUENCY(E3:E32,H3:H12)</f>
        <v>5</v>
      </c>
      <c r="J3" s="13">
        <f t="shared" ref="J3:J12" si="0">I3/O$15</f>
        <v>0.16666666666666666</v>
      </c>
      <c r="K3">
        <f>I3</f>
        <v>5</v>
      </c>
      <c r="L3" s="48">
        <f t="shared" ref="L3:L12" si="1">K3/I$13</f>
        <v>0.16666666666666666</v>
      </c>
      <c r="N3" s="52" t="s">
        <v>52</v>
      </c>
      <c r="O3" s="53">
        <v>207.66666666666666</v>
      </c>
    </row>
    <row r="4" spans="2:17" ht="15" customHeight="1" x14ac:dyDescent="0.35">
      <c r="B4" s="186" t="s">
        <v>38</v>
      </c>
      <c r="C4" s="187"/>
      <c r="E4" s="32">
        <v>151</v>
      </c>
      <c r="G4" s="47" t="s">
        <v>68</v>
      </c>
      <c r="H4">
        <v>180</v>
      </c>
      <c r="I4">
        <v>5</v>
      </c>
      <c r="J4" s="13">
        <f t="shared" si="0"/>
        <v>0.16666666666666666</v>
      </c>
      <c r="K4">
        <f t="shared" ref="K4:K12" si="2">K3+I4</f>
        <v>10</v>
      </c>
      <c r="L4" s="48">
        <f t="shared" si="1"/>
        <v>0.33333333333333331</v>
      </c>
      <c r="N4" s="52" t="s">
        <v>53</v>
      </c>
      <c r="O4" s="53">
        <v>8.9123875219267852</v>
      </c>
    </row>
    <row r="5" spans="2:17" ht="15" customHeight="1" x14ac:dyDescent="0.35">
      <c r="B5" s="186" t="s">
        <v>39</v>
      </c>
      <c r="C5" s="187"/>
      <c r="E5" s="32">
        <v>152</v>
      </c>
      <c r="G5" s="47" t="s">
        <v>69</v>
      </c>
      <c r="H5">
        <v>200</v>
      </c>
      <c r="I5">
        <v>6</v>
      </c>
      <c r="J5" s="13">
        <f t="shared" si="0"/>
        <v>0.2</v>
      </c>
      <c r="K5">
        <f t="shared" si="2"/>
        <v>16</v>
      </c>
      <c r="L5" s="48">
        <f t="shared" si="1"/>
        <v>0.53333333333333333</v>
      </c>
      <c r="N5" s="52" t="s">
        <v>54</v>
      </c>
      <c r="O5" s="53">
        <v>197</v>
      </c>
    </row>
    <row r="6" spans="2:17" ht="15" customHeight="1" x14ac:dyDescent="0.35">
      <c r="B6" s="186" t="s">
        <v>40</v>
      </c>
      <c r="C6" s="187"/>
      <c r="E6" s="32">
        <v>153</v>
      </c>
      <c r="G6" s="47" t="s">
        <v>70</v>
      </c>
      <c r="H6">
        <v>220</v>
      </c>
      <c r="I6">
        <v>2</v>
      </c>
      <c r="J6" s="13">
        <f t="shared" si="0"/>
        <v>6.6666666666666666E-2</v>
      </c>
      <c r="K6">
        <f t="shared" si="2"/>
        <v>18</v>
      </c>
      <c r="L6" s="48">
        <f t="shared" si="1"/>
        <v>0.6</v>
      </c>
      <c r="N6" s="52" t="s">
        <v>55</v>
      </c>
      <c r="O6" s="53">
        <v>172</v>
      </c>
    </row>
    <row r="7" spans="2:17" ht="15" customHeight="1" x14ac:dyDescent="0.35">
      <c r="B7" s="180" t="s">
        <v>41</v>
      </c>
      <c r="C7" s="181"/>
      <c r="E7" s="32">
        <v>160</v>
      </c>
      <c r="G7" s="47" t="s">
        <v>71</v>
      </c>
      <c r="H7">
        <v>240</v>
      </c>
      <c r="I7">
        <v>7</v>
      </c>
      <c r="J7" s="13">
        <f t="shared" si="0"/>
        <v>0.23333333333333334</v>
      </c>
      <c r="K7">
        <f t="shared" si="2"/>
        <v>25</v>
      </c>
      <c r="L7" s="48">
        <f t="shared" si="1"/>
        <v>0.83333333333333337</v>
      </c>
      <c r="N7" s="52" t="s">
        <v>56</v>
      </c>
      <c r="O7" s="53">
        <v>48.815156869868687</v>
      </c>
    </row>
    <row r="8" spans="2:17" ht="15" customHeight="1" x14ac:dyDescent="0.35">
      <c r="B8" s="5"/>
      <c r="C8" s="6"/>
      <c r="E8" s="32">
        <v>166</v>
      </c>
      <c r="G8" s="47" t="s">
        <v>72</v>
      </c>
      <c r="H8">
        <v>260</v>
      </c>
      <c r="I8">
        <v>2</v>
      </c>
      <c r="J8" s="13">
        <f t="shared" si="0"/>
        <v>6.6666666666666666E-2</v>
      </c>
      <c r="K8">
        <f t="shared" si="2"/>
        <v>27</v>
      </c>
      <c r="L8" s="48">
        <f t="shared" si="1"/>
        <v>0.9</v>
      </c>
      <c r="N8" s="52" t="s">
        <v>57</v>
      </c>
      <c r="O8" s="53">
        <v>2382.9195402298878</v>
      </c>
    </row>
    <row r="9" spans="2:17" ht="15" customHeight="1" x14ac:dyDescent="0.35">
      <c r="B9" s="190" t="s">
        <v>34</v>
      </c>
      <c r="C9" s="191"/>
      <c r="E9" s="32">
        <v>172</v>
      </c>
      <c r="G9" s="47" t="s">
        <v>73</v>
      </c>
      <c r="H9">
        <v>280</v>
      </c>
      <c r="I9">
        <v>0</v>
      </c>
      <c r="J9" s="13">
        <f t="shared" si="0"/>
        <v>0</v>
      </c>
      <c r="K9">
        <f t="shared" si="2"/>
        <v>27</v>
      </c>
      <c r="L9" s="48">
        <f t="shared" si="1"/>
        <v>0.9</v>
      </c>
      <c r="N9" s="52" t="s">
        <v>58</v>
      </c>
      <c r="O9" s="53">
        <v>1.1606587955521284</v>
      </c>
    </row>
    <row r="10" spans="2:17" ht="15" customHeight="1" x14ac:dyDescent="0.35">
      <c r="B10" s="192" t="s">
        <v>42</v>
      </c>
      <c r="C10" s="193"/>
      <c r="E10" s="32">
        <v>172</v>
      </c>
      <c r="G10" s="47" t="s">
        <v>74</v>
      </c>
      <c r="H10">
        <v>300</v>
      </c>
      <c r="I10">
        <v>1</v>
      </c>
      <c r="J10" s="13">
        <f t="shared" si="0"/>
        <v>3.3333333333333333E-2</v>
      </c>
      <c r="K10">
        <f t="shared" si="2"/>
        <v>28</v>
      </c>
      <c r="L10" s="48">
        <f t="shared" si="1"/>
        <v>0.93333333333333335</v>
      </c>
      <c r="N10" s="52" t="s">
        <v>59</v>
      </c>
      <c r="O10" s="53">
        <v>1.1413409407663775</v>
      </c>
    </row>
    <row r="11" spans="2:17" ht="15" customHeight="1" x14ac:dyDescent="0.35">
      <c r="B11" s="194" t="s">
        <v>35</v>
      </c>
      <c r="C11" s="195"/>
      <c r="E11" s="32">
        <v>174</v>
      </c>
      <c r="G11" s="47" t="s">
        <v>75</v>
      </c>
      <c r="H11">
        <v>320</v>
      </c>
      <c r="I11">
        <v>0</v>
      </c>
      <c r="J11" s="13">
        <f t="shared" si="0"/>
        <v>0</v>
      </c>
      <c r="K11">
        <f t="shared" si="2"/>
        <v>28</v>
      </c>
      <c r="L11" s="48">
        <f t="shared" si="1"/>
        <v>0.93333333333333335</v>
      </c>
      <c r="N11" s="52" t="s">
        <v>60</v>
      </c>
      <c r="O11" s="53">
        <v>191</v>
      </c>
    </row>
    <row r="12" spans="2:17" ht="15" customHeight="1" thickBot="1" x14ac:dyDescent="0.4">
      <c r="B12" s="28"/>
      <c r="C12" s="28"/>
      <c r="E12" s="32">
        <v>176</v>
      </c>
      <c r="G12" s="49" t="s">
        <v>76</v>
      </c>
      <c r="H12" s="36">
        <v>340</v>
      </c>
      <c r="I12" s="36">
        <v>2</v>
      </c>
      <c r="J12" s="38">
        <f t="shared" si="0"/>
        <v>6.6666666666666666E-2</v>
      </c>
      <c r="K12" s="36">
        <f t="shared" si="2"/>
        <v>30</v>
      </c>
      <c r="L12" s="57">
        <f t="shared" si="1"/>
        <v>1</v>
      </c>
      <c r="N12" s="52" t="s">
        <v>61</v>
      </c>
      <c r="O12" s="53">
        <v>146</v>
      </c>
    </row>
    <row r="13" spans="2:17" ht="15" customHeight="1" x14ac:dyDescent="0.35">
      <c r="B13" s="196" t="s">
        <v>5</v>
      </c>
      <c r="C13" s="197"/>
      <c r="E13" s="32">
        <v>184</v>
      </c>
      <c r="G13" s="37" t="s">
        <v>77</v>
      </c>
      <c r="H13" s="21">
        <f>SUM(H3:H12)</f>
        <v>2500</v>
      </c>
      <c r="I13" s="21">
        <f>SUM(I3:I12)</f>
        <v>30</v>
      </c>
      <c r="J13" s="23">
        <f>SUM(J3:J12)</f>
        <v>0.99999999999999989</v>
      </c>
      <c r="K13" s="21">
        <f>K12</f>
        <v>30</v>
      </c>
      <c r="L13" s="23">
        <v>1</v>
      </c>
      <c r="N13" s="52" t="s">
        <v>62</v>
      </c>
      <c r="O13" s="53">
        <v>337</v>
      </c>
    </row>
    <row r="14" spans="2:17" ht="15.75" customHeight="1" x14ac:dyDescent="0.35">
      <c r="B14" s="198"/>
      <c r="C14" s="199"/>
      <c r="E14" s="32">
        <v>184</v>
      </c>
      <c r="N14" s="52" t="s">
        <v>63</v>
      </c>
      <c r="O14" s="53">
        <v>6230</v>
      </c>
    </row>
    <row r="15" spans="2:17" ht="15.75" customHeight="1" thickBot="1" x14ac:dyDescent="0.4">
      <c r="B15" s="200" t="s">
        <v>43</v>
      </c>
      <c r="C15" s="201"/>
      <c r="E15" s="32">
        <v>185</v>
      </c>
      <c r="N15" s="49" t="s">
        <v>64</v>
      </c>
      <c r="O15" s="54">
        <v>30</v>
      </c>
    </row>
    <row r="16" spans="2:17" ht="15.75" customHeight="1" x14ac:dyDescent="0.35">
      <c r="B16" s="202" t="s">
        <v>44</v>
      </c>
      <c r="C16" s="203"/>
      <c r="E16" s="32">
        <v>187</v>
      </c>
      <c r="N16" s="51" t="s">
        <v>66</v>
      </c>
      <c r="O16" s="40"/>
    </row>
    <row r="17" spans="2:15" ht="15.75" customHeight="1" x14ac:dyDescent="0.35">
      <c r="B17" s="202" t="s">
        <v>78</v>
      </c>
      <c r="C17" s="203"/>
      <c r="E17" s="32">
        <v>196</v>
      </c>
      <c r="N17" s="52" t="s">
        <v>51</v>
      </c>
      <c r="O17" s="53">
        <v>10</v>
      </c>
    </row>
    <row r="18" spans="2:15" ht="15.75" customHeight="1" x14ac:dyDescent="0.35">
      <c r="B18" s="202" t="s">
        <v>241</v>
      </c>
      <c r="C18" s="203"/>
      <c r="E18" s="32">
        <v>198</v>
      </c>
      <c r="N18" s="52" t="s">
        <v>49</v>
      </c>
      <c r="O18" s="55">
        <f>(O13-O12)/O17</f>
        <v>19.100000000000001</v>
      </c>
    </row>
    <row r="19" spans="2:15" ht="15.75" customHeight="1" thickBot="1" x14ac:dyDescent="0.4">
      <c r="B19" s="202" t="s">
        <v>242</v>
      </c>
      <c r="C19" s="203"/>
      <c r="E19" s="32">
        <v>213</v>
      </c>
      <c r="N19" s="49" t="s">
        <v>50</v>
      </c>
      <c r="O19" s="54">
        <v>20</v>
      </c>
    </row>
    <row r="20" spans="2:15" ht="15.75" customHeight="1" x14ac:dyDescent="0.35">
      <c r="B20" s="202" t="s">
        <v>83</v>
      </c>
      <c r="C20" s="203"/>
      <c r="E20" s="32">
        <v>217</v>
      </c>
    </row>
    <row r="21" spans="2:15" ht="15.75" customHeight="1" x14ac:dyDescent="0.35">
      <c r="B21" s="202" t="s">
        <v>82</v>
      </c>
      <c r="C21" s="203"/>
      <c r="E21" s="32">
        <v>223</v>
      </c>
    </row>
    <row r="22" spans="2:15" ht="15.75" customHeight="1" x14ac:dyDescent="0.35">
      <c r="B22" s="188" t="s">
        <v>80</v>
      </c>
      <c r="C22" s="189"/>
      <c r="E22" s="32">
        <v>224</v>
      </c>
    </row>
    <row r="23" spans="2:15" x14ac:dyDescent="0.35">
      <c r="E23" s="32">
        <v>224</v>
      </c>
      <c r="N23" s="17"/>
    </row>
    <row r="24" spans="2:15" x14ac:dyDescent="0.35">
      <c r="B24" s="179" t="s">
        <v>239</v>
      </c>
      <c r="E24" s="32">
        <v>225</v>
      </c>
    </row>
    <row r="25" spans="2:15" x14ac:dyDescent="0.35">
      <c r="E25" s="32">
        <v>225</v>
      </c>
    </row>
    <row r="26" spans="2:15" x14ac:dyDescent="0.35">
      <c r="E26" s="32">
        <v>230</v>
      </c>
    </row>
    <row r="27" spans="2:15" x14ac:dyDescent="0.35">
      <c r="E27" s="32">
        <v>233</v>
      </c>
    </row>
    <row r="28" spans="2:15" x14ac:dyDescent="0.35">
      <c r="E28" s="32">
        <v>242</v>
      </c>
    </row>
    <row r="29" spans="2:15" x14ac:dyDescent="0.35">
      <c r="E29" s="32">
        <v>257</v>
      </c>
    </row>
    <row r="30" spans="2:15" x14ac:dyDescent="0.35">
      <c r="E30" s="32">
        <v>300</v>
      </c>
    </row>
    <row r="31" spans="2:15" x14ac:dyDescent="0.35">
      <c r="E31" s="32">
        <v>324</v>
      </c>
    </row>
    <row r="32" spans="2:15" x14ac:dyDescent="0.35">
      <c r="E32" s="33">
        <v>337</v>
      </c>
    </row>
  </sheetData>
  <sortState ref="E3:E32">
    <sortCondition ref="E3:E32"/>
  </sortState>
  <mergeCells count="18">
    <mergeCell ref="B22:C22"/>
    <mergeCell ref="B7:C7"/>
    <mergeCell ref="B6:C6"/>
    <mergeCell ref="B5:C5"/>
    <mergeCell ref="B4:C4"/>
    <mergeCell ref="B17:C17"/>
    <mergeCell ref="B18:C18"/>
    <mergeCell ref="B19:C19"/>
    <mergeCell ref="B20:C20"/>
    <mergeCell ref="B21:C21"/>
    <mergeCell ref="B3:C3"/>
    <mergeCell ref="B13:C14"/>
    <mergeCell ref="B2:C2"/>
    <mergeCell ref="B15:C15"/>
    <mergeCell ref="B16:C16"/>
    <mergeCell ref="B11:C11"/>
    <mergeCell ref="B10:C10"/>
    <mergeCell ref="B9:C9"/>
  </mergeCells>
  <hyperlinks>
    <hyperlink ref="B24" location="'Assignment 1'!A1" display="home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79998168889431442"/>
  </sheetPr>
  <dimension ref="B1:N28"/>
  <sheetViews>
    <sheetView showGridLines="0" showRowColHeaders="0" workbookViewId="0">
      <selection activeCell="F17" sqref="F17"/>
    </sheetView>
  </sheetViews>
  <sheetFormatPr defaultRowHeight="14.5" x14ac:dyDescent="0.35"/>
  <cols>
    <col min="1" max="1" width="3.54296875" customWidth="1"/>
    <col min="2" max="2" width="57" style="1" customWidth="1"/>
    <col min="3" max="3" width="12.6328125" customWidth="1"/>
    <col min="4" max="4" width="2.453125" customWidth="1"/>
    <col min="5" max="5" width="34" customWidth="1"/>
    <col min="6" max="9" width="12.453125" customWidth="1"/>
    <col min="10" max="10" width="12.54296875" customWidth="1"/>
    <col min="12" max="12" width="18.90625" bestFit="1" customWidth="1"/>
    <col min="15" max="15" width="18.6328125" customWidth="1"/>
  </cols>
  <sheetData>
    <row r="1" spans="2:14" x14ac:dyDescent="0.35">
      <c r="I1" s="35"/>
      <c r="J1" s="66"/>
      <c r="L1" s="17"/>
    </row>
    <row r="2" spans="2:14" s="34" customFormat="1" ht="34.5" customHeight="1" x14ac:dyDescent="0.35">
      <c r="B2" s="182" t="s">
        <v>84</v>
      </c>
      <c r="C2" s="183"/>
      <c r="D2"/>
      <c r="E2" s="196" t="s">
        <v>5</v>
      </c>
      <c r="F2" s="218"/>
      <c r="G2" s="218"/>
      <c r="H2" s="197"/>
      <c r="I2" s="35"/>
      <c r="J2" s="66"/>
      <c r="L2" s="17"/>
      <c r="M2"/>
      <c r="N2"/>
    </row>
    <row r="3" spans="2:14" ht="15" customHeight="1" x14ac:dyDescent="0.35">
      <c r="B3" s="184" t="s">
        <v>92</v>
      </c>
      <c r="C3" s="185"/>
      <c r="E3" s="200" t="s">
        <v>99</v>
      </c>
      <c r="F3" s="214"/>
      <c r="G3" s="214"/>
      <c r="H3" s="201"/>
      <c r="I3" s="35"/>
      <c r="J3" s="66"/>
      <c r="L3" s="17"/>
    </row>
    <row r="4" spans="2:14" ht="15" customHeight="1" x14ac:dyDescent="0.35">
      <c r="B4" s="180" t="s">
        <v>93</v>
      </c>
      <c r="C4" s="181"/>
      <c r="E4" s="200" t="s">
        <v>100</v>
      </c>
      <c r="F4" s="214"/>
      <c r="G4" s="214"/>
      <c r="H4" s="201"/>
      <c r="I4" s="35"/>
      <c r="J4" s="66"/>
      <c r="L4" s="17"/>
    </row>
    <row r="5" spans="2:14" ht="15" customHeight="1" thickBot="1" x14ac:dyDescent="0.4">
      <c r="B5" s="5"/>
      <c r="C5" s="6"/>
      <c r="E5" s="200" t="s">
        <v>101</v>
      </c>
      <c r="F5" s="214"/>
      <c r="G5" s="214"/>
      <c r="H5" s="201"/>
      <c r="I5" s="35"/>
      <c r="J5" s="66"/>
      <c r="L5" s="17"/>
    </row>
    <row r="6" spans="2:14" ht="15" customHeight="1" x14ac:dyDescent="0.35">
      <c r="B6" s="63" t="s">
        <v>85</v>
      </c>
      <c r="C6" s="64" t="s">
        <v>86</v>
      </c>
      <c r="E6" s="200" t="s">
        <v>102</v>
      </c>
      <c r="F6" s="214"/>
      <c r="G6" s="214"/>
      <c r="H6" s="201"/>
      <c r="I6" s="35"/>
      <c r="J6" s="66"/>
      <c r="L6" s="17"/>
    </row>
    <row r="7" spans="2:14" ht="15" customHeight="1" x14ac:dyDescent="0.35">
      <c r="B7" s="27" t="s">
        <v>87</v>
      </c>
      <c r="C7" s="59">
        <v>0.09</v>
      </c>
      <c r="E7" s="200" t="s">
        <v>103</v>
      </c>
      <c r="F7" s="214"/>
      <c r="G7" s="214"/>
      <c r="H7" s="201"/>
      <c r="I7" s="35"/>
      <c r="J7" s="66"/>
      <c r="L7" s="17"/>
    </row>
    <row r="8" spans="2:14" ht="15" customHeight="1" x14ac:dyDescent="0.35">
      <c r="B8" s="27" t="s">
        <v>88</v>
      </c>
      <c r="C8" s="59">
        <v>0.24</v>
      </c>
      <c r="E8" s="200" t="s">
        <v>104</v>
      </c>
      <c r="F8" s="214"/>
      <c r="G8" s="214"/>
      <c r="H8" s="201"/>
      <c r="I8" s="35"/>
      <c r="J8" s="66"/>
      <c r="L8" s="17"/>
    </row>
    <row r="9" spans="2:14" ht="15" customHeight="1" x14ac:dyDescent="0.35">
      <c r="B9" s="27" t="s">
        <v>89</v>
      </c>
      <c r="C9" s="59">
        <v>0.51</v>
      </c>
      <c r="E9" s="215" t="s">
        <v>105</v>
      </c>
      <c r="F9" s="216"/>
      <c r="G9" s="216"/>
      <c r="H9" s="217"/>
      <c r="I9" s="35"/>
      <c r="J9" s="66"/>
      <c r="L9" s="17"/>
    </row>
    <row r="10" spans="2:14" ht="15" customHeight="1" thickBot="1" x14ac:dyDescent="0.4">
      <c r="B10" s="60" t="s">
        <v>91</v>
      </c>
      <c r="C10" s="59">
        <v>7.0000000000000007E-2</v>
      </c>
      <c r="I10" s="35"/>
      <c r="J10" s="66"/>
      <c r="L10" s="17"/>
    </row>
    <row r="11" spans="2:14" ht="15" customHeight="1" x14ac:dyDescent="0.35">
      <c r="B11" s="58" t="s">
        <v>90</v>
      </c>
      <c r="C11" s="61">
        <v>0.09</v>
      </c>
      <c r="E11" s="62" t="s">
        <v>85</v>
      </c>
      <c r="F11" s="69" t="s">
        <v>21</v>
      </c>
      <c r="G11" s="69" t="s">
        <v>86</v>
      </c>
      <c r="H11" s="73" t="s">
        <v>98</v>
      </c>
      <c r="I11" s="35"/>
      <c r="J11" s="66"/>
      <c r="L11" s="17"/>
    </row>
    <row r="12" spans="2:14" ht="15" customHeight="1" x14ac:dyDescent="0.35">
      <c r="B12" s="28"/>
      <c r="C12" s="28"/>
      <c r="E12" s="70" t="s">
        <v>89</v>
      </c>
      <c r="F12">
        <f>G12*3000</f>
        <v>1530</v>
      </c>
      <c r="G12" s="72">
        <v>0.51</v>
      </c>
      <c r="H12" s="48">
        <f>G12</f>
        <v>0.51</v>
      </c>
      <c r="I12" s="35"/>
      <c r="J12" s="66"/>
      <c r="L12" s="17"/>
    </row>
    <row r="13" spans="2:14" ht="15" customHeight="1" x14ac:dyDescent="0.35">
      <c r="B13" s="190" t="s">
        <v>94</v>
      </c>
      <c r="C13" s="191"/>
      <c r="E13" s="47" t="s">
        <v>88</v>
      </c>
      <c r="F13">
        <f t="shared" ref="F13:F16" si="0">G13*3000</f>
        <v>720</v>
      </c>
      <c r="G13" s="72">
        <v>0.24</v>
      </c>
      <c r="H13" s="48">
        <f>G13+H12</f>
        <v>0.75</v>
      </c>
      <c r="I13" s="35"/>
      <c r="J13" s="66"/>
      <c r="L13" s="17"/>
    </row>
    <row r="14" spans="2:14" ht="15" customHeight="1" x14ac:dyDescent="0.35">
      <c r="B14" s="192" t="s">
        <v>95</v>
      </c>
      <c r="C14" s="193"/>
      <c r="E14" s="71" t="s">
        <v>87</v>
      </c>
      <c r="F14">
        <f t="shared" si="0"/>
        <v>270</v>
      </c>
      <c r="G14" s="72">
        <v>0.09</v>
      </c>
      <c r="H14" s="48">
        <f t="shared" ref="H14:H16" si="1">G14+H13</f>
        <v>0.84</v>
      </c>
      <c r="I14" s="35"/>
      <c r="J14" s="66"/>
      <c r="L14" s="17"/>
    </row>
    <row r="15" spans="2:14" ht="15" customHeight="1" x14ac:dyDescent="0.35">
      <c r="B15" s="192" t="s">
        <v>96</v>
      </c>
      <c r="C15" s="193"/>
      <c r="E15" s="47" t="s">
        <v>90</v>
      </c>
      <c r="F15">
        <f t="shared" si="0"/>
        <v>270</v>
      </c>
      <c r="G15" s="72">
        <v>0.09</v>
      </c>
      <c r="H15" s="48">
        <f t="shared" si="1"/>
        <v>0.92999999999999994</v>
      </c>
      <c r="I15" s="35"/>
      <c r="J15" s="66"/>
      <c r="L15" s="17"/>
    </row>
    <row r="16" spans="2:14" ht="15" customHeight="1" thickBot="1" x14ac:dyDescent="0.4">
      <c r="B16" s="65" t="s">
        <v>97</v>
      </c>
      <c r="C16" s="68"/>
      <c r="E16" s="49" t="s">
        <v>91</v>
      </c>
      <c r="F16" s="36">
        <f t="shared" si="0"/>
        <v>210.00000000000003</v>
      </c>
      <c r="G16" s="38">
        <v>7.0000000000000007E-2</v>
      </c>
      <c r="H16" s="57">
        <f t="shared" si="1"/>
        <v>1</v>
      </c>
      <c r="I16" s="35"/>
      <c r="J16" s="66"/>
      <c r="L16" s="17"/>
    </row>
    <row r="17" spans="2:12" s="6" customFormat="1" ht="15" customHeight="1" x14ac:dyDescent="0.35">
      <c r="E17" s="74" t="s">
        <v>77</v>
      </c>
      <c r="F17" s="75">
        <f>SUM(F12:F16)</f>
        <v>3000</v>
      </c>
      <c r="G17" s="76">
        <f>SUM(G12:G16)</f>
        <v>1</v>
      </c>
      <c r="H17" s="77">
        <f>H16</f>
        <v>1</v>
      </c>
      <c r="I17" s="35"/>
      <c r="J17" s="66"/>
      <c r="L17" s="67"/>
    </row>
    <row r="18" spans="2:12" ht="15" customHeight="1" x14ac:dyDescent="0.35">
      <c r="B18" s="179" t="s">
        <v>239</v>
      </c>
      <c r="E18" s="35"/>
      <c r="F18" s="35"/>
      <c r="G18" s="35"/>
      <c r="H18" s="66"/>
      <c r="I18" s="21"/>
      <c r="J18" s="23"/>
      <c r="L18" s="17"/>
    </row>
    <row r="19" spans="2:12" ht="15.75" customHeight="1" x14ac:dyDescent="0.35">
      <c r="E19" s="35"/>
      <c r="F19" s="35"/>
      <c r="G19" s="35"/>
      <c r="H19" s="66"/>
      <c r="L19" s="17"/>
    </row>
    <row r="20" spans="2:12" ht="15.75" customHeight="1" x14ac:dyDescent="0.35">
      <c r="E20" s="35"/>
      <c r="F20" s="35"/>
      <c r="G20" s="35"/>
      <c r="H20" s="66"/>
      <c r="L20" s="17"/>
    </row>
    <row r="21" spans="2:12" ht="15.75" customHeight="1" x14ac:dyDescent="0.35">
      <c r="E21" s="37"/>
      <c r="F21" s="21"/>
      <c r="G21" s="21"/>
      <c r="H21" s="23"/>
      <c r="L21" s="17"/>
    </row>
    <row r="22" spans="2:12" ht="15.75" customHeight="1" x14ac:dyDescent="0.35">
      <c r="L22" s="17"/>
    </row>
    <row r="23" spans="2:12" ht="15.75" customHeight="1" x14ac:dyDescent="0.35">
      <c r="L23" s="17"/>
    </row>
    <row r="24" spans="2:12" ht="15.75" customHeight="1" x14ac:dyDescent="0.35">
      <c r="L24" s="17"/>
    </row>
    <row r="25" spans="2:12" ht="15.75" customHeight="1" x14ac:dyDescent="0.35">
      <c r="L25" s="17"/>
    </row>
    <row r="26" spans="2:12" ht="15.75" customHeight="1" x14ac:dyDescent="0.35">
      <c r="L26" s="17"/>
    </row>
    <row r="27" spans="2:12" ht="15.75" customHeight="1" x14ac:dyDescent="0.35">
      <c r="L27" s="17"/>
    </row>
    <row r="28" spans="2:12" x14ac:dyDescent="0.35">
      <c r="L28" s="17"/>
    </row>
  </sheetData>
  <sortState ref="E12:G16">
    <sortCondition descending="1" ref="G12:G16"/>
  </sortState>
  <mergeCells count="14">
    <mergeCell ref="B15:C15"/>
    <mergeCell ref="B2:C2"/>
    <mergeCell ref="B3:C3"/>
    <mergeCell ref="B4:C4"/>
    <mergeCell ref="E7:H7"/>
    <mergeCell ref="E8:H8"/>
    <mergeCell ref="E9:H9"/>
    <mergeCell ref="B13:C13"/>
    <mergeCell ref="B14:C14"/>
    <mergeCell ref="E2:H2"/>
    <mergeCell ref="E4:H4"/>
    <mergeCell ref="E3:H3"/>
    <mergeCell ref="E5:H5"/>
    <mergeCell ref="E6:H6"/>
  </mergeCells>
  <hyperlinks>
    <hyperlink ref="B18" location="'Assignment 1'!A1" display="homepage" xr:uid="{00000000-0004-0000-06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79998168889431442"/>
  </sheetPr>
  <dimension ref="B1:L23"/>
  <sheetViews>
    <sheetView showGridLines="0" topLeftCell="A6" workbookViewId="0">
      <selection activeCell="B18" sqref="B18"/>
    </sheetView>
  </sheetViews>
  <sheetFormatPr defaultRowHeight="14.5" x14ac:dyDescent="0.35"/>
  <cols>
    <col min="1" max="1" width="3.54296875" customWidth="1"/>
    <col min="2" max="2" width="89.54296875" style="1" customWidth="1"/>
    <col min="3" max="3" width="9.08984375" customWidth="1"/>
    <col min="4" max="4" width="3.54296875" customWidth="1"/>
    <col min="5" max="5" width="19.6328125" bestFit="1" customWidth="1"/>
    <col min="6" max="6" width="9.453125" customWidth="1"/>
    <col min="7" max="7" width="3.54296875" customWidth="1"/>
    <col min="8" max="8" width="18.36328125" customWidth="1"/>
    <col min="9" max="9" width="12.6328125" bestFit="1" customWidth="1"/>
    <col min="10" max="10" width="9.453125" customWidth="1"/>
    <col min="12" max="12" width="18.90625" bestFit="1" customWidth="1"/>
    <col min="15" max="15" width="18.6328125" customWidth="1"/>
  </cols>
  <sheetData>
    <row r="1" spans="2:10" ht="15" thickBot="1" x14ac:dyDescent="0.4">
      <c r="H1" s="13"/>
    </row>
    <row r="2" spans="2:10" s="34" customFormat="1" ht="34.5" customHeight="1" x14ac:dyDescent="0.35">
      <c r="B2" s="182" t="s">
        <v>106</v>
      </c>
      <c r="C2" s="183"/>
      <c r="E2" s="85" t="s">
        <v>112</v>
      </c>
      <c r="F2" s="90" t="s">
        <v>114</v>
      </c>
      <c r="G2"/>
      <c r="H2" s="101" t="s">
        <v>112</v>
      </c>
      <c r="I2" s="102"/>
      <c r="J2"/>
    </row>
    <row r="3" spans="2:10" ht="15" customHeight="1" x14ac:dyDescent="0.35">
      <c r="B3" s="184" t="s">
        <v>107</v>
      </c>
      <c r="C3" s="185"/>
      <c r="E3" s="87">
        <v>7</v>
      </c>
      <c r="F3" s="31">
        <f>(E3-AVERAGE(E$3:E$7))/F$15</f>
        <v>0.34299717028501764</v>
      </c>
      <c r="H3" s="52"/>
      <c r="I3" s="53"/>
    </row>
    <row r="4" spans="2:10" ht="15" customHeight="1" x14ac:dyDescent="0.35">
      <c r="B4" s="220" t="s">
        <v>108</v>
      </c>
      <c r="C4" s="221"/>
      <c r="E4" s="88">
        <v>4</v>
      </c>
      <c r="F4" s="32">
        <f>(E4-AVERAGE(E$3:E$7))/F$15</f>
        <v>-0.68599434057003528</v>
      </c>
      <c r="H4" s="52" t="s">
        <v>52</v>
      </c>
      <c r="I4" s="53">
        <v>6</v>
      </c>
    </row>
    <row r="5" spans="2:10" ht="15" customHeight="1" x14ac:dyDescent="0.35">
      <c r="C5" s="5"/>
      <c r="E5" s="88">
        <v>9</v>
      </c>
      <c r="F5" s="32">
        <f>(E5-AVERAGE(E$3:E$7))/F$15</f>
        <v>1.0289915108550529</v>
      </c>
      <c r="H5" s="52" t="s">
        <v>53</v>
      </c>
      <c r="I5" s="53">
        <v>1.3038404810405297</v>
      </c>
    </row>
    <row r="6" spans="2:10" ht="15" customHeight="1" x14ac:dyDescent="0.35">
      <c r="B6" s="190" t="s">
        <v>125</v>
      </c>
      <c r="C6" s="191"/>
      <c r="E6" s="88">
        <v>8</v>
      </c>
      <c r="F6" s="32">
        <f>(E6-AVERAGE(E$3:E$7))/F$15</f>
        <v>0.68599434057003528</v>
      </c>
      <c r="H6" s="52" t="s">
        <v>54</v>
      </c>
      <c r="I6" s="53">
        <v>7</v>
      </c>
    </row>
    <row r="7" spans="2:10" ht="15" customHeight="1" x14ac:dyDescent="0.35">
      <c r="B7" s="192" t="s">
        <v>110</v>
      </c>
      <c r="C7" s="193"/>
      <c r="E7" s="89">
        <v>2</v>
      </c>
      <c r="F7" s="33">
        <f>(E7-AVERAGE(E$3:E$7))/F$15</f>
        <v>-1.3719886811400706</v>
      </c>
      <c r="H7" s="52" t="s">
        <v>55</v>
      </c>
      <c r="I7" s="53" t="e">
        <v>#N/A</v>
      </c>
    </row>
    <row r="8" spans="2:10" ht="15" customHeight="1" thickBot="1" x14ac:dyDescent="0.4">
      <c r="B8" s="192" t="s">
        <v>109</v>
      </c>
      <c r="C8" s="193"/>
      <c r="H8" s="52" t="s">
        <v>56</v>
      </c>
      <c r="I8" s="53">
        <v>2.9154759474226504</v>
      </c>
    </row>
    <row r="9" spans="2:10" ht="15" customHeight="1" x14ac:dyDescent="0.35">
      <c r="B9" s="194" t="s">
        <v>111</v>
      </c>
      <c r="C9" s="195"/>
      <c r="E9" s="50" t="s">
        <v>119</v>
      </c>
      <c r="F9" s="56"/>
      <c r="H9" s="52" t="s">
        <v>57</v>
      </c>
      <c r="I9" s="53">
        <v>8.5</v>
      </c>
    </row>
    <row r="10" spans="2:10" ht="15" customHeight="1" x14ac:dyDescent="0.35">
      <c r="E10" s="46" t="s">
        <v>52</v>
      </c>
      <c r="F10" s="91">
        <f>AVERAGE(E3:E7)</f>
        <v>6</v>
      </c>
      <c r="H10" s="52" t="s">
        <v>58</v>
      </c>
      <c r="I10" s="53">
        <v>-1.59861591695502</v>
      </c>
    </row>
    <row r="11" spans="2:10" ht="15" customHeight="1" x14ac:dyDescent="0.35">
      <c r="B11" s="196" t="s">
        <v>5</v>
      </c>
      <c r="C11" s="197"/>
      <c r="E11" s="47" t="s">
        <v>54</v>
      </c>
      <c r="F11" s="55">
        <f>MEDIAN(E3:E7)</f>
        <v>7</v>
      </c>
      <c r="H11" s="52" t="s">
        <v>59</v>
      </c>
      <c r="I11" s="53">
        <v>-0.60528912403238389</v>
      </c>
    </row>
    <row r="12" spans="2:10" ht="15" customHeight="1" x14ac:dyDescent="0.35">
      <c r="B12" s="198"/>
      <c r="C12" s="199"/>
      <c r="E12" s="47" t="s">
        <v>55</v>
      </c>
      <c r="F12" s="95" t="e">
        <f>MODE(E3:E7)</f>
        <v>#N/A</v>
      </c>
      <c r="H12" s="52" t="s">
        <v>60</v>
      </c>
      <c r="I12" s="53">
        <v>7</v>
      </c>
    </row>
    <row r="13" spans="2:10" ht="15" customHeight="1" x14ac:dyDescent="0.35">
      <c r="B13" s="78" t="s">
        <v>120</v>
      </c>
      <c r="C13" s="79"/>
      <c r="E13" s="47" t="s">
        <v>60</v>
      </c>
      <c r="F13" s="55">
        <f>MAX(E3:E7)-MIN(E3:E7)</f>
        <v>7</v>
      </c>
      <c r="H13" s="52" t="s">
        <v>61</v>
      </c>
      <c r="I13" s="53">
        <v>2</v>
      </c>
    </row>
    <row r="14" spans="2:10" ht="15.75" customHeight="1" x14ac:dyDescent="0.35">
      <c r="B14" s="80" t="s">
        <v>121</v>
      </c>
      <c r="C14" s="81"/>
      <c r="E14" s="47" t="s">
        <v>57</v>
      </c>
      <c r="F14" s="55">
        <f>VAR(E3:E7)</f>
        <v>8.5</v>
      </c>
      <c r="H14" s="52" t="s">
        <v>62</v>
      </c>
      <c r="I14" s="53">
        <v>9</v>
      </c>
    </row>
    <row r="15" spans="2:10" ht="15.75" customHeight="1" x14ac:dyDescent="0.35">
      <c r="B15" s="200" t="s">
        <v>115</v>
      </c>
      <c r="C15" s="201"/>
      <c r="E15" s="47" t="s">
        <v>56</v>
      </c>
      <c r="F15" s="55">
        <f>_xlfn.STDEV.S(E3:E7)</f>
        <v>2.9154759474226504</v>
      </c>
      <c r="H15" s="52" t="s">
        <v>63</v>
      </c>
      <c r="I15" s="53">
        <v>30</v>
      </c>
    </row>
    <row r="16" spans="2:10" ht="15.75" customHeight="1" thickBot="1" x14ac:dyDescent="0.4">
      <c r="B16" s="80" t="s">
        <v>116</v>
      </c>
      <c r="C16" s="81"/>
      <c r="E16" s="49" t="s">
        <v>117</v>
      </c>
      <c r="F16" s="54">
        <f>F15/F10</f>
        <v>0.48591265790377508</v>
      </c>
      <c r="H16" s="49" t="s">
        <v>64</v>
      </c>
      <c r="I16" s="54">
        <v>5</v>
      </c>
    </row>
    <row r="17" spans="2:12" ht="15.75" customHeight="1" x14ac:dyDescent="0.35">
      <c r="B17" s="200" t="s">
        <v>131</v>
      </c>
      <c r="C17" s="201"/>
      <c r="H17" s="19" t="s">
        <v>113</v>
      </c>
      <c r="L17" s="17"/>
    </row>
    <row r="18" spans="2:12" ht="15.75" customHeight="1" x14ac:dyDescent="0.35">
      <c r="B18" s="82" t="s">
        <v>118</v>
      </c>
      <c r="C18" s="83"/>
      <c r="L18" s="17"/>
    </row>
    <row r="19" spans="2:12" ht="15.75" customHeight="1" x14ac:dyDescent="0.35">
      <c r="B19" s="222"/>
      <c r="C19" s="222"/>
      <c r="L19" s="17"/>
    </row>
    <row r="20" spans="2:12" ht="15.75" customHeight="1" x14ac:dyDescent="0.35">
      <c r="B20" s="219" t="s">
        <v>239</v>
      </c>
      <c r="C20" s="219"/>
      <c r="L20" s="17"/>
    </row>
    <row r="21" spans="2:12" ht="15.75" customHeight="1" x14ac:dyDescent="0.35">
      <c r="B21" s="84"/>
      <c r="C21" s="84"/>
      <c r="L21" s="17"/>
    </row>
    <row r="22" spans="2:12" ht="15.75" customHeight="1" x14ac:dyDescent="0.35">
      <c r="B22" s="84"/>
      <c r="C22" s="84"/>
    </row>
    <row r="23" spans="2:12" x14ac:dyDescent="0.35">
      <c r="L23" s="17"/>
    </row>
  </sheetData>
  <mergeCells count="12">
    <mergeCell ref="B20:C20"/>
    <mergeCell ref="B6:C6"/>
    <mergeCell ref="B7:C7"/>
    <mergeCell ref="B9:C9"/>
    <mergeCell ref="B2:C2"/>
    <mergeCell ref="B3:C3"/>
    <mergeCell ref="B4:C4"/>
    <mergeCell ref="B8:C8"/>
    <mergeCell ref="B15:C15"/>
    <mergeCell ref="B11:C12"/>
    <mergeCell ref="B17:C17"/>
    <mergeCell ref="B19:C19"/>
  </mergeCells>
  <hyperlinks>
    <hyperlink ref="B20:C20" location="'Assignment 1'!A1" display="homepage" xr:uid="{00000000-0004-0000-0700-000000000000}"/>
  </hyperlinks>
  <pageMargins left="0.7" right="0.7" top="0.75" bottom="0.75" header="0.3" footer="0.3"/>
  <pageSetup orientation="portrait" r:id="rId1"/>
  <ignoredErrors>
    <ignoredError sqref="F12"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79998168889431442"/>
  </sheetPr>
  <dimension ref="B1:N33"/>
  <sheetViews>
    <sheetView showGridLines="0" topLeftCell="K10" workbookViewId="0">
      <selection activeCell="Z20" sqref="Z20"/>
    </sheetView>
  </sheetViews>
  <sheetFormatPr defaultRowHeight="14.5" x14ac:dyDescent="0.35"/>
  <cols>
    <col min="1" max="1" width="3.36328125" customWidth="1"/>
    <col min="2" max="2" width="89.54296875" style="1" customWidth="1"/>
    <col min="3" max="3" width="9.08984375" customWidth="1"/>
    <col min="4" max="4" width="3.36328125" customWidth="1"/>
    <col min="5" max="5" width="10" customWidth="1"/>
    <col min="6" max="7" width="9.453125" customWidth="1"/>
    <col min="8" max="8" width="3.36328125" customWidth="1"/>
    <col min="9" max="9" width="20.90625" customWidth="1"/>
    <col min="10" max="10" width="9.453125" customWidth="1"/>
    <col min="11" max="11" width="3.36328125" customWidth="1"/>
    <col min="12" max="12" width="19.6328125" bestFit="1" customWidth="1"/>
    <col min="13" max="13" width="12.90625" customWidth="1"/>
    <col min="16" max="16" width="18.6328125" customWidth="1"/>
  </cols>
  <sheetData>
    <row r="1" spans="2:14" ht="15" thickBot="1" x14ac:dyDescent="0.4">
      <c r="I1" s="13"/>
    </row>
    <row r="2" spans="2:14" s="34" customFormat="1" ht="34.5" customHeight="1" x14ac:dyDescent="0.35">
      <c r="B2" s="182" t="s">
        <v>122</v>
      </c>
      <c r="C2" s="183"/>
      <c r="E2" s="90" t="s">
        <v>132</v>
      </c>
      <c r="F2" s="93" t="s">
        <v>114</v>
      </c>
      <c r="G2" s="103" t="s">
        <v>133</v>
      </c>
      <c r="H2"/>
      <c r="I2" s="50" t="s">
        <v>136</v>
      </c>
      <c r="J2" s="56"/>
      <c r="K2"/>
      <c r="L2" s="104" t="s">
        <v>137</v>
      </c>
      <c r="M2" s="105"/>
      <c r="N2"/>
    </row>
    <row r="3" spans="2:14" ht="15" customHeight="1" x14ac:dyDescent="0.35">
      <c r="B3" s="184" t="s">
        <v>123</v>
      </c>
      <c r="C3" s="185"/>
      <c r="E3" s="96">
        <v>38</v>
      </c>
      <c r="F3" s="31">
        <f>(E3-AVERAGE(E$3:E$27))/J$8</f>
        <v>2.164058490293912</v>
      </c>
      <c r="G3" s="96">
        <v>22</v>
      </c>
      <c r="I3" s="46" t="s">
        <v>52</v>
      </c>
      <c r="J3" s="91">
        <f>AVERAGE(E3:E27)</f>
        <v>27.12</v>
      </c>
      <c r="L3" s="46" t="s">
        <v>52</v>
      </c>
      <c r="M3" s="91">
        <f>AVERAGE(G3:G19)</f>
        <v>22.529411764705884</v>
      </c>
    </row>
    <row r="4" spans="2:14" x14ac:dyDescent="0.35">
      <c r="B4" s="223" t="s">
        <v>124</v>
      </c>
      <c r="C4" s="224"/>
      <c r="E4" s="32">
        <v>26</v>
      </c>
      <c r="F4" s="32">
        <f t="shared" ref="F4:F27" si="0">(E4-AVERAGE(E$3:E$27))/J$8</f>
        <v>-0.22277072694202057</v>
      </c>
      <c r="G4" s="32">
        <v>23</v>
      </c>
      <c r="I4" s="47" t="s">
        <v>54</v>
      </c>
      <c r="J4" s="55">
        <f>MEDIAN(E3:E27)</f>
        <v>26</v>
      </c>
      <c r="L4" s="47" t="s">
        <v>54</v>
      </c>
      <c r="M4" s="55">
        <f>MEDIAN(G3:G19)</f>
        <v>22</v>
      </c>
    </row>
    <row r="5" spans="2:14" ht="15" customHeight="1" x14ac:dyDescent="0.35">
      <c r="C5" s="5"/>
      <c r="E5" s="32">
        <v>30</v>
      </c>
      <c r="F5" s="32">
        <f t="shared" si="0"/>
        <v>0.57283901213662358</v>
      </c>
      <c r="G5" s="32">
        <v>21</v>
      </c>
      <c r="I5" s="47" t="s">
        <v>55</v>
      </c>
      <c r="J5" s="55">
        <f>MODE(E3:E27)</f>
        <v>26</v>
      </c>
      <c r="L5" s="47" t="s">
        <v>55</v>
      </c>
      <c r="M5" s="55">
        <f>MODE(G3:G19)</f>
        <v>22</v>
      </c>
    </row>
    <row r="6" spans="2:14" ht="15" customHeight="1" x14ac:dyDescent="0.35">
      <c r="B6" s="190" t="s">
        <v>125</v>
      </c>
      <c r="C6" s="191"/>
      <c r="E6" s="32">
        <v>26</v>
      </c>
      <c r="F6" s="32">
        <f t="shared" si="0"/>
        <v>-0.22277072694202057</v>
      </c>
      <c r="G6" s="32">
        <v>22</v>
      </c>
      <c r="I6" s="47" t="s">
        <v>60</v>
      </c>
      <c r="J6" s="55">
        <f>MAX(E3:E27)-MIN(E3:E27)</f>
        <v>18</v>
      </c>
      <c r="L6" s="47" t="s">
        <v>60</v>
      </c>
      <c r="M6" s="55">
        <f>MAX(G3:G19)-MIN(G3:G19)</f>
        <v>7</v>
      </c>
    </row>
    <row r="7" spans="2:14" ht="15" customHeight="1" x14ac:dyDescent="0.35">
      <c r="B7" s="192" t="s">
        <v>126</v>
      </c>
      <c r="C7" s="193"/>
      <c r="E7" s="32">
        <v>25</v>
      </c>
      <c r="F7" s="32">
        <f t="shared" si="0"/>
        <v>-0.42167316171168162</v>
      </c>
      <c r="G7" s="32">
        <v>25</v>
      </c>
      <c r="I7" s="47" t="s">
        <v>57</v>
      </c>
      <c r="J7" s="55">
        <f>VAR(E3:E27)</f>
        <v>25.276666666666642</v>
      </c>
      <c r="L7" s="47" t="s">
        <v>57</v>
      </c>
      <c r="M7" s="55">
        <f>VAR(G3:G19)</f>
        <v>3.3897058823529407</v>
      </c>
    </row>
    <row r="8" spans="2:14" ht="15" customHeight="1" x14ac:dyDescent="0.35">
      <c r="B8" s="192" t="s">
        <v>127</v>
      </c>
      <c r="C8" s="193"/>
      <c r="E8" s="32">
        <v>27</v>
      </c>
      <c r="F8" s="32">
        <f t="shared" si="0"/>
        <v>-2.3868292172359522E-2</v>
      </c>
      <c r="G8" s="32">
        <v>26</v>
      </c>
      <c r="I8" s="47" t="s">
        <v>56</v>
      </c>
      <c r="J8" s="55">
        <f>_xlfn.STDEV.S(E3:E27)</f>
        <v>5.0275905428611267</v>
      </c>
      <c r="L8" s="47" t="s">
        <v>56</v>
      </c>
      <c r="M8" s="55">
        <f>_xlfn.STDEV.S(G3:G19)</f>
        <v>1.8411153908304989</v>
      </c>
    </row>
    <row r="9" spans="2:14" ht="15" customHeight="1" thickBot="1" x14ac:dyDescent="0.4">
      <c r="B9" s="192" t="s">
        <v>128</v>
      </c>
      <c r="C9" s="193"/>
      <c r="E9" s="32">
        <v>22</v>
      </c>
      <c r="F9" s="32">
        <f t="shared" si="0"/>
        <v>-1.0183804660206648</v>
      </c>
      <c r="G9" s="32">
        <v>22</v>
      </c>
      <c r="I9" s="49" t="s">
        <v>117</v>
      </c>
      <c r="J9" s="54">
        <f>J8/J3</f>
        <v>0.18538313211139848</v>
      </c>
      <c r="L9" s="49" t="s">
        <v>117</v>
      </c>
      <c r="M9" s="54">
        <f>M8/M3</f>
        <v>8.1720526485949033E-2</v>
      </c>
    </row>
    <row r="10" spans="2:14" ht="15" customHeight="1" thickBot="1" x14ac:dyDescent="0.4">
      <c r="B10" s="29" t="s">
        <v>129</v>
      </c>
      <c r="C10" s="30"/>
      <c r="E10" s="32">
        <v>27</v>
      </c>
      <c r="F10" s="32">
        <f t="shared" si="0"/>
        <v>-2.3868292172359522E-2</v>
      </c>
      <c r="G10" s="32">
        <v>22</v>
      </c>
    </row>
    <row r="11" spans="2:14" ht="15" customHeight="1" x14ac:dyDescent="0.35">
      <c r="E11" s="32">
        <v>39</v>
      </c>
      <c r="F11" s="32">
        <f t="shared" si="0"/>
        <v>2.362960925063573</v>
      </c>
      <c r="G11" s="32">
        <v>21</v>
      </c>
      <c r="I11" s="101" t="s">
        <v>112</v>
      </c>
      <c r="J11" s="102"/>
    </row>
    <row r="12" spans="2:14" ht="15" customHeight="1" x14ac:dyDescent="0.35">
      <c r="B12" s="196" t="s">
        <v>5</v>
      </c>
      <c r="C12" s="197"/>
      <c r="E12" s="32">
        <v>24</v>
      </c>
      <c r="F12" s="32">
        <f t="shared" si="0"/>
        <v>-0.62057559648134264</v>
      </c>
      <c r="G12" s="32">
        <v>19</v>
      </c>
      <c r="I12" s="97"/>
      <c r="J12" s="98"/>
    </row>
    <row r="13" spans="2:14" ht="15" customHeight="1" x14ac:dyDescent="0.35">
      <c r="B13" s="198"/>
      <c r="C13" s="199"/>
      <c r="E13" s="32">
        <v>24</v>
      </c>
      <c r="F13" s="32">
        <f t="shared" si="0"/>
        <v>-0.62057559648134264</v>
      </c>
      <c r="G13" s="32">
        <v>22</v>
      </c>
      <c r="I13" s="52" t="s">
        <v>52</v>
      </c>
      <c r="J13" s="53">
        <v>27.12</v>
      </c>
    </row>
    <row r="14" spans="2:14" ht="15.75" customHeight="1" x14ac:dyDescent="0.35">
      <c r="B14" s="78" t="s">
        <v>134</v>
      </c>
      <c r="C14" s="79"/>
      <c r="E14" s="32">
        <v>26</v>
      </c>
      <c r="F14" s="32">
        <f t="shared" si="0"/>
        <v>-0.22277072694202057</v>
      </c>
      <c r="G14" s="32">
        <v>22</v>
      </c>
      <c r="I14" s="52" t="s">
        <v>53</v>
      </c>
      <c r="J14" s="53">
        <v>1.0055181085722253</v>
      </c>
    </row>
    <row r="15" spans="2:14" ht="15.75" customHeight="1" x14ac:dyDescent="0.35">
      <c r="B15" s="80" t="s">
        <v>135</v>
      </c>
      <c r="C15" s="81"/>
      <c r="E15" s="32">
        <v>25</v>
      </c>
      <c r="F15" s="32">
        <f t="shared" si="0"/>
        <v>-0.42167316171168162</v>
      </c>
      <c r="G15" s="32">
        <v>26</v>
      </c>
      <c r="I15" s="52" t="s">
        <v>54</v>
      </c>
      <c r="J15" s="53">
        <v>26</v>
      </c>
    </row>
    <row r="16" spans="2:14" ht="15.75" customHeight="1" x14ac:dyDescent="0.35">
      <c r="B16" s="200" t="s">
        <v>130</v>
      </c>
      <c r="C16" s="201"/>
      <c r="E16" s="32">
        <v>23</v>
      </c>
      <c r="F16" s="32">
        <f t="shared" si="0"/>
        <v>-0.81947803125100371</v>
      </c>
      <c r="G16" s="32">
        <v>23</v>
      </c>
      <c r="I16" s="52" t="s">
        <v>55</v>
      </c>
      <c r="J16" s="53">
        <v>26</v>
      </c>
    </row>
    <row r="17" spans="2:13" ht="15.75" customHeight="1" x14ac:dyDescent="0.35">
      <c r="B17" s="200" t="s">
        <v>139</v>
      </c>
      <c r="C17" s="201"/>
      <c r="E17" s="32">
        <v>25</v>
      </c>
      <c r="F17" s="32">
        <f t="shared" si="0"/>
        <v>-0.42167316171168162</v>
      </c>
      <c r="G17" s="32">
        <v>24</v>
      </c>
      <c r="I17" s="52" t="s">
        <v>56</v>
      </c>
      <c r="J17" s="53">
        <v>5.0275905428611267</v>
      </c>
      <c r="M17" s="17"/>
    </row>
    <row r="18" spans="2:13" ht="15.75" customHeight="1" x14ac:dyDescent="0.35">
      <c r="B18" s="200" t="s">
        <v>138</v>
      </c>
      <c r="C18" s="201"/>
      <c r="E18" s="32">
        <v>26</v>
      </c>
      <c r="F18" s="32">
        <f t="shared" si="0"/>
        <v>-0.22277072694202057</v>
      </c>
      <c r="G18" s="32">
        <v>21</v>
      </c>
      <c r="I18" s="52" t="s">
        <v>57</v>
      </c>
      <c r="J18" s="53">
        <v>25.276666666666642</v>
      </c>
      <c r="M18" s="17"/>
    </row>
    <row r="19" spans="2:13" ht="15.75" customHeight="1" x14ac:dyDescent="0.35">
      <c r="B19" s="82"/>
      <c r="C19" s="83"/>
      <c r="E19" s="32">
        <v>31</v>
      </c>
      <c r="F19" s="32">
        <f t="shared" si="0"/>
        <v>0.77174144690628466</v>
      </c>
      <c r="G19" s="32">
        <v>22</v>
      </c>
      <c r="I19" s="52" t="s">
        <v>58</v>
      </c>
      <c r="J19" s="53">
        <v>0.74938437232988164</v>
      </c>
      <c r="M19" s="17"/>
    </row>
    <row r="20" spans="2:13" ht="15.75" customHeight="1" x14ac:dyDescent="0.35">
      <c r="B20" s="222"/>
      <c r="C20" s="222"/>
      <c r="E20" s="32">
        <v>26</v>
      </c>
      <c r="F20" s="32">
        <f t="shared" si="0"/>
        <v>-0.22277072694202057</v>
      </c>
      <c r="G20" s="32"/>
      <c r="I20" s="52" t="s">
        <v>59</v>
      </c>
      <c r="J20" s="53">
        <v>1.1826922222061154</v>
      </c>
      <c r="M20" s="17"/>
    </row>
    <row r="21" spans="2:13" ht="15.75" customHeight="1" x14ac:dyDescent="0.35">
      <c r="B21" s="219" t="s">
        <v>239</v>
      </c>
      <c r="C21" s="219"/>
      <c r="E21" s="32">
        <v>37</v>
      </c>
      <c r="F21" s="32">
        <f t="shared" si="0"/>
        <v>1.9651560555242509</v>
      </c>
      <c r="G21" s="32"/>
      <c r="I21" s="52" t="s">
        <v>60</v>
      </c>
      <c r="J21" s="53">
        <v>18</v>
      </c>
      <c r="M21" s="17"/>
    </row>
    <row r="22" spans="2:13" ht="15.75" customHeight="1" x14ac:dyDescent="0.35">
      <c r="B22" s="84"/>
      <c r="C22" s="84"/>
      <c r="E22" s="32">
        <v>22</v>
      </c>
      <c r="F22" s="32">
        <f t="shared" si="0"/>
        <v>-1.0183804660206648</v>
      </c>
      <c r="G22" s="32"/>
      <c r="I22" s="52" t="s">
        <v>61</v>
      </c>
      <c r="J22" s="53">
        <v>21</v>
      </c>
    </row>
    <row r="23" spans="2:13" x14ac:dyDescent="0.35">
      <c r="B23" s="84"/>
      <c r="C23" s="84"/>
      <c r="E23" s="32">
        <v>29</v>
      </c>
      <c r="F23" s="32">
        <f t="shared" si="0"/>
        <v>0.37393657736696256</v>
      </c>
      <c r="G23" s="32"/>
      <c r="I23" s="52" t="s">
        <v>62</v>
      </c>
      <c r="J23" s="53">
        <v>39</v>
      </c>
      <c r="M23" s="17"/>
    </row>
    <row r="24" spans="2:13" x14ac:dyDescent="0.35">
      <c r="E24" s="32">
        <v>25</v>
      </c>
      <c r="F24" s="32">
        <f t="shared" si="0"/>
        <v>-0.42167316171168162</v>
      </c>
      <c r="G24" s="32"/>
      <c r="I24" s="52" t="s">
        <v>63</v>
      </c>
      <c r="J24" s="53">
        <v>678</v>
      </c>
    </row>
    <row r="25" spans="2:13" x14ac:dyDescent="0.35">
      <c r="E25" s="32">
        <v>33</v>
      </c>
      <c r="F25" s="32">
        <f t="shared" si="0"/>
        <v>1.1695463164456068</v>
      </c>
      <c r="G25" s="32"/>
      <c r="I25" s="99" t="s">
        <v>64</v>
      </c>
      <c r="J25" s="100">
        <v>25</v>
      </c>
    </row>
    <row r="26" spans="2:13" x14ac:dyDescent="0.35">
      <c r="E26" s="32">
        <v>21</v>
      </c>
      <c r="F26" s="94">
        <f>(E26-AVERAGE(E$3:E$27))/J$8</f>
        <v>-1.2172829007903259</v>
      </c>
      <c r="G26" s="32"/>
      <c r="I26" s="19" t="s">
        <v>113</v>
      </c>
    </row>
    <row r="27" spans="2:13" x14ac:dyDescent="0.35">
      <c r="E27" s="33">
        <v>21</v>
      </c>
      <c r="F27" s="33">
        <f t="shared" si="0"/>
        <v>-1.2172829007903259</v>
      </c>
      <c r="G27" s="33"/>
    </row>
    <row r="28" spans="2:13" x14ac:dyDescent="0.35">
      <c r="E28" s="86"/>
    </row>
    <row r="29" spans="2:13" x14ac:dyDescent="0.35">
      <c r="E29" s="86"/>
    </row>
    <row r="30" spans="2:13" x14ac:dyDescent="0.35">
      <c r="E30" s="86"/>
    </row>
    <row r="31" spans="2:13" x14ac:dyDescent="0.35">
      <c r="E31" s="86"/>
    </row>
    <row r="32" spans="2:13" x14ac:dyDescent="0.35">
      <c r="B32" s="92"/>
      <c r="E32" s="86"/>
    </row>
    <row r="33" spans="5:5" x14ac:dyDescent="0.35">
      <c r="E33" s="86"/>
    </row>
  </sheetData>
  <mergeCells count="13">
    <mergeCell ref="B21:C21"/>
    <mergeCell ref="B2:C2"/>
    <mergeCell ref="B3:C3"/>
    <mergeCell ref="B4:C4"/>
    <mergeCell ref="B6:C6"/>
    <mergeCell ref="B7:C7"/>
    <mergeCell ref="B8:C8"/>
    <mergeCell ref="B17:C17"/>
    <mergeCell ref="B9:C9"/>
    <mergeCell ref="B12:C13"/>
    <mergeCell ref="B16:C16"/>
    <mergeCell ref="B18:C18"/>
    <mergeCell ref="B20:C20"/>
  </mergeCells>
  <hyperlinks>
    <hyperlink ref="B21:C21" location="'Assignment 1'!A1" display="homepage"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79998168889431442"/>
  </sheetPr>
  <dimension ref="B1:Q27"/>
  <sheetViews>
    <sheetView showGridLines="0" workbookViewId="0">
      <selection activeCell="G17" sqref="G17"/>
    </sheetView>
  </sheetViews>
  <sheetFormatPr defaultRowHeight="14.5" x14ac:dyDescent="0.35"/>
  <cols>
    <col min="1" max="1" width="3.453125" customWidth="1"/>
    <col min="2" max="2" width="89.54296875" style="1" customWidth="1"/>
    <col min="3" max="3" width="9.08984375" customWidth="1"/>
    <col min="4" max="4" width="3.453125" customWidth="1"/>
    <col min="5" max="6" width="10.6328125" customWidth="1"/>
    <col min="7" max="7" width="3.453125" customWidth="1"/>
    <col min="8" max="8" width="20" customWidth="1"/>
    <col min="9" max="9" width="12.453125" customWidth="1"/>
    <col min="10" max="10" width="7" bestFit="1" customWidth="1"/>
    <col min="11" max="12" width="12.453125" style="114" customWidth="1"/>
    <col min="13" max="13" width="12.54296875" customWidth="1"/>
    <col min="15" max="15" width="18.90625" bestFit="1" customWidth="1"/>
    <col min="18" max="18" width="18.6328125" customWidth="1"/>
  </cols>
  <sheetData>
    <row r="1" spans="2:17" ht="15" thickBot="1" x14ac:dyDescent="0.4">
      <c r="O1" s="17"/>
    </row>
    <row r="2" spans="2:17" s="34" customFormat="1" ht="34.5" customHeight="1" x14ac:dyDescent="0.35">
      <c r="B2" s="182" t="s">
        <v>165</v>
      </c>
      <c r="C2" s="183"/>
      <c r="E2" s="90" t="s">
        <v>140</v>
      </c>
      <c r="F2" s="90" t="s">
        <v>147</v>
      </c>
      <c r="G2"/>
      <c r="H2" s="50" t="s">
        <v>136</v>
      </c>
      <c r="I2" s="56"/>
      <c r="J2"/>
      <c r="K2" s="115"/>
      <c r="L2" s="115"/>
      <c r="M2"/>
      <c r="O2" s="17"/>
      <c r="P2"/>
      <c r="Q2"/>
    </row>
    <row r="3" spans="2:17" ht="15" customHeight="1" x14ac:dyDescent="0.35">
      <c r="B3" s="184" t="s">
        <v>155</v>
      </c>
      <c r="C3" s="185"/>
      <c r="E3" s="109">
        <v>135</v>
      </c>
      <c r="F3" s="113">
        <v>1</v>
      </c>
      <c r="H3" s="46" t="s">
        <v>52</v>
      </c>
      <c r="I3" s="107">
        <f>AVERAGE(E3:E10)</f>
        <v>155.75</v>
      </c>
      <c r="K3" s="35"/>
      <c r="L3" s="35"/>
      <c r="O3" s="17"/>
    </row>
    <row r="4" spans="2:17" ht="15" customHeight="1" x14ac:dyDescent="0.35">
      <c r="B4" s="180" t="s">
        <v>168</v>
      </c>
      <c r="C4" s="181"/>
      <c r="E4" s="106">
        <v>141</v>
      </c>
      <c r="F4" s="111">
        <v>2</v>
      </c>
      <c r="H4" s="47" t="s">
        <v>54</v>
      </c>
      <c r="I4" s="108">
        <f>MEDIAN(E3:E10)</f>
        <v>158</v>
      </c>
      <c r="K4" s="35"/>
      <c r="L4" s="35"/>
      <c r="O4" s="17"/>
    </row>
    <row r="5" spans="2:17" ht="15" customHeight="1" x14ac:dyDescent="0.35">
      <c r="B5" s="5"/>
      <c r="C5" s="6"/>
      <c r="E5" s="106">
        <v>150</v>
      </c>
      <c r="F5" s="111">
        <v>3</v>
      </c>
      <c r="H5" s="47" t="s">
        <v>55</v>
      </c>
      <c r="I5" s="55">
        <f>MODE(E3:E10)</f>
        <v>158</v>
      </c>
      <c r="K5" s="35"/>
      <c r="L5" s="35"/>
      <c r="O5" s="17"/>
    </row>
    <row r="6" spans="2:17" ht="15" customHeight="1" x14ac:dyDescent="0.35">
      <c r="B6" s="190" t="s">
        <v>141</v>
      </c>
      <c r="C6" s="191"/>
      <c r="E6" s="106">
        <v>158</v>
      </c>
      <c r="F6" s="111">
        <v>4</v>
      </c>
      <c r="H6" s="47" t="s">
        <v>60</v>
      </c>
      <c r="I6" s="108">
        <f>MAX(E3:E10)-MIN(E3:E10)</f>
        <v>36</v>
      </c>
      <c r="K6" s="35"/>
      <c r="L6" s="35"/>
      <c r="O6" s="17"/>
    </row>
    <row r="7" spans="2:17" ht="15" customHeight="1" x14ac:dyDescent="0.35">
      <c r="B7" s="192" t="s">
        <v>142</v>
      </c>
      <c r="C7" s="193"/>
      <c r="E7" s="106">
        <v>158</v>
      </c>
      <c r="F7" s="111">
        <v>5</v>
      </c>
      <c r="H7" s="47" t="s">
        <v>57</v>
      </c>
      <c r="I7" s="55">
        <f>VAR(E3:E10)</f>
        <v>166.78571428571428</v>
      </c>
      <c r="K7" s="35"/>
      <c r="L7" s="35"/>
      <c r="O7" s="17"/>
    </row>
    <row r="8" spans="2:17" ht="15" customHeight="1" x14ac:dyDescent="0.35">
      <c r="B8" s="194" t="s">
        <v>143</v>
      </c>
      <c r="C8" s="195"/>
      <c r="E8" s="106">
        <v>164</v>
      </c>
      <c r="F8" s="111">
        <v>6</v>
      </c>
      <c r="H8" s="47" t="s">
        <v>56</v>
      </c>
      <c r="I8" s="55">
        <f>_xlfn.STDEV.S(E3:E10)</f>
        <v>12.914554358773449</v>
      </c>
      <c r="K8" s="35"/>
      <c r="L8" s="35"/>
      <c r="O8" s="17"/>
    </row>
    <row r="9" spans="2:17" ht="15" customHeight="1" thickBot="1" x14ac:dyDescent="0.4">
      <c r="B9" s="28"/>
      <c r="C9" s="28"/>
      <c r="E9" s="106">
        <v>169</v>
      </c>
      <c r="F9" s="111">
        <v>7</v>
      </c>
      <c r="H9" s="49" t="s">
        <v>117</v>
      </c>
      <c r="I9" s="54">
        <f>I8/I3</f>
        <v>8.2918487054725196E-2</v>
      </c>
      <c r="K9" s="35"/>
      <c r="L9" s="35"/>
      <c r="O9" s="17"/>
    </row>
    <row r="10" spans="2:17" ht="15" customHeight="1" x14ac:dyDescent="0.35">
      <c r="B10" s="196" t="s">
        <v>5</v>
      </c>
      <c r="C10" s="197"/>
      <c r="E10" s="110">
        <v>171</v>
      </c>
      <c r="F10" s="112">
        <v>8</v>
      </c>
      <c r="H10" s="225" t="s">
        <v>148</v>
      </c>
      <c r="I10" s="226"/>
      <c r="K10" s="35"/>
      <c r="L10" s="35"/>
      <c r="O10" s="17"/>
    </row>
    <row r="11" spans="2:17" ht="15" customHeight="1" x14ac:dyDescent="0.35">
      <c r="B11" s="198"/>
      <c r="C11" s="199"/>
      <c r="H11" s="97" t="s">
        <v>61</v>
      </c>
      <c r="I11" s="117">
        <f>MIN(E3:E10)</f>
        <v>135</v>
      </c>
      <c r="K11" s="35"/>
      <c r="L11" s="35"/>
      <c r="O11" s="17"/>
    </row>
    <row r="12" spans="2:17" ht="15" customHeight="1" x14ac:dyDescent="0.35">
      <c r="B12" s="200" t="s">
        <v>156</v>
      </c>
      <c r="C12" s="201"/>
      <c r="H12" s="52" t="s">
        <v>144</v>
      </c>
      <c r="I12" s="118">
        <f>_xlfn.QUARTILE.EXC(E3:E10,1)</f>
        <v>143.25</v>
      </c>
      <c r="K12" s="35"/>
      <c r="L12" s="35"/>
      <c r="O12" s="17"/>
    </row>
    <row r="13" spans="2:17" ht="15" customHeight="1" x14ac:dyDescent="0.35">
      <c r="B13" s="202" t="s">
        <v>157</v>
      </c>
      <c r="C13" s="203"/>
      <c r="H13" s="52" t="s">
        <v>54</v>
      </c>
      <c r="I13" s="118">
        <f>MEDIAN(E3:E11)</f>
        <v>158</v>
      </c>
      <c r="K13" s="35"/>
      <c r="L13" s="35"/>
      <c r="O13" s="17"/>
    </row>
    <row r="14" spans="2:17" ht="15.75" customHeight="1" x14ac:dyDescent="0.35">
      <c r="B14" s="202" t="s">
        <v>158</v>
      </c>
      <c r="C14" s="203"/>
      <c r="H14" s="52" t="s">
        <v>145</v>
      </c>
      <c r="I14" s="118">
        <f>_xlfn.QUARTILE.EXC(E3:E10,3)</f>
        <v>167.75</v>
      </c>
      <c r="K14" s="35"/>
      <c r="L14" s="35"/>
      <c r="O14" s="17"/>
    </row>
    <row r="15" spans="2:17" ht="15.75" customHeight="1" x14ac:dyDescent="0.35">
      <c r="B15" s="80"/>
      <c r="C15" s="81"/>
      <c r="H15" s="52" t="s">
        <v>62</v>
      </c>
      <c r="I15" s="118">
        <f>MAX(E3:E10)</f>
        <v>171</v>
      </c>
      <c r="K15" s="35"/>
      <c r="L15" s="35"/>
      <c r="O15" s="17"/>
    </row>
    <row r="16" spans="2:17" ht="15.75" customHeight="1" thickBot="1" x14ac:dyDescent="0.4">
      <c r="B16" s="80"/>
      <c r="C16" s="81"/>
      <c r="H16" s="99" t="s">
        <v>146</v>
      </c>
      <c r="I16" s="116">
        <f>I14-I12</f>
        <v>24.5</v>
      </c>
      <c r="K16" s="35"/>
      <c r="L16" s="35"/>
      <c r="O16" s="17"/>
    </row>
    <row r="17" spans="2:15" ht="15.75" customHeight="1" x14ac:dyDescent="0.35">
      <c r="B17" s="80"/>
      <c r="C17" s="81"/>
      <c r="H17" s="50" t="s">
        <v>154</v>
      </c>
      <c r="I17" s="85"/>
      <c r="K17"/>
      <c r="L17"/>
      <c r="O17" s="17"/>
    </row>
    <row r="18" spans="2:15" ht="15.75" customHeight="1" x14ac:dyDescent="0.35">
      <c r="B18" s="202"/>
      <c r="C18" s="203"/>
      <c r="H18" s="70" t="s">
        <v>149</v>
      </c>
      <c r="I18" s="91">
        <f>I12</f>
        <v>143.25</v>
      </c>
      <c r="K18"/>
      <c r="L18"/>
      <c r="O18" s="17"/>
    </row>
    <row r="19" spans="2:15" ht="15.75" customHeight="1" x14ac:dyDescent="0.35">
      <c r="B19" s="202"/>
      <c r="C19" s="203"/>
      <c r="H19" s="47" t="s">
        <v>150</v>
      </c>
      <c r="I19" s="55">
        <f>I13-I12</f>
        <v>14.75</v>
      </c>
      <c r="K19"/>
      <c r="L19"/>
      <c r="O19" s="17"/>
    </row>
    <row r="20" spans="2:15" ht="15.75" customHeight="1" x14ac:dyDescent="0.35">
      <c r="B20" s="202"/>
      <c r="C20" s="203"/>
      <c r="H20" s="47" t="s">
        <v>151</v>
      </c>
      <c r="I20" s="55">
        <f>I14-I13</f>
        <v>9.75</v>
      </c>
      <c r="K20"/>
      <c r="L20"/>
      <c r="O20" s="17"/>
    </row>
    <row r="21" spans="2:15" ht="15.75" customHeight="1" x14ac:dyDescent="0.35">
      <c r="B21" s="202"/>
      <c r="C21" s="203"/>
      <c r="H21" s="47" t="s">
        <v>152</v>
      </c>
      <c r="I21" s="55">
        <f>I15-I14</f>
        <v>3.25</v>
      </c>
      <c r="K21"/>
      <c r="L21"/>
      <c r="O21" s="17"/>
    </row>
    <row r="22" spans="2:15" ht="15.75" customHeight="1" x14ac:dyDescent="0.35">
      <c r="B22" s="188"/>
      <c r="C22" s="189"/>
      <c r="H22" s="119" t="s">
        <v>153</v>
      </c>
      <c r="I22" s="116">
        <f>I12-I11</f>
        <v>8.25</v>
      </c>
      <c r="K22"/>
      <c r="L22"/>
      <c r="O22" s="17"/>
    </row>
    <row r="23" spans="2:15" x14ac:dyDescent="0.35">
      <c r="O23" s="17"/>
    </row>
    <row r="24" spans="2:15" x14ac:dyDescent="0.35">
      <c r="B24" s="219" t="s">
        <v>239</v>
      </c>
      <c r="C24" s="219"/>
    </row>
    <row r="25" spans="2:15" x14ac:dyDescent="0.35">
      <c r="K25"/>
      <c r="L25"/>
    </row>
    <row r="26" spans="2:15" x14ac:dyDescent="0.35">
      <c r="K26"/>
      <c r="L26"/>
    </row>
    <row r="27" spans="2:15" x14ac:dyDescent="0.35">
      <c r="K27"/>
      <c r="L27"/>
    </row>
  </sheetData>
  <sortState ref="E3:E7">
    <sortCondition ref="E3:E7"/>
  </sortState>
  <mergeCells count="17">
    <mergeCell ref="B19:C19"/>
    <mergeCell ref="B20:C20"/>
    <mergeCell ref="B21:C21"/>
    <mergeCell ref="H10:I10"/>
    <mergeCell ref="B24:C24"/>
    <mergeCell ref="B2:C2"/>
    <mergeCell ref="B3:C3"/>
    <mergeCell ref="B4:C4"/>
    <mergeCell ref="B22:C22"/>
    <mergeCell ref="B6:C6"/>
    <mergeCell ref="B7:C7"/>
    <mergeCell ref="B8:C8"/>
    <mergeCell ref="B10:C11"/>
    <mergeCell ref="B12:C12"/>
    <mergeCell ref="B13:C13"/>
    <mergeCell ref="B14:C14"/>
    <mergeCell ref="B18:C18"/>
  </mergeCells>
  <hyperlinks>
    <hyperlink ref="B24:C24" location="'Assignment 1'!A1" display="homepage" xr:uid="{00000000-0004-0000-0900-000000000000}"/>
  </hyperlink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79998168889431442"/>
  </sheetPr>
  <dimension ref="B1:R52"/>
  <sheetViews>
    <sheetView topLeftCell="C22" workbookViewId="0">
      <selection activeCell="I18" sqref="I18"/>
    </sheetView>
  </sheetViews>
  <sheetFormatPr defaultRowHeight="14.5" x14ac:dyDescent="0.35"/>
  <cols>
    <col min="1" max="1" width="3" customWidth="1"/>
    <col min="2" max="2" width="89.54296875" style="1" customWidth="1"/>
    <col min="3" max="3" width="9.08984375" customWidth="1"/>
    <col min="4" max="4" width="3.36328125" customWidth="1"/>
    <col min="5" max="5" width="9.08984375" customWidth="1"/>
    <col min="6" max="6" width="11.453125" customWidth="1"/>
    <col min="7" max="7" width="19.54296875" bestFit="1" customWidth="1"/>
    <col min="8" max="8" width="3.36328125" customWidth="1"/>
    <col min="9" max="9" width="18" customWidth="1"/>
    <col min="10" max="10" width="12.453125" customWidth="1"/>
    <col min="11" max="11" width="3.36328125" customWidth="1"/>
    <col min="12" max="12" width="24.08984375" bestFit="1" customWidth="1"/>
    <col min="13" max="13" width="5.08984375" bestFit="1" customWidth="1"/>
    <col min="14" max="14" width="12.54296875" customWidth="1"/>
    <col min="15" max="15" width="13.08984375" customWidth="1"/>
    <col min="16" max="16" width="8.36328125" customWidth="1"/>
    <col min="19" max="19" width="18.6328125" customWidth="1"/>
  </cols>
  <sheetData>
    <row r="1" spans="2:18" ht="15" thickBot="1" x14ac:dyDescent="0.4">
      <c r="P1" s="17"/>
    </row>
    <row r="2" spans="2:18" s="34" customFormat="1" ht="34.5" customHeight="1" x14ac:dyDescent="0.35">
      <c r="B2" s="227" t="s">
        <v>166</v>
      </c>
      <c r="C2" s="228"/>
      <c r="E2" s="127" t="s">
        <v>162</v>
      </c>
      <c r="F2" s="128" t="s">
        <v>171</v>
      </c>
      <c r="G2" s="93" t="s">
        <v>172</v>
      </c>
      <c r="H2"/>
      <c r="I2" s="50" t="s">
        <v>136</v>
      </c>
      <c r="J2" s="56"/>
      <c r="K2"/>
      <c r="L2" s="127" t="s">
        <v>163</v>
      </c>
      <c r="M2" s="128" t="s">
        <v>173</v>
      </c>
      <c r="N2" s="39" t="s">
        <v>64</v>
      </c>
      <c r="O2" s="56" t="s">
        <v>86</v>
      </c>
      <c r="P2" s="17"/>
      <c r="Q2"/>
      <c r="R2"/>
    </row>
    <row r="3" spans="2:18" ht="15" customHeight="1" x14ac:dyDescent="0.35">
      <c r="B3" s="184" t="s">
        <v>169</v>
      </c>
      <c r="C3" s="185"/>
      <c r="E3" s="160">
        <v>10.3</v>
      </c>
      <c r="F3" s="161">
        <f t="shared" ref="F3:F34" si="0">E3-J$3</f>
        <v>0.11999999999999922</v>
      </c>
      <c r="G3" s="162">
        <f t="shared" ref="G3:G34" si="1">(E3-J$3)/J$5</f>
        <v>5.966974682851392E-2</v>
      </c>
      <c r="I3" s="46" t="s">
        <v>52</v>
      </c>
      <c r="J3" s="124">
        <f>AVERAGE(E3:E52)</f>
        <v>10.180000000000001</v>
      </c>
      <c r="L3" s="134" t="s">
        <v>174</v>
      </c>
      <c r="M3" s="135">
        <v>-3</v>
      </c>
      <c r="N3" s="136">
        <f t="array" ref="N3:N10">FREQUENCY(G3:G52,M3:M10)</f>
        <v>0</v>
      </c>
      <c r="O3" s="137">
        <f t="shared" ref="O3:O10" si="2">N3/COUNT(E$3:E$52)</f>
        <v>0</v>
      </c>
      <c r="P3" s="17"/>
    </row>
    <row r="4" spans="2:18" ht="15" customHeight="1" thickBot="1" x14ac:dyDescent="0.4">
      <c r="B4" s="229" t="s">
        <v>167</v>
      </c>
      <c r="C4" s="230"/>
      <c r="E4" s="163">
        <v>8</v>
      </c>
      <c r="F4" s="164">
        <f t="shared" si="0"/>
        <v>-2.1800000000000015</v>
      </c>
      <c r="G4" s="165">
        <f t="shared" si="1"/>
        <v>-1.0840004007180106</v>
      </c>
      <c r="I4" s="47" t="s">
        <v>190</v>
      </c>
      <c r="J4" s="125">
        <f>_xlfn.VAR.P(E3:E52)</f>
        <v>4.0443999999999765</v>
      </c>
      <c r="L4" s="145" t="s">
        <v>175</v>
      </c>
      <c r="M4" s="142">
        <v>-2</v>
      </c>
      <c r="N4" s="143">
        <v>1</v>
      </c>
      <c r="O4" s="144">
        <f t="shared" si="2"/>
        <v>0.02</v>
      </c>
      <c r="P4" s="17"/>
    </row>
    <row r="5" spans="2:18" ht="15" customHeight="1" thickBot="1" x14ac:dyDescent="0.4">
      <c r="B5" s="5"/>
      <c r="C5" s="6"/>
      <c r="E5" s="163">
        <v>11.1</v>
      </c>
      <c r="F5" s="164">
        <f t="shared" si="0"/>
        <v>0.91999999999999815</v>
      </c>
      <c r="G5" s="165">
        <f t="shared" si="1"/>
        <v>0.45746805901860882</v>
      </c>
      <c r="I5" s="47" t="s">
        <v>56</v>
      </c>
      <c r="J5" s="125">
        <f>_xlfn.STDEV.P(E3:E52)</f>
        <v>2.0110693672770159</v>
      </c>
      <c r="L5" s="138" t="s">
        <v>176</v>
      </c>
      <c r="M5" s="139">
        <v>-1</v>
      </c>
      <c r="N5" s="140">
        <v>8</v>
      </c>
      <c r="O5" s="141">
        <f t="shared" si="2"/>
        <v>0.16</v>
      </c>
      <c r="P5" s="17"/>
    </row>
    <row r="6" spans="2:18" ht="15" customHeight="1" x14ac:dyDescent="0.35">
      <c r="B6" s="231" t="s">
        <v>170</v>
      </c>
      <c r="C6" s="232"/>
      <c r="E6" s="163">
        <v>10</v>
      </c>
      <c r="F6" s="164">
        <f t="shared" si="0"/>
        <v>-0.18000000000000149</v>
      </c>
      <c r="G6" s="165">
        <f t="shared" si="1"/>
        <v>-8.9504620242772212E-2</v>
      </c>
      <c r="I6" s="133" t="s">
        <v>182</v>
      </c>
      <c r="J6" s="154">
        <f>SUM(O6:O7)</f>
        <v>0.64</v>
      </c>
      <c r="L6" s="146" t="s">
        <v>177</v>
      </c>
      <c r="M6" s="147">
        <v>0</v>
      </c>
      <c r="N6" s="148">
        <v>15</v>
      </c>
      <c r="O6" s="149">
        <f t="shared" si="2"/>
        <v>0.3</v>
      </c>
      <c r="P6" s="17"/>
    </row>
    <row r="7" spans="2:18" ht="15" customHeight="1" x14ac:dyDescent="0.35">
      <c r="B7" s="233" t="s">
        <v>159</v>
      </c>
      <c r="C7" s="234"/>
      <c r="E7" s="163">
        <v>9.3000000000000007</v>
      </c>
      <c r="F7" s="164">
        <f t="shared" si="0"/>
        <v>-0.88000000000000078</v>
      </c>
      <c r="G7" s="165">
        <f t="shared" si="1"/>
        <v>-0.43757814340910534</v>
      </c>
      <c r="I7" s="133" t="s">
        <v>183</v>
      </c>
      <c r="J7" s="154">
        <f>SUM(O5:O8)</f>
        <v>0.94000000000000006</v>
      </c>
      <c r="L7" s="150" t="s">
        <v>178</v>
      </c>
      <c r="M7" s="151">
        <v>1</v>
      </c>
      <c r="N7" s="152">
        <v>17</v>
      </c>
      <c r="O7" s="153">
        <f t="shared" si="2"/>
        <v>0.34</v>
      </c>
      <c r="P7" s="17"/>
    </row>
    <row r="8" spans="2:18" ht="15" customHeight="1" x14ac:dyDescent="0.35">
      <c r="B8" s="192" t="s">
        <v>160</v>
      </c>
      <c r="C8" s="193"/>
      <c r="E8" s="163">
        <v>11.1</v>
      </c>
      <c r="F8" s="164">
        <f t="shared" si="0"/>
        <v>0.91999999999999815</v>
      </c>
      <c r="G8" s="165">
        <f t="shared" si="1"/>
        <v>0.45746805901860882</v>
      </c>
      <c r="I8" s="133" t="s">
        <v>184</v>
      </c>
      <c r="J8" s="154">
        <f>SUM(O4:O9)</f>
        <v>1</v>
      </c>
      <c r="L8" s="138" t="s">
        <v>179</v>
      </c>
      <c r="M8" s="139">
        <v>2</v>
      </c>
      <c r="N8" s="140">
        <v>7</v>
      </c>
      <c r="O8" s="141">
        <f t="shared" si="2"/>
        <v>0.14000000000000001</v>
      </c>
      <c r="P8" s="17"/>
    </row>
    <row r="9" spans="2:18" ht="15" customHeight="1" x14ac:dyDescent="0.35">
      <c r="B9" s="192" t="s">
        <v>164</v>
      </c>
      <c r="C9" s="193"/>
      <c r="E9" s="163">
        <v>11.2</v>
      </c>
      <c r="F9" s="164">
        <f t="shared" si="0"/>
        <v>1.0199999999999978</v>
      </c>
      <c r="G9" s="165">
        <f t="shared" si="1"/>
        <v>0.50719284804237053</v>
      </c>
      <c r="I9" s="47"/>
      <c r="J9" s="55"/>
      <c r="L9" s="145" t="s">
        <v>180</v>
      </c>
      <c r="M9" s="142">
        <v>3</v>
      </c>
      <c r="N9" s="143">
        <v>2</v>
      </c>
      <c r="O9" s="144">
        <f t="shared" si="2"/>
        <v>0.04</v>
      </c>
      <c r="P9" s="17"/>
    </row>
    <row r="10" spans="2:18" ht="15" customHeight="1" thickBot="1" x14ac:dyDescent="0.4">
      <c r="B10" s="122" t="s">
        <v>161</v>
      </c>
      <c r="C10" s="123"/>
      <c r="E10" s="163">
        <v>10.199999999999999</v>
      </c>
      <c r="F10" s="164">
        <f t="shared" si="0"/>
        <v>1.9999999999997797E-2</v>
      </c>
      <c r="G10" s="165">
        <f t="shared" si="1"/>
        <v>9.944957804751289E-3</v>
      </c>
      <c r="I10" s="49"/>
      <c r="J10" s="126"/>
      <c r="L10" s="155" t="s">
        <v>181</v>
      </c>
      <c r="M10" s="156">
        <v>4</v>
      </c>
      <c r="N10" s="157">
        <v>0</v>
      </c>
      <c r="O10" s="158">
        <f t="shared" si="2"/>
        <v>0</v>
      </c>
      <c r="P10" s="17"/>
    </row>
    <row r="11" spans="2:18" ht="15" customHeight="1" thickBot="1" x14ac:dyDescent="0.4">
      <c r="B11" s="28"/>
      <c r="C11" s="28"/>
      <c r="E11" s="163">
        <v>12.9</v>
      </c>
      <c r="F11" s="164">
        <f t="shared" si="0"/>
        <v>2.7199999999999989</v>
      </c>
      <c r="G11" s="165">
        <f t="shared" si="1"/>
        <v>1.3525142614463237</v>
      </c>
      <c r="P11" s="17"/>
    </row>
    <row r="12" spans="2:18" ht="15" customHeight="1" x14ac:dyDescent="0.35">
      <c r="B12" s="235" t="s">
        <v>5</v>
      </c>
      <c r="C12" s="236"/>
      <c r="E12" s="163">
        <v>11.5</v>
      </c>
      <c r="F12" s="164">
        <f t="shared" si="0"/>
        <v>1.3199999999999985</v>
      </c>
      <c r="G12" s="165">
        <f t="shared" si="1"/>
        <v>0.6563672151136567</v>
      </c>
      <c r="P12" s="17"/>
    </row>
    <row r="13" spans="2:18" ht="15" customHeight="1" x14ac:dyDescent="0.35">
      <c r="B13" s="198"/>
      <c r="C13" s="199"/>
      <c r="E13" s="163">
        <v>9.6</v>
      </c>
      <c r="F13" s="164">
        <f t="shared" si="0"/>
        <v>-0.58000000000000185</v>
      </c>
      <c r="G13" s="165">
        <f t="shared" si="1"/>
        <v>-0.28840377633782011</v>
      </c>
      <c r="P13" s="17"/>
    </row>
    <row r="14" spans="2:18" ht="15" customHeight="1" x14ac:dyDescent="0.35">
      <c r="B14" s="200" t="s">
        <v>191</v>
      </c>
      <c r="C14" s="201"/>
      <c r="E14" s="163">
        <v>7.3</v>
      </c>
      <c r="F14" s="164">
        <f t="shared" si="0"/>
        <v>-2.8800000000000017</v>
      </c>
      <c r="G14" s="165">
        <f t="shared" si="1"/>
        <v>-1.4320739238843443</v>
      </c>
      <c r="P14" s="17"/>
    </row>
    <row r="15" spans="2:18" ht="15" customHeight="1" x14ac:dyDescent="0.35">
      <c r="B15" s="202" t="s">
        <v>185</v>
      </c>
      <c r="C15" s="203"/>
      <c r="E15" s="163">
        <v>11.1</v>
      </c>
      <c r="F15" s="164">
        <f t="shared" si="0"/>
        <v>0.91999999999999815</v>
      </c>
      <c r="G15" s="165">
        <f t="shared" si="1"/>
        <v>0.45746805901860882</v>
      </c>
      <c r="P15" s="17"/>
    </row>
    <row r="16" spans="2:18" ht="15.75" customHeight="1" x14ac:dyDescent="0.35">
      <c r="B16" s="202" t="s">
        <v>186</v>
      </c>
      <c r="C16" s="203"/>
      <c r="E16" s="163">
        <v>9.1999999999999993</v>
      </c>
      <c r="F16" s="164">
        <f t="shared" si="0"/>
        <v>-0.9800000000000022</v>
      </c>
      <c r="G16" s="165">
        <f t="shared" si="1"/>
        <v>-0.48730293243286799</v>
      </c>
      <c r="P16" s="17"/>
    </row>
    <row r="17" spans="2:16" ht="15.75" customHeight="1" x14ac:dyDescent="0.35">
      <c r="B17" s="202" t="s">
        <v>187</v>
      </c>
      <c r="C17" s="203"/>
      <c r="E17" s="163">
        <v>10.7</v>
      </c>
      <c r="F17" s="164">
        <f t="shared" si="0"/>
        <v>0.5199999999999978</v>
      </c>
      <c r="G17" s="165">
        <f t="shared" si="1"/>
        <v>0.25856890292356094</v>
      </c>
      <c r="P17" s="17"/>
    </row>
    <row r="18" spans="2:16" ht="15.75" customHeight="1" x14ac:dyDescent="0.35">
      <c r="B18" s="202" t="s">
        <v>188</v>
      </c>
      <c r="C18" s="203"/>
      <c r="E18" s="163">
        <v>9</v>
      </c>
      <c r="F18" s="164">
        <f t="shared" si="0"/>
        <v>-1.1800000000000015</v>
      </c>
      <c r="G18" s="165">
        <f t="shared" si="1"/>
        <v>-0.58675251048039145</v>
      </c>
      <c r="P18" s="17"/>
    </row>
    <row r="19" spans="2:16" ht="15.75" customHeight="1" thickBot="1" x14ac:dyDescent="0.4">
      <c r="B19" s="237" t="s">
        <v>189</v>
      </c>
      <c r="C19" s="238"/>
      <c r="E19" s="163">
        <v>5.3</v>
      </c>
      <c r="F19" s="164">
        <f t="shared" si="0"/>
        <v>-4.8800000000000017</v>
      </c>
      <c r="G19" s="165">
        <f t="shared" si="1"/>
        <v>-2.4265697043595829</v>
      </c>
      <c r="P19" s="17"/>
    </row>
    <row r="20" spans="2:16" ht="15.75" customHeight="1" x14ac:dyDescent="0.35">
      <c r="B20" s="222"/>
      <c r="C20" s="222"/>
      <c r="E20" s="163">
        <v>9.9</v>
      </c>
      <c r="F20" s="164">
        <f t="shared" si="0"/>
        <v>-0.28000000000000114</v>
      </c>
      <c r="G20" s="165">
        <f t="shared" si="1"/>
        <v>-0.13922940926653396</v>
      </c>
      <c r="P20" s="17"/>
    </row>
    <row r="21" spans="2:16" ht="15.75" customHeight="1" x14ac:dyDescent="0.35">
      <c r="B21" s="219" t="s">
        <v>239</v>
      </c>
      <c r="C21" s="219"/>
      <c r="E21" s="163">
        <v>10</v>
      </c>
      <c r="F21" s="164">
        <f t="shared" si="0"/>
        <v>-0.18000000000000149</v>
      </c>
      <c r="G21" s="165">
        <f t="shared" si="1"/>
        <v>-8.9504620242772212E-2</v>
      </c>
      <c r="P21" s="17"/>
    </row>
    <row r="22" spans="2:16" ht="15.75" customHeight="1" x14ac:dyDescent="0.35">
      <c r="B22" s="159"/>
      <c r="C22" s="132"/>
      <c r="E22" s="163">
        <v>11.6</v>
      </c>
      <c r="F22" s="164">
        <f t="shared" si="0"/>
        <v>1.4199999999999982</v>
      </c>
      <c r="G22" s="165">
        <f t="shared" si="1"/>
        <v>0.70609200413741846</v>
      </c>
      <c r="P22" s="17"/>
    </row>
    <row r="23" spans="2:16" ht="15.75" customHeight="1" x14ac:dyDescent="0.35">
      <c r="E23" s="163">
        <v>14.5</v>
      </c>
      <c r="F23" s="164">
        <f t="shared" si="0"/>
        <v>4.3199999999999985</v>
      </c>
      <c r="G23" s="165">
        <f t="shared" si="1"/>
        <v>2.1481108858265143</v>
      </c>
      <c r="P23" s="17"/>
    </row>
    <row r="24" spans="2:16" ht="15.75" customHeight="1" x14ac:dyDescent="0.35">
      <c r="E24" s="163">
        <v>12.5</v>
      </c>
      <c r="F24" s="164">
        <f t="shared" si="0"/>
        <v>2.3199999999999985</v>
      </c>
      <c r="G24" s="165">
        <f t="shared" si="1"/>
        <v>1.153615105351276</v>
      </c>
      <c r="P24" s="17"/>
    </row>
    <row r="25" spans="2:16" x14ac:dyDescent="0.35">
      <c r="E25" s="163">
        <v>9.8000000000000007</v>
      </c>
      <c r="F25" s="164">
        <f t="shared" si="0"/>
        <v>-0.38000000000000078</v>
      </c>
      <c r="G25" s="165">
        <f t="shared" si="1"/>
        <v>-0.18895419829029569</v>
      </c>
      <c r="P25" s="17"/>
    </row>
    <row r="26" spans="2:16" x14ac:dyDescent="0.35">
      <c r="E26" s="163">
        <v>12.8</v>
      </c>
      <c r="F26" s="164">
        <f t="shared" si="0"/>
        <v>2.6199999999999992</v>
      </c>
      <c r="G26" s="165">
        <f t="shared" si="1"/>
        <v>1.3027894724225622</v>
      </c>
    </row>
    <row r="27" spans="2:16" x14ac:dyDescent="0.35">
      <c r="E27" s="163">
        <v>7.8</v>
      </c>
      <c r="F27" s="164">
        <f t="shared" si="0"/>
        <v>-2.3800000000000017</v>
      </c>
      <c r="G27" s="165">
        <f t="shared" si="1"/>
        <v>-1.1834499787655346</v>
      </c>
    </row>
    <row r="28" spans="2:16" x14ac:dyDescent="0.35">
      <c r="E28" s="166">
        <v>13</v>
      </c>
      <c r="F28" s="164">
        <f t="shared" si="0"/>
        <v>2.8199999999999985</v>
      </c>
      <c r="G28" s="165">
        <f t="shared" si="1"/>
        <v>1.4022390504700855</v>
      </c>
    </row>
    <row r="29" spans="2:16" x14ac:dyDescent="0.35">
      <c r="E29" s="166">
        <v>8</v>
      </c>
      <c r="F29" s="164">
        <f t="shared" si="0"/>
        <v>-2.1800000000000015</v>
      </c>
      <c r="G29" s="165">
        <f t="shared" si="1"/>
        <v>-1.0840004007180106</v>
      </c>
    </row>
    <row r="30" spans="2:16" x14ac:dyDescent="0.35">
      <c r="E30" s="166">
        <v>11.6</v>
      </c>
      <c r="F30" s="164">
        <f t="shared" si="0"/>
        <v>1.4199999999999982</v>
      </c>
      <c r="G30" s="165">
        <f t="shared" si="1"/>
        <v>0.70609200413741846</v>
      </c>
    </row>
    <row r="31" spans="2:16" x14ac:dyDescent="0.35">
      <c r="E31" s="166">
        <v>12.5</v>
      </c>
      <c r="F31" s="164">
        <f t="shared" si="0"/>
        <v>2.3199999999999985</v>
      </c>
      <c r="G31" s="165">
        <f t="shared" si="1"/>
        <v>1.153615105351276</v>
      </c>
    </row>
    <row r="32" spans="2:16" x14ac:dyDescent="0.35">
      <c r="E32" s="166">
        <v>10.5</v>
      </c>
      <c r="F32" s="164">
        <f t="shared" si="0"/>
        <v>0.31999999999999851</v>
      </c>
      <c r="G32" s="165">
        <f t="shared" si="1"/>
        <v>0.15911932487603742</v>
      </c>
    </row>
    <row r="33" spans="5:7" x14ac:dyDescent="0.35">
      <c r="E33" s="166">
        <v>6.7</v>
      </c>
      <c r="F33" s="164">
        <f t="shared" si="0"/>
        <v>-3.4800000000000013</v>
      </c>
      <c r="G33" s="165">
        <f t="shared" si="1"/>
        <v>-1.7304226580269157</v>
      </c>
    </row>
    <row r="34" spans="5:7" x14ac:dyDescent="0.35">
      <c r="E34" s="166">
        <v>11.8</v>
      </c>
      <c r="F34" s="164">
        <f t="shared" si="0"/>
        <v>1.6199999999999992</v>
      </c>
      <c r="G34" s="165">
        <f t="shared" si="1"/>
        <v>0.80554158218494276</v>
      </c>
    </row>
    <row r="35" spans="5:7" x14ac:dyDescent="0.35">
      <c r="E35" s="166">
        <v>15.1</v>
      </c>
      <c r="F35" s="164">
        <f t="shared" ref="F35:F52" si="3">E35-J$3</f>
        <v>4.9199999999999982</v>
      </c>
      <c r="G35" s="165">
        <f t="shared" ref="G35:G52" si="4">(E35-J$3)/J$5</f>
        <v>2.4464596199690858</v>
      </c>
    </row>
    <row r="36" spans="5:7" x14ac:dyDescent="0.35">
      <c r="E36" s="166">
        <v>9.3000000000000007</v>
      </c>
      <c r="F36" s="164">
        <f t="shared" si="3"/>
        <v>-0.88000000000000078</v>
      </c>
      <c r="G36" s="165">
        <f t="shared" si="4"/>
        <v>-0.43757814340910534</v>
      </c>
    </row>
    <row r="37" spans="5:7" x14ac:dyDescent="0.35">
      <c r="E37" s="166">
        <v>7.6</v>
      </c>
      <c r="F37" s="164">
        <f t="shared" si="3"/>
        <v>-2.5800000000000018</v>
      </c>
      <c r="G37" s="165">
        <f t="shared" si="4"/>
        <v>-1.2828995568130586</v>
      </c>
    </row>
    <row r="38" spans="5:7" x14ac:dyDescent="0.35">
      <c r="E38" s="166">
        <v>11</v>
      </c>
      <c r="F38" s="164">
        <f t="shared" si="3"/>
        <v>0.81999999999999851</v>
      </c>
      <c r="G38" s="165">
        <f t="shared" si="4"/>
        <v>0.40774326999484706</v>
      </c>
    </row>
    <row r="39" spans="5:7" x14ac:dyDescent="0.35">
      <c r="E39" s="166">
        <v>8.6999999999999993</v>
      </c>
      <c r="F39" s="164">
        <f t="shared" si="3"/>
        <v>-1.4800000000000022</v>
      </c>
      <c r="G39" s="165">
        <f t="shared" si="4"/>
        <v>-0.73592687755167763</v>
      </c>
    </row>
    <row r="40" spans="5:7" x14ac:dyDescent="0.35">
      <c r="E40" s="166">
        <v>12.5</v>
      </c>
      <c r="F40" s="164">
        <f t="shared" si="3"/>
        <v>2.3199999999999985</v>
      </c>
      <c r="G40" s="165">
        <f t="shared" si="4"/>
        <v>1.153615105351276</v>
      </c>
    </row>
    <row r="41" spans="5:7" x14ac:dyDescent="0.35">
      <c r="E41" s="166">
        <v>10.4</v>
      </c>
      <c r="F41" s="164">
        <f t="shared" si="3"/>
        <v>0.21999999999999886</v>
      </c>
      <c r="G41" s="165">
        <f t="shared" si="4"/>
        <v>0.10939453585227567</v>
      </c>
    </row>
    <row r="42" spans="5:7" x14ac:dyDescent="0.35">
      <c r="E42" s="166">
        <v>10.1</v>
      </c>
      <c r="F42" s="164">
        <f t="shared" si="3"/>
        <v>-8.0000000000001847E-2</v>
      </c>
      <c r="G42" s="165">
        <f t="shared" si="4"/>
        <v>-3.9779831219010457E-2</v>
      </c>
    </row>
    <row r="43" spans="5:7" x14ac:dyDescent="0.35">
      <c r="E43" s="166">
        <v>8.4</v>
      </c>
      <c r="F43" s="164">
        <f t="shared" si="3"/>
        <v>-1.7800000000000011</v>
      </c>
      <c r="G43" s="165">
        <f t="shared" si="4"/>
        <v>-0.8851012446229628</v>
      </c>
    </row>
    <row r="44" spans="5:7" x14ac:dyDescent="0.35">
      <c r="E44" s="166">
        <v>10.6</v>
      </c>
      <c r="F44" s="164">
        <f t="shared" si="3"/>
        <v>0.41999999999999815</v>
      </c>
      <c r="G44" s="165">
        <f t="shared" si="4"/>
        <v>0.20884411389979918</v>
      </c>
    </row>
    <row r="45" spans="5:7" x14ac:dyDescent="0.35">
      <c r="E45" s="166">
        <v>6.5</v>
      </c>
      <c r="F45" s="164">
        <f t="shared" si="3"/>
        <v>-3.6800000000000015</v>
      </c>
      <c r="G45" s="165">
        <f t="shared" si="4"/>
        <v>-1.8298722360744395</v>
      </c>
    </row>
    <row r="46" spans="5:7" x14ac:dyDescent="0.35">
      <c r="E46" s="166">
        <v>12.7</v>
      </c>
      <c r="F46" s="164">
        <f t="shared" si="3"/>
        <v>2.5199999999999978</v>
      </c>
      <c r="G46" s="165">
        <f t="shared" si="4"/>
        <v>1.2530646833987995</v>
      </c>
    </row>
    <row r="47" spans="5:7" x14ac:dyDescent="0.35">
      <c r="E47" s="166">
        <v>8.9</v>
      </c>
      <c r="F47" s="164">
        <f t="shared" si="3"/>
        <v>-1.2800000000000011</v>
      </c>
      <c r="G47" s="165">
        <f t="shared" si="4"/>
        <v>-0.63647729950415322</v>
      </c>
    </row>
    <row r="48" spans="5:7" x14ac:dyDescent="0.35">
      <c r="E48" s="166">
        <v>10.3</v>
      </c>
      <c r="F48" s="164">
        <f t="shared" si="3"/>
        <v>0.11999999999999922</v>
      </c>
      <c r="G48" s="165">
        <f t="shared" si="4"/>
        <v>5.966974682851392E-2</v>
      </c>
    </row>
    <row r="49" spans="5:7" x14ac:dyDescent="0.35">
      <c r="E49" s="166">
        <v>9.5</v>
      </c>
      <c r="F49" s="164">
        <f t="shared" si="3"/>
        <v>-0.68000000000000149</v>
      </c>
      <c r="G49" s="165">
        <f t="shared" si="4"/>
        <v>-0.33812856536158181</v>
      </c>
    </row>
    <row r="50" spans="5:7" x14ac:dyDescent="0.35">
      <c r="E50" s="166">
        <v>7.5</v>
      </c>
      <c r="F50" s="164">
        <f t="shared" si="3"/>
        <v>-2.6800000000000015</v>
      </c>
      <c r="G50" s="165">
        <f t="shared" si="4"/>
        <v>-1.3326243458368203</v>
      </c>
    </row>
    <row r="51" spans="5:7" x14ac:dyDescent="0.35">
      <c r="E51" s="166">
        <v>10.5</v>
      </c>
      <c r="F51" s="164">
        <f t="shared" si="3"/>
        <v>0.31999999999999851</v>
      </c>
      <c r="G51" s="165">
        <f t="shared" si="4"/>
        <v>0.15911932487603742</v>
      </c>
    </row>
    <row r="52" spans="5:7" x14ac:dyDescent="0.35">
      <c r="E52" s="167">
        <v>8.6</v>
      </c>
      <c r="F52" s="168">
        <f t="shared" si="3"/>
        <v>-1.5800000000000018</v>
      </c>
      <c r="G52" s="169">
        <f t="shared" si="4"/>
        <v>-0.78565166657543939</v>
      </c>
    </row>
  </sheetData>
  <sortState ref="Q3:Q9">
    <sortCondition ref="Q3"/>
  </sortState>
  <mergeCells count="16">
    <mergeCell ref="B8:C8"/>
    <mergeCell ref="B2:C2"/>
    <mergeCell ref="B3:C3"/>
    <mergeCell ref="B4:C4"/>
    <mergeCell ref="B21:C21"/>
    <mergeCell ref="B6:C6"/>
    <mergeCell ref="B7:C7"/>
    <mergeCell ref="B9:C9"/>
    <mergeCell ref="B12:C13"/>
    <mergeCell ref="B14:C14"/>
    <mergeCell ref="B15:C15"/>
    <mergeCell ref="B16:C16"/>
    <mergeCell ref="B17:C17"/>
    <mergeCell ref="B18:C18"/>
    <mergeCell ref="B19:C19"/>
    <mergeCell ref="B20:C20"/>
  </mergeCells>
  <hyperlinks>
    <hyperlink ref="B21:C21" location="'Assignment 1'!A1" display="homepage" xr:uid="{00000000-0004-0000-0A00-000000000000}"/>
  </hyperlink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79998168889431442"/>
  </sheetPr>
  <dimension ref="B1:N29"/>
  <sheetViews>
    <sheetView showGridLines="0" workbookViewId="0">
      <selection activeCell="A5" sqref="A5"/>
    </sheetView>
  </sheetViews>
  <sheetFormatPr defaultRowHeight="14.5" x14ac:dyDescent="0.35"/>
  <cols>
    <col min="1" max="1" width="3.453125" customWidth="1"/>
    <col min="2" max="2" width="89.54296875" style="1" customWidth="1"/>
    <col min="3" max="3" width="9.08984375" customWidth="1"/>
    <col min="4" max="4" width="3.453125" customWidth="1"/>
    <col min="5" max="5" width="22.36328125" bestFit="1" customWidth="1"/>
    <col min="6" max="7" width="12.453125" customWidth="1"/>
    <col min="8" max="8" width="14.90625" customWidth="1"/>
    <col min="9" max="9" width="3.453125" customWidth="1"/>
    <col min="10" max="10" width="33.54296875" bestFit="1" customWidth="1"/>
    <col min="11" max="11" width="12" bestFit="1" customWidth="1"/>
    <col min="12" max="12" width="18.90625" bestFit="1" customWidth="1"/>
    <col min="15" max="15" width="18.6328125" customWidth="1"/>
  </cols>
  <sheetData>
    <row r="1" spans="2:14" ht="15" thickBot="1" x14ac:dyDescent="0.4">
      <c r="L1" s="17"/>
    </row>
    <row r="2" spans="2:14" s="34" customFormat="1" ht="34.5" customHeight="1" x14ac:dyDescent="0.35">
      <c r="B2" s="182" t="s">
        <v>192</v>
      </c>
      <c r="C2" s="183"/>
      <c r="E2" s="50" t="s">
        <v>198</v>
      </c>
      <c r="F2" s="39" t="s">
        <v>199</v>
      </c>
      <c r="G2" s="39" t="s">
        <v>200</v>
      </c>
      <c r="H2" s="56" t="s">
        <v>201</v>
      </c>
      <c r="J2" s="50" t="s">
        <v>214</v>
      </c>
      <c r="K2" s="39" t="s">
        <v>210</v>
      </c>
      <c r="L2" s="56" t="s">
        <v>211</v>
      </c>
      <c r="M2"/>
      <c r="N2"/>
    </row>
    <row r="3" spans="2:14" ht="15" customHeight="1" x14ac:dyDescent="0.35">
      <c r="B3" s="184" t="s">
        <v>212</v>
      </c>
      <c r="C3" s="185"/>
      <c r="E3" s="46" t="s">
        <v>202</v>
      </c>
      <c r="F3" s="114">
        <v>90.295000000000002</v>
      </c>
      <c r="G3" s="114">
        <v>317.55799999999999</v>
      </c>
      <c r="H3" s="55">
        <v>976.45799999999997</v>
      </c>
      <c r="J3" s="46" t="str">
        <f>F2&amp;" v.s. "&amp;G2</f>
        <v>First Weekend v.s. U.S. Gross</v>
      </c>
      <c r="K3" s="114">
        <f>_xlfn.COVARIANCE.P(F3:F10,G3:G10)</f>
        <v>779.01372750000019</v>
      </c>
      <c r="L3" s="55">
        <f>CORREL(F3:F10,G3:G10)</f>
        <v>0.72841748092637471</v>
      </c>
    </row>
    <row r="4" spans="2:14" ht="15" customHeight="1" x14ac:dyDescent="0.35">
      <c r="B4" s="186" t="s">
        <v>213</v>
      </c>
      <c r="C4" s="187"/>
      <c r="E4" s="47" t="s">
        <v>203</v>
      </c>
      <c r="F4" s="114">
        <v>88.356999999999999</v>
      </c>
      <c r="G4" s="114">
        <v>261.988</v>
      </c>
      <c r="H4" s="55">
        <v>878.98800000000006</v>
      </c>
      <c r="J4" s="47" t="str">
        <f>F2&amp;" v.s. "&amp;H2</f>
        <v>First Weekend v.s. Worldwide Gross</v>
      </c>
      <c r="K4" s="114">
        <f>_xlfn.COVARIANCE.P(F3:F10,H3:H10)</f>
        <v>3501.5589677500006</v>
      </c>
      <c r="L4" s="55">
        <f>CORREL(F3:F10,H3:H10)</f>
        <v>0.82331913545826019</v>
      </c>
    </row>
    <row r="5" spans="2:14" ht="15" customHeight="1" thickBot="1" x14ac:dyDescent="0.4">
      <c r="B5" s="180" t="s">
        <v>193</v>
      </c>
      <c r="C5" s="181"/>
      <c r="E5" s="47" t="s">
        <v>204</v>
      </c>
      <c r="F5" s="114">
        <v>93.686999999999998</v>
      </c>
      <c r="G5" s="114">
        <v>249.53899999999999</v>
      </c>
      <c r="H5" s="55">
        <v>795.53899999999999</v>
      </c>
      <c r="J5" s="129" t="str">
        <f>G2&amp;" v.s. "&amp;H2</f>
        <v>U.S. Gross v.s. Worldwide Gross</v>
      </c>
      <c r="K5" s="131">
        <f>_xlfn.COVARIANCE.P(G3:G10,H3:H10)</f>
        <v>5289.8761098125024</v>
      </c>
      <c r="L5" s="130">
        <f>CORREL(G3:G10,H3:H10)</f>
        <v>0.96419655973940765</v>
      </c>
    </row>
    <row r="6" spans="2:14" ht="15" customHeight="1" x14ac:dyDescent="0.35">
      <c r="B6" s="5"/>
      <c r="C6" s="6"/>
      <c r="E6" s="47" t="s">
        <v>205</v>
      </c>
      <c r="F6" s="171">
        <v>102.33499999999999</v>
      </c>
      <c r="G6" s="114">
        <v>290.01299999999998</v>
      </c>
      <c r="H6" s="55">
        <v>896.01300000000003</v>
      </c>
      <c r="L6" s="17"/>
    </row>
    <row r="7" spans="2:14" ht="15" customHeight="1" x14ac:dyDescent="0.35">
      <c r="B7" s="190" t="s">
        <v>194</v>
      </c>
      <c r="C7" s="191"/>
      <c r="E7" s="47" t="s">
        <v>206</v>
      </c>
      <c r="F7" s="114">
        <v>77.108000000000004</v>
      </c>
      <c r="G7" s="114">
        <v>292.005</v>
      </c>
      <c r="H7" s="55">
        <v>938.46900000000005</v>
      </c>
      <c r="L7" s="17"/>
    </row>
    <row r="8" spans="2:14" ht="15" customHeight="1" x14ac:dyDescent="0.35">
      <c r="B8" s="192" t="s">
        <v>195</v>
      </c>
      <c r="C8" s="193"/>
      <c r="E8" s="47" t="s">
        <v>207</v>
      </c>
      <c r="F8" s="114">
        <v>77.835999999999999</v>
      </c>
      <c r="G8" s="114">
        <v>301.45999999999998</v>
      </c>
      <c r="H8" s="55">
        <v>934.601</v>
      </c>
      <c r="L8" s="17"/>
    </row>
    <row r="9" spans="2:14" ht="15" customHeight="1" x14ac:dyDescent="0.35">
      <c r="B9" s="233" t="s">
        <v>196</v>
      </c>
      <c r="C9" s="234"/>
      <c r="E9" s="47" t="s">
        <v>208</v>
      </c>
      <c r="F9" s="114">
        <v>125.017</v>
      </c>
      <c r="G9" s="114">
        <v>295.00099999999998</v>
      </c>
      <c r="H9" s="55">
        <v>955.41700000000003</v>
      </c>
      <c r="L9" s="17"/>
    </row>
    <row r="10" spans="2:14" ht="15" customHeight="1" thickBot="1" x14ac:dyDescent="0.4">
      <c r="B10" s="120" t="s">
        <v>197</v>
      </c>
      <c r="C10" s="121"/>
      <c r="E10" s="49" t="s">
        <v>209</v>
      </c>
      <c r="F10" s="131">
        <v>169.18899999999999</v>
      </c>
      <c r="G10" s="131">
        <v>381.01100000000002</v>
      </c>
      <c r="H10" s="172">
        <v>1328.1110000000001</v>
      </c>
      <c r="L10" s="17"/>
    </row>
    <row r="11" spans="2:14" ht="15" customHeight="1" x14ac:dyDescent="0.35">
      <c r="B11" s="120" t="s">
        <v>215</v>
      </c>
      <c r="C11" s="121"/>
      <c r="E11" s="114"/>
      <c r="H11" s="13"/>
      <c r="L11" s="17"/>
    </row>
    <row r="12" spans="2:14" ht="15" customHeight="1" x14ac:dyDescent="0.35">
      <c r="B12" s="120" t="s">
        <v>216</v>
      </c>
      <c r="C12" s="121"/>
      <c r="E12" s="114"/>
      <c r="H12" s="13"/>
      <c r="L12" s="17"/>
    </row>
    <row r="13" spans="2:14" ht="15" customHeight="1" x14ac:dyDescent="0.35">
      <c r="B13" s="120" t="s">
        <v>217</v>
      </c>
      <c r="C13" s="121"/>
      <c r="E13" s="114"/>
      <c r="H13" s="13"/>
      <c r="L13" s="17"/>
    </row>
    <row r="14" spans="2:14" ht="15" customHeight="1" x14ac:dyDescent="0.35">
      <c r="B14" s="194" t="s">
        <v>218</v>
      </c>
      <c r="C14" s="195"/>
      <c r="E14" s="114"/>
      <c r="H14" s="13"/>
      <c r="L14" s="17"/>
    </row>
    <row r="15" spans="2:14" ht="15" customHeight="1" x14ac:dyDescent="0.35">
      <c r="B15" s="28"/>
      <c r="C15" s="28"/>
      <c r="E15" s="114"/>
      <c r="H15" s="13"/>
      <c r="L15" s="17"/>
    </row>
    <row r="16" spans="2:14" ht="15" customHeight="1" x14ac:dyDescent="0.35">
      <c r="B16" s="196" t="s">
        <v>5</v>
      </c>
      <c r="C16" s="197"/>
      <c r="E16" s="114"/>
      <c r="H16" s="13"/>
      <c r="L16" s="17"/>
    </row>
    <row r="17" spans="2:12" ht="15" customHeight="1" x14ac:dyDescent="0.35">
      <c r="B17" s="198"/>
      <c r="C17" s="199"/>
      <c r="L17" s="17"/>
    </row>
    <row r="18" spans="2:12" ht="15" customHeight="1" x14ac:dyDescent="0.35">
      <c r="B18" s="200" t="s">
        <v>227</v>
      </c>
      <c r="C18" s="201"/>
      <c r="E18" s="37"/>
      <c r="I18" s="21"/>
      <c r="L18" s="17"/>
    </row>
    <row r="19" spans="2:12" ht="15.75" customHeight="1" x14ac:dyDescent="0.35">
      <c r="B19" s="202" t="s">
        <v>226</v>
      </c>
      <c r="C19" s="203"/>
      <c r="L19" s="170"/>
    </row>
    <row r="20" spans="2:12" ht="15.75" customHeight="1" x14ac:dyDescent="0.35">
      <c r="B20" s="202" t="s">
        <v>219</v>
      </c>
      <c r="C20" s="203"/>
      <c r="L20" s="17"/>
    </row>
    <row r="21" spans="2:12" ht="15.75" customHeight="1" x14ac:dyDescent="0.35">
      <c r="B21" s="202" t="s">
        <v>220</v>
      </c>
      <c r="C21" s="203"/>
      <c r="L21" s="17"/>
    </row>
    <row r="22" spans="2:12" ht="15.75" customHeight="1" x14ac:dyDescent="0.35">
      <c r="B22" s="202" t="s">
        <v>221</v>
      </c>
      <c r="C22" s="203"/>
      <c r="L22" s="17"/>
    </row>
    <row r="23" spans="2:12" ht="15.75" customHeight="1" x14ac:dyDescent="0.35">
      <c r="B23" s="202" t="s">
        <v>222</v>
      </c>
      <c r="C23" s="203"/>
      <c r="L23" s="17"/>
    </row>
    <row r="24" spans="2:12" ht="15.75" customHeight="1" x14ac:dyDescent="0.35">
      <c r="B24" s="202" t="s">
        <v>223</v>
      </c>
      <c r="C24" s="203"/>
      <c r="L24" s="17"/>
    </row>
    <row r="25" spans="2:12" ht="15.75" customHeight="1" x14ac:dyDescent="0.35">
      <c r="B25" s="200" t="s">
        <v>224</v>
      </c>
      <c r="C25" s="201"/>
      <c r="L25" s="17"/>
    </row>
    <row r="26" spans="2:12" ht="15.75" customHeight="1" x14ac:dyDescent="0.35">
      <c r="B26" s="188" t="s">
        <v>225</v>
      </c>
      <c r="C26" s="189"/>
      <c r="L26" s="17"/>
    </row>
    <row r="27" spans="2:12" ht="15.75" customHeight="1" x14ac:dyDescent="0.35">
      <c r="L27" s="17"/>
    </row>
    <row r="28" spans="2:12" ht="15.75" customHeight="1" x14ac:dyDescent="0.35">
      <c r="B28" s="219" t="s">
        <v>239</v>
      </c>
      <c r="C28" s="219"/>
      <c r="L28" s="17"/>
    </row>
    <row r="29" spans="2:12" x14ac:dyDescent="0.35">
      <c r="L29" s="17"/>
    </row>
  </sheetData>
  <mergeCells count="19">
    <mergeCell ref="B24:C24"/>
    <mergeCell ref="B9:C9"/>
    <mergeCell ref="B25:C25"/>
    <mergeCell ref="B28:C28"/>
    <mergeCell ref="B2:C2"/>
    <mergeCell ref="B3:C3"/>
    <mergeCell ref="B4:C4"/>
    <mergeCell ref="B5:C5"/>
    <mergeCell ref="B26:C26"/>
    <mergeCell ref="B7:C7"/>
    <mergeCell ref="B8:C8"/>
    <mergeCell ref="B14:C14"/>
    <mergeCell ref="B16:C17"/>
    <mergeCell ref="B18:C18"/>
    <mergeCell ref="B19:C19"/>
    <mergeCell ref="B20:C20"/>
    <mergeCell ref="B21:C21"/>
    <mergeCell ref="B22:C22"/>
    <mergeCell ref="B23:C23"/>
  </mergeCells>
  <hyperlinks>
    <hyperlink ref="B28:C28" location="'Assignment 1'!A1" display="homepage" xr:uid="{00000000-0004-0000-0B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Template</vt:lpstr>
      <vt:lpstr>Assignment 1</vt:lpstr>
      <vt:lpstr>1) 1.7</vt:lpstr>
      <vt:lpstr>2) 1.27</vt:lpstr>
      <vt:lpstr>3) 2.7</vt:lpstr>
      <vt:lpstr>4) 2.15</vt:lpstr>
      <vt:lpstr>5) 2.25</vt:lpstr>
      <vt:lpstr>6) 3.1</vt:lpstr>
      <vt:lpstr>7) 3.11</vt:lpstr>
      <vt:lpstr>8) 3.33</vt:lpstr>
      <vt:lpstr>9) 3.39</vt:lpstr>
      <vt:lpstr>10) 3.47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Cook, Morgan</dc:creator>
  <cp:lastModifiedBy>Zimmerman, Alex</cp:lastModifiedBy>
  <dcterms:created xsi:type="dcterms:W3CDTF">2018-09-19T02:26:04Z</dcterms:created>
  <dcterms:modified xsi:type="dcterms:W3CDTF">2019-06-12T00:42:21Z</dcterms:modified>
</cp:coreProperties>
</file>