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defaultThemeVersion="166925"/>
  <mc:AlternateContent xmlns:mc="http://schemas.openxmlformats.org/markup-compatibility/2006">
    <mc:Choice Requires="x15">
      <x15ac:absPath xmlns:x15ac="http://schemas.microsoft.com/office/spreadsheetml/2010/11/ac" url="C:\Users\nkebe\Desktop\Excel Stuff\"/>
    </mc:Choice>
  </mc:AlternateContent>
  <xr:revisionPtr revIDLastSave="0" documentId="13_ncr:1_{D419F775-1BB2-4E17-816D-A0E5E3EC56B5}" xr6:coauthVersionLast="43" xr6:coauthVersionMax="43" xr10:uidLastSave="{00000000-0000-0000-0000-000000000000}"/>
  <bookViews>
    <workbookView xWindow="-108" yWindow="-108" windowWidth="23256" windowHeight="12576" tabRatio="599" firstSheet="1" activeTab="7" xr2:uid="{00000000-000D-0000-FFFF-FFFF00000000}"/>
  </bookViews>
  <sheets>
    <sheet name="Template" sheetId="16" state="hidden" r:id="rId1"/>
    <sheet name="Assignment 1" sheetId="28" r:id="rId2"/>
    <sheet name="1) 1.7" sheetId="1" r:id="rId3"/>
    <sheet name="2) 1.27" sheetId="12" r:id="rId4"/>
    <sheet name="3) 2.7" sheetId="13" r:id="rId5"/>
    <sheet name="4) 2.15" sheetId="15" r:id="rId6"/>
    <sheet name="5) 2.25" sheetId="17" r:id="rId7"/>
    <sheet name="6) 3.1" sheetId="18" r:id="rId8"/>
    <sheet name="7) 3.11" sheetId="24" r:id="rId9"/>
    <sheet name="8) 3.33" sheetId="22" r:id="rId10"/>
    <sheet name="9) 3.39" sheetId="21" r:id="rId11"/>
    <sheet name="10) 3.47" sheetId="20" r:id="rId12"/>
  </sheets>
  <definedNames>
    <definedName name="_xlchart.v1.0" hidden="1">'5) 2.25'!$B$7:$B$11</definedName>
    <definedName name="_xlchart.v1.1" hidden="1">'5) 2.25'!$C$7:$C$11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12" i="21" l="1"/>
  <c r="H12" i="22"/>
  <c r="L11" i="21"/>
  <c r="L13" i="21" l="1"/>
  <c r="I20" i="22"/>
  <c r="F4" i="18"/>
  <c r="H13" i="13"/>
  <c r="H11" i="13"/>
  <c r="H14" i="13"/>
  <c r="H10" i="13"/>
  <c r="H12" i="13"/>
  <c r="H9" i="13"/>
  <c r="D6" i="13"/>
  <c r="I19" i="22" l="1"/>
  <c r="I18" i="22"/>
  <c r="I17" i="22"/>
  <c r="I16" i="22"/>
  <c r="J21" i="20"/>
  <c r="J20" i="20"/>
  <c r="H20" i="20"/>
  <c r="J15" i="20"/>
  <c r="M11" i="15"/>
  <c r="J14" i="20" l="1"/>
  <c r="H14" i="20"/>
  <c r="M17" i="22" l="1"/>
  <c r="M18" i="22"/>
  <c r="I11" i="21"/>
  <c r="I5" i="21"/>
  <c r="I4" i="21"/>
  <c r="I3" i="21"/>
  <c r="I15" i="22"/>
  <c r="K11" i="21" l="1"/>
  <c r="K13" i="21"/>
  <c r="I13" i="21"/>
  <c r="K12" i="21"/>
  <c r="I12" i="21"/>
  <c r="M16" i="22"/>
  <c r="M19" i="22"/>
  <c r="M20" i="22"/>
  <c r="K5" i="24"/>
  <c r="K6" i="24"/>
  <c r="K7" i="24"/>
  <c r="K8" i="24"/>
  <c r="K9" i="24"/>
  <c r="K10" i="24"/>
  <c r="K11" i="24"/>
  <c r="K12" i="24"/>
  <c r="K13" i="24"/>
  <c r="K14" i="24"/>
  <c r="K15" i="24"/>
  <c r="K16" i="24"/>
  <c r="K17" i="24"/>
  <c r="K18" i="24"/>
  <c r="K19" i="24"/>
  <c r="K20" i="24"/>
  <c r="K4" i="24"/>
  <c r="M4" i="24"/>
  <c r="M14" i="24" s="1"/>
  <c r="M15" i="24"/>
  <c r="M12" i="24"/>
  <c r="M10" i="24"/>
  <c r="M9" i="24"/>
  <c r="M8" i="24"/>
  <c r="M7" i="24"/>
  <c r="M5" i="24"/>
  <c r="M6" i="24"/>
  <c r="K22" i="24"/>
  <c r="F4" i="24"/>
  <c r="H4" i="24"/>
  <c r="H15" i="24"/>
  <c r="H5" i="24"/>
  <c r="F30" i="24"/>
  <c r="H12" i="24"/>
  <c r="H10" i="24"/>
  <c r="H8" i="24"/>
  <c r="H7" i="24"/>
  <c r="H6" i="24"/>
  <c r="F15" i="24" l="1"/>
  <c r="F7" i="24"/>
  <c r="F22" i="24"/>
  <c r="F23" i="24"/>
  <c r="F28" i="24"/>
  <c r="F20" i="24"/>
  <c r="F12" i="24"/>
  <c r="F14" i="24"/>
  <c r="F21" i="24"/>
  <c r="F5" i="24"/>
  <c r="F27" i="24"/>
  <c r="F11" i="24"/>
  <c r="F26" i="24"/>
  <c r="F10" i="24"/>
  <c r="F25" i="24"/>
  <c r="F17" i="24"/>
  <c r="F9" i="24"/>
  <c r="F6" i="24"/>
  <c r="F13" i="24"/>
  <c r="F19" i="24"/>
  <c r="H14" i="24"/>
  <c r="F18" i="24"/>
  <c r="F24" i="24"/>
  <c r="F16" i="24"/>
  <c r="F8" i="24"/>
  <c r="H9" i="24"/>
  <c r="I4" i="18"/>
  <c r="I13" i="18" s="1"/>
  <c r="I5" i="18"/>
  <c r="I6" i="18"/>
  <c r="I7" i="18"/>
  <c r="I9" i="18" s="1"/>
  <c r="I8" i="18"/>
  <c r="I10" i="18"/>
  <c r="I11" i="18"/>
  <c r="F10" i="18"/>
  <c r="F5" i="18" l="1"/>
  <c r="F6" i="18"/>
  <c r="F8" i="18"/>
  <c r="F7" i="18"/>
  <c r="L15" i="15" l="1" a="1"/>
  <c r="L16" i="15" s="1"/>
  <c r="L15" i="15" l="1"/>
  <c r="M16" i="15" s="1"/>
  <c r="L21" i="15"/>
  <c r="L20" i="15"/>
  <c r="L19" i="15"/>
  <c r="L18" i="15"/>
  <c r="L17" i="15"/>
  <c r="M17" i="15" s="1"/>
  <c r="M19" i="15" l="1"/>
  <c r="M20" i="15"/>
  <c r="M18" i="15"/>
  <c r="M21" i="15"/>
  <c r="M15" i="15"/>
  <c r="L24" i="15"/>
  <c r="D7" i="13"/>
  <c r="D8" i="13"/>
  <c r="D9" i="13"/>
  <c r="D11" i="13"/>
  <c r="C12" i="13"/>
  <c r="D10" i="13" s="1"/>
  <c r="M24" i="15" l="1"/>
  <c r="D12" i="13"/>
</calcChain>
</file>

<file path=xl/sharedStrings.xml><?xml version="1.0" encoding="utf-8"?>
<sst xmlns="http://schemas.openxmlformats.org/spreadsheetml/2006/main" count="352" uniqueCount="274">
  <si>
    <t>Question 1 - 1.7</t>
  </si>
  <si>
    <t>a)  Amount of money spent on clothing in the past month</t>
  </si>
  <si>
    <t>b)  Favorite department store</t>
  </si>
  <si>
    <t>c)  Most likely time period during which shopping for clothing takes place (weekday, weeknight, or weekend</t>
  </si>
  <si>
    <t>d)  Number of pairs of shoes owned</t>
  </si>
  <si>
    <t>Solution</t>
  </si>
  <si>
    <r>
      <t xml:space="preserve">For each of the following variables, determine whether the variable is </t>
    </r>
    <r>
      <rPr>
        <b/>
        <sz val="11"/>
        <color theme="1"/>
        <rFont val="Calibri"/>
        <family val="2"/>
        <scheme val="minor"/>
      </rPr>
      <t>categorical</t>
    </r>
    <r>
      <rPr>
        <sz val="11"/>
        <color theme="1"/>
        <rFont val="Calibri"/>
        <family val="2"/>
        <scheme val="minor"/>
      </rPr>
      <t xml:space="preserve"> or </t>
    </r>
    <r>
      <rPr>
        <b/>
        <sz val="11"/>
        <color theme="1"/>
        <rFont val="Calibri"/>
        <family val="2"/>
        <scheme val="minor"/>
      </rPr>
      <t>numerical.</t>
    </r>
    <r>
      <rPr>
        <sz val="11"/>
        <color theme="1"/>
        <rFont val="Calibri"/>
        <family val="2"/>
        <scheme val="minor"/>
      </rPr>
      <t xml:space="preserve"> If the variable is numerical, determine whether the variable is </t>
    </r>
    <r>
      <rPr>
        <b/>
        <sz val="11"/>
        <color theme="1"/>
        <rFont val="Calibri"/>
        <family val="2"/>
        <scheme val="minor"/>
      </rPr>
      <t>discrete</t>
    </r>
    <r>
      <rPr>
        <sz val="11"/>
        <color theme="1"/>
        <rFont val="Calibri"/>
        <family val="2"/>
        <scheme val="minor"/>
      </rPr>
      <t xml:space="preserve"> or </t>
    </r>
    <r>
      <rPr>
        <b/>
        <sz val="11"/>
        <color theme="1"/>
        <rFont val="Calibri"/>
        <family val="2"/>
        <scheme val="minor"/>
      </rPr>
      <t>continuous.</t>
    </r>
    <r>
      <rPr>
        <sz val="11"/>
        <color theme="1"/>
        <rFont val="Calibri"/>
        <family val="2"/>
        <scheme val="minor"/>
      </rPr>
      <t xml:space="preserve"> In addition, determine the </t>
    </r>
    <r>
      <rPr>
        <b/>
        <sz val="11"/>
        <color theme="1"/>
        <rFont val="Calibri"/>
        <family val="2"/>
        <scheme val="minor"/>
      </rPr>
      <t xml:space="preserve">measurement scale </t>
    </r>
    <r>
      <rPr>
        <sz val="11"/>
        <color theme="1"/>
        <rFont val="Calibri"/>
        <family val="2"/>
        <scheme val="minor"/>
      </rPr>
      <t xml:space="preserve">for each variable.
</t>
    </r>
  </si>
  <si>
    <t>a) Give an example of possible coverage error. 
b) Give an example of possible nonresponse error. 
c) Give an example of possible sampling error. 
d) Give an example of possible measurement error.</t>
  </si>
  <si>
    <t>A simple random sample of n = 300 full-time employees is selected from a company list containing the names of all N = 5,000 full-time employees in order to evaluate job satisfaction.</t>
  </si>
  <si>
    <t>Question 2 - 1.27</t>
  </si>
  <si>
    <t>Question</t>
  </si>
  <si>
    <t>Question 3 - 2.7</t>
  </si>
  <si>
    <t>Visier’s Survey of Employers explores how North American organizations are solving the challenges of delivering workforce analytics. Employers were asked what would help them be successful with human resources metrics and reports. The responses (stored in needs ) were as follows:</t>
  </si>
  <si>
    <t>Needs</t>
  </si>
  <si>
    <t>Frequency</t>
  </si>
  <si>
    <t>Easier-to-use analytic tools</t>
  </si>
  <si>
    <t>Improved ability to plan actions</t>
  </si>
  <si>
    <t>Improved ability to predict impacts of my actions</t>
  </si>
  <si>
    <t>Improved relationships to the business line organizations</t>
  </si>
  <si>
    <t>Faster access to data</t>
  </si>
  <si>
    <t>Improved ability to present and interpret data</t>
  </si>
  <si>
    <t>Solution 'A'</t>
  </si>
  <si>
    <t>a)  Compute the percentage of values for each response need.
b) What conclusions can you reach concerning needs for employer success with human resources metrics and reports?</t>
  </si>
  <si>
    <t>Question 4 - 2.15</t>
  </si>
  <si>
    <t>a)  Organize these costs as an ordered array.</t>
  </si>
  <si>
    <t>c)  Around which class grouping, if any, are the costs of attending a baseball game concentrated? Explain.</t>
  </si>
  <si>
    <t>The file BBCost2012 contains the total cost ($) for four tickets, two beers, four soft drinks, four hot dogs, two</t>
  </si>
  <si>
    <t>game pro- grams, two baseball caps, and parking for one vehicle at each of the 30 Major League Baseball parks</t>
  </si>
  <si>
    <t xml:space="preserve">during the 2012 season. These costs were: </t>
  </si>
  <si>
    <t xml:space="preserve">176    337    223    174    233    185    160    225    324    187    196    153    184    217    146    172    300    166    184    224    213   </t>
  </si>
  <si>
    <t>242    172    230    257    152    225    151    224    198</t>
  </si>
  <si>
    <t>b)  Construct a frequency distribution and a percentage distribution for these costs</t>
  </si>
  <si>
    <t>Question 5 - 2.25</t>
  </si>
  <si>
    <t>Activity</t>
  </si>
  <si>
    <t>Percentage</t>
  </si>
  <si>
    <t xml:space="preserve">Attending class/lab	</t>
  </si>
  <si>
    <t xml:space="preserve">Sleeping </t>
  </si>
  <si>
    <t xml:space="preserve">Socializing, recreation, other	</t>
  </si>
  <si>
    <t xml:space="preserve">Working, volunteering, student clubs	</t>
  </si>
  <si>
    <t xml:space="preserve">Studying </t>
  </si>
  <si>
    <t xml:space="preserve">What do college students do with their time? A survey of 3,000 traditional-age
</t>
  </si>
  <si>
    <t>students was taken, with the results as follows:</t>
  </si>
  <si>
    <t>a)   Construct a bar chart, a pie chart, and a Pareto chart</t>
  </si>
  <si>
    <t>b)  Which graphical method do you think is best for portraying these data?</t>
  </si>
  <si>
    <t>c)  What conclusions can you reach concerning what college students do with</t>
  </si>
  <si>
    <t>their time?</t>
  </si>
  <si>
    <t>Question 6 - 3.1</t>
  </si>
  <si>
    <t>The following set of data is from a sample of n = 5:</t>
  </si>
  <si>
    <t>7  4  9  8  2</t>
  </si>
  <si>
    <t>c) Compute the Z scores. Are there any outliers</t>
  </si>
  <si>
    <t>b) Compute the range, variance, standard deviation, and coefficient of variation</t>
  </si>
  <si>
    <t>d) Describe the shape of the data set</t>
  </si>
  <si>
    <t>Question 7 - 3.11</t>
  </si>
  <si>
    <t xml:space="preserve"> The file Sedans contains the overall miles per gallon (MpG) of 2013 midsized sedans:</t>
  </si>
  <si>
    <t xml:space="preserve">38 26 30 26 25 27 22 27 39 24 24 26 25 23 25 26 31 26 37 22 29 25 33 21 </t>
  </si>
  <si>
    <t>a) Compute the mean, median, and mode</t>
  </si>
  <si>
    <t>b) Compute the variance, standard deviation, range, coefficient of variation, and Z scores</t>
  </si>
  <si>
    <t>c)  Are the data skewed? If so, how?</t>
  </si>
  <si>
    <t xml:space="preserve">d)  Compare the results of (a) through (c) to those of problem 3.12 (a) through (c) that refer to the miles per </t>
  </si>
  <si>
    <t>gallon of small SUVs.</t>
  </si>
  <si>
    <t>a)  Compute the first quartile, the third quartile, and the interquartile range</t>
  </si>
  <si>
    <t>b) List the five-number summary</t>
  </si>
  <si>
    <t>c) Construct a boxplot and describe its shape</t>
  </si>
  <si>
    <t xml:space="preserve">The file 'hotelaway' contains the average room price (in US$) paid in 2012 by people of various nationalities
</t>
  </si>
  <si>
    <t xml:space="preserve">b) What percentage of the 50 businesses has quarterly sales tax receipts within plus or minus 1, 2, or plus or
</t>
  </si>
  <si>
    <t>minus 3 standard deviations of the mean?</t>
  </si>
  <si>
    <t>at the results in (b)?</t>
  </si>
  <si>
    <t>c) Compare your findings with what would be expected on the basis of the empirical rule. Are you surprised</t>
  </si>
  <si>
    <t>Question 8 - 3.33</t>
  </si>
  <si>
    <t>Question 9 - 3.39</t>
  </si>
  <si>
    <t>Village of Fair Lake for the period ending March 2013 by all 50 business establishments in that locale:</t>
  </si>
  <si>
    <t>while traveling away from their home country:</t>
  </si>
  <si>
    <t>The file Tax contains the quarterly sales tax receipts (in $thousands) submitted to the comptroller of the</t>
  </si>
  <si>
    <r>
      <t xml:space="preserve">a)  Compute the mean, variance, and standard deviation for this </t>
    </r>
    <r>
      <rPr>
        <b/>
        <sz val="11"/>
        <color theme="1"/>
        <rFont val="Calibri"/>
        <family val="2"/>
        <scheme val="minor"/>
      </rPr>
      <t>population</t>
    </r>
    <r>
      <rPr>
        <sz val="11"/>
        <color theme="1"/>
        <rFont val="Calibri"/>
        <family val="2"/>
        <scheme val="minor"/>
      </rPr>
      <t>.</t>
    </r>
  </si>
  <si>
    <t>Question 10 - 3.47</t>
  </si>
  <si>
    <t>worldwide gross (in $millions) of the eight harry potter movies:</t>
  </si>
  <si>
    <t>a)  Compute the covariance between first weekend gross and U.S. gross, first weekend gross and worldwide</t>
  </si>
  <si>
    <t>gross, and U.S. gross and worldwide gross.</t>
  </si>
  <si>
    <t>b)  Compute the coefficient of correlation between first weekend gross and U.S. gross, first weekend gross</t>
  </si>
  <si>
    <t>and worldwide gross, and U.S. gross and worldwide gross.</t>
  </si>
  <si>
    <t>Movie companies need to predict the gross receipts of individual movies once a movie has debuted. The data,</t>
  </si>
  <si>
    <t>shown in the next column and stored in potter Movies , are the first weekend gross, the U.S. gross, and the</t>
  </si>
  <si>
    <t xml:space="preserve">c) Which do you think is more valuable in expressing the relationship between first weekend gross, U.S. gross, </t>
  </si>
  <si>
    <t>and worldwide gross—the covariance or the coefficient of correlation? explain.</t>
  </si>
  <si>
    <t xml:space="preserve">d)  Based on (a) and (b), what conclusions can you reach about the relationship between first weekend gross, </t>
  </si>
  <si>
    <t>U.S. gross, and worldwide gross?</t>
  </si>
  <si>
    <t>Question 1.7</t>
  </si>
  <si>
    <t>Question 2.7</t>
  </si>
  <si>
    <t>Question 1.27</t>
  </si>
  <si>
    <t>Question 2.15</t>
  </si>
  <si>
    <t>Question 2.25</t>
  </si>
  <si>
    <t>Question 3.1</t>
  </si>
  <si>
    <t>Question 3.11</t>
  </si>
  <si>
    <t>Question 3.33</t>
  </si>
  <si>
    <t>Question 3.39</t>
  </si>
  <si>
    <t>Question 3.47</t>
  </si>
  <si>
    <t>homepage</t>
  </si>
  <si>
    <t>Assignment 1</t>
  </si>
  <si>
    <t>a)</t>
  </si>
  <si>
    <t>b) Categorical and Nominal scale</t>
  </si>
  <si>
    <t>d) Numerical (discreate) and Ratio scale</t>
  </si>
  <si>
    <t xml:space="preserve">c) Categorical and Nominal scale </t>
  </si>
  <si>
    <t>a) Choosing only the company's specifc depratment's full time employees.</t>
  </si>
  <si>
    <t>a) Numerical (continuous) and Ratio scale</t>
  </si>
  <si>
    <t>d) Evaluation questionnaire that contains vague, ambiquous, and bad or leading questions.</t>
  </si>
  <si>
    <t>c) Selecting a sample that only consitis of full time employees that provide good ratings on their job satisfaction.</t>
  </si>
  <si>
    <t>Total</t>
  </si>
  <si>
    <t xml:space="preserve">b) According to the percentage of values for each response need, we can conclude that Easier-to-use analytic tools is the most commonly wanted need, followed by Improved ability to present and interpret data, Improved ability to predict impacts of my actions, Faster access to data, Improved relationships to the business line organizations, and Improved ability to plan actions need. </t>
  </si>
  <si>
    <t xml:space="preserve">a) The Percentage of values for each response need is shown in the last column of the table </t>
  </si>
  <si>
    <t>above.</t>
  </si>
  <si>
    <t xml:space="preserve">a) Costs ($): 146, 151, 152, 153, 160, 166, 172, 172, 174, 176, 184, 184, 185, 187, 196, 198, 213, 217, 223, 224, 224, 225, </t>
  </si>
  <si>
    <t>225, 230, 233, 242, 257, 300, 324, 337</t>
  </si>
  <si>
    <t>Ordered Array For Cost ($)</t>
  </si>
  <si>
    <t>Width</t>
  </si>
  <si>
    <t>Interval</t>
  </si>
  <si>
    <t>≈ 30</t>
  </si>
  <si>
    <t>Class</t>
  </si>
  <si>
    <t>Bins</t>
  </si>
  <si>
    <t>200 but less than 230            7                                  23.33%</t>
  </si>
  <si>
    <t>230 but less than 260            4                                  13.33%</t>
  </si>
  <si>
    <t>260 but less than 290            0                                   0.00%</t>
  </si>
  <si>
    <t>290 but less than 320            1                                   3.33%</t>
  </si>
  <si>
    <t>320 but less than 350            2                                   6.67%</t>
  </si>
  <si>
    <r>
      <t xml:space="preserve">140 but less than 170             6                                 20.00%                                 </t>
    </r>
    <r>
      <rPr>
        <sz val="11"/>
        <color rgb="FFC00000"/>
        <rFont val="Calibri"/>
        <family val="2"/>
        <scheme val="minor"/>
      </rPr>
      <t xml:space="preserve">Please refer to the table on the right </t>
    </r>
  </si>
  <si>
    <r>
      <t xml:space="preserve">170 but less than 200            10                                33.33%                                 </t>
    </r>
    <r>
      <rPr>
        <sz val="11"/>
        <color rgb="FFC00000"/>
        <rFont val="Calibri"/>
        <family val="2"/>
        <scheme val="minor"/>
      </rPr>
      <t xml:space="preserve"> to see how this table is constructed →	 </t>
    </r>
  </si>
  <si>
    <t xml:space="preserve">140 but less than 170   </t>
  </si>
  <si>
    <t xml:space="preserve">170 but less than 200  </t>
  </si>
  <si>
    <t xml:space="preserve">200 but less than 230      </t>
  </si>
  <si>
    <t xml:space="preserve">230 but less than 260 </t>
  </si>
  <si>
    <t xml:space="preserve">260 but less than 290   </t>
  </si>
  <si>
    <t xml:space="preserve">290 but less than 320  </t>
  </si>
  <si>
    <t xml:space="preserve">320 but less than 350 </t>
  </si>
  <si>
    <t xml:space="preserve">c) According to the disribution table above, the costs of attending a baseball game are concerntrated in the first three </t>
  </si>
  <si>
    <t>Totals</t>
  </si>
  <si>
    <t>NO. of Classes = 7</t>
  </si>
  <si>
    <t>Bar chart</t>
  </si>
  <si>
    <t>Pie chart</t>
  </si>
  <si>
    <t>Pareto chart</t>
  </si>
  <si>
    <t>compared to the bar chart and pie chart. This is because</t>
  </si>
  <si>
    <t xml:space="preserve">it categorizes the data in descending order of frequency, provides </t>
  </si>
  <si>
    <t xml:space="preserve">the cumulative percentage, and cumulative polygon allowing us </t>
  </si>
  <si>
    <t>to focus on the vital few reasons and separate then from the</t>
  </si>
  <si>
    <t xml:space="preserve">trivial many. </t>
  </si>
  <si>
    <t xml:space="preserve">b) I belive that the Pareto chart is best for portraying these data </t>
  </si>
  <si>
    <t>can conclude that a little more than 50% of the students spend their</t>
  </si>
  <si>
    <t xml:space="preserve">time by socializing, recrating and other activites followed by 24% of </t>
  </si>
  <si>
    <t>it sleeping. Students also spend the same amount of time attending class/lab and working voluntering, and participating in student</t>
  </si>
  <si>
    <t>clubs. Furthermore, they spend the least amount of their</t>
  </si>
  <si>
    <t xml:space="preserve">studying. </t>
  </si>
  <si>
    <t>c) According to the information presented by the charts, we</t>
  </si>
  <si>
    <t>Data</t>
  </si>
  <si>
    <t>Mean</t>
  </si>
  <si>
    <t>Median</t>
  </si>
  <si>
    <t>Mode</t>
  </si>
  <si>
    <t xml:space="preserve"> </t>
  </si>
  <si>
    <t>Max Value</t>
  </si>
  <si>
    <t>Min Value</t>
  </si>
  <si>
    <t>Range</t>
  </si>
  <si>
    <t>Variance</t>
  </si>
  <si>
    <t xml:space="preserve">Standard </t>
  </si>
  <si>
    <t>Deviation</t>
  </si>
  <si>
    <t>Coefficient</t>
  </si>
  <si>
    <t>of variation</t>
  </si>
  <si>
    <t>Skewness</t>
  </si>
  <si>
    <t>Count (n)</t>
  </si>
  <si>
    <r>
      <t xml:space="preserve">a) </t>
    </r>
    <r>
      <rPr>
        <sz val="11"/>
        <color rgb="FFFF0000"/>
        <rFont val="Calibri"/>
        <family val="2"/>
        <scheme val="minor"/>
      </rPr>
      <t>(Please refer to column I )</t>
    </r>
    <r>
      <rPr>
        <sz val="11"/>
        <color theme="1"/>
        <rFont val="Calibri"/>
        <family val="2"/>
        <scheme val="minor"/>
      </rPr>
      <t xml:space="preserve">          Mean = 6              Median = 7               There is no mode for the sample data</t>
    </r>
  </si>
  <si>
    <r>
      <t xml:space="preserve">b)  </t>
    </r>
    <r>
      <rPr>
        <sz val="11"/>
        <color rgb="FFFF0000"/>
        <rFont val="Calibri"/>
        <family val="2"/>
        <scheme val="minor"/>
      </rPr>
      <t>(Please refer to column I )</t>
    </r>
    <r>
      <rPr>
        <sz val="11"/>
        <color theme="1"/>
        <rFont val="Calibri"/>
        <family val="2"/>
        <scheme val="minor"/>
      </rPr>
      <t xml:space="preserve">         Range = 7             Variance = 8.5          Standard deviation =  2.9                        </t>
    </r>
  </si>
  <si>
    <t xml:space="preserve">                                                                                                                                Coefficent of variation = 48.6%</t>
  </si>
  <si>
    <t xml:space="preserve">     According to the scores, since none of them are less than -3.0 or greater than +3.0, there are no outliners.</t>
  </si>
  <si>
    <r>
      <t xml:space="preserve">c) </t>
    </r>
    <r>
      <rPr>
        <sz val="11"/>
        <color rgb="FFFF0000"/>
        <rFont val="Calibri"/>
        <family val="2"/>
        <scheme val="minor"/>
      </rPr>
      <t>(Please refer to column F )</t>
    </r>
    <r>
      <rPr>
        <sz val="11"/>
        <color theme="1"/>
        <rFont val="Calibri"/>
        <family val="2"/>
        <scheme val="minor"/>
      </rPr>
      <t xml:space="preserve">        Z scores: 0.343 , -0.686,  1.029, 0.686,  -1.372                                                        </t>
    </r>
    <r>
      <rPr>
        <sz val="11"/>
        <color rgb="FFFF0000"/>
        <rFont val="Calibri"/>
        <family val="2"/>
        <scheme val="minor"/>
      </rPr>
      <t xml:space="preserve">  </t>
    </r>
  </si>
  <si>
    <t xml:space="preserve"> Z- Scores</t>
  </si>
  <si>
    <t>a) and b)</t>
  </si>
  <si>
    <t>Solution C)</t>
  </si>
  <si>
    <t>MPG            Z Scores</t>
  </si>
  <si>
    <t>Solutions:</t>
  </si>
  <si>
    <t>Solution b)</t>
  </si>
  <si>
    <t>Solution d)</t>
  </si>
  <si>
    <r>
      <t xml:space="preserve">    </t>
    </r>
    <r>
      <rPr>
        <sz val="11"/>
        <color rgb="FFFF0000"/>
        <rFont val="Calibri"/>
        <family val="2"/>
        <scheme val="minor"/>
      </rPr>
      <t xml:space="preserve">(Please refer to column F ) </t>
    </r>
    <r>
      <rPr>
        <sz val="11"/>
        <color theme="1"/>
        <rFont val="Calibri"/>
        <family val="2"/>
        <scheme val="minor"/>
      </rPr>
      <t xml:space="preserve">  Z scores:  2.164, -0.223, 0.573 , -0.223, -0.422, -0.024, -1.018, -0.024, 2.363, -0.621, -0.621</t>
    </r>
  </si>
  <si>
    <t xml:space="preserve">             -0.223, -0.422, -0.8195, -0.422, -0.223, 0.772, -0.223, 1.965, -1.018, 0.374, -0.422, 1.695, -1.217, -1.217</t>
  </si>
  <si>
    <r>
      <t xml:space="preserve">b) </t>
    </r>
    <r>
      <rPr>
        <sz val="11"/>
        <color rgb="FFFF0000"/>
        <rFont val="Calibri"/>
        <family val="2"/>
        <scheme val="minor"/>
      </rPr>
      <t>(Please refer to column H )</t>
    </r>
    <r>
      <rPr>
        <sz val="11"/>
        <color theme="1"/>
        <rFont val="Calibri"/>
        <family val="2"/>
        <scheme val="minor"/>
      </rPr>
      <t xml:space="preserve">  Variance = 25.277  S.D =  5.028  Range = 18   Coefficent of variation = 18.54%       </t>
    </r>
  </si>
  <si>
    <r>
      <t xml:space="preserve">a) </t>
    </r>
    <r>
      <rPr>
        <sz val="11"/>
        <color rgb="FFFF0000"/>
        <rFont val="Calibri"/>
        <family val="2"/>
        <scheme val="minor"/>
      </rPr>
      <t>(Please refer to column H )</t>
    </r>
    <r>
      <rPr>
        <sz val="11"/>
        <color theme="1"/>
        <rFont val="Calibri"/>
        <family val="2"/>
        <scheme val="minor"/>
      </rPr>
      <t xml:space="preserve">  Mean = 27.12    Median = 26    Mode = 26</t>
    </r>
  </si>
  <si>
    <t xml:space="preserve">c)  Since the mean is a little more than the median, the data is slightly right skewed. This can also be justfied </t>
  </si>
  <si>
    <t xml:space="preserve">     lower than that of the sedans. Additionally, most sedans go 26 MPG while SUVs go 22 MPG. That is, the median and </t>
  </si>
  <si>
    <t xml:space="preserve">    mode for SUV's is 4 lower than sedans. The standard deviation and cofficient of variation for SUVs are also lower (less </t>
  </si>
  <si>
    <t xml:space="preserve">d)  Comparing the results of the Sedans with that of the SUV's we can see that the mean MPG of SUVs is 4.53  </t>
  </si>
  <si>
    <t>Col k &amp; M)</t>
  </si>
  <si>
    <r>
      <t xml:space="preserve">    scattered MPGs) than sedans. The Sedans distribution is also right skewed while the SUV's is symmetrical.   </t>
    </r>
    <r>
      <rPr>
        <sz val="11"/>
        <color rgb="FFFF0000"/>
        <rFont val="Calibri"/>
        <family val="2"/>
        <scheme val="minor"/>
      </rPr>
      <t>(</t>
    </r>
  </si>
  <si>
    <r>
      <t xml:space="preserve">b)     </t>
    </r>
    <r>
      <rPr>
        <b/>
        <sz val="11"/>
        <color theme="1"/>
        <rFont val="Calibri"/>
        <family val="2"/>
        <scheme val="minor"/>
      </rPr>
      <t xml:space="preserve">Class  </t>
    </r>
    <r>
      <rPr>
        <sz val="11"/>
        <color theme="1"/>
        <rFont val="Calibri"/>
        <family val="2"/>
        <scheme val="minor"/>
      </rPr>
      <t xml:space="preserve">                             </t>
    </r>
    <r>
      <rPr>
        <b/>
        <sz val="11"/>
        <color theme="1"/>
        <rFont val="Calibri"/>
        <family val="2"/>
        <scheme val="minor"/>
      </rPr>
      <t>Frequency</t>
    </r>
    <r>
      <rPr>
        <sz val="11"/>
        <color theme="1"/>
        <rFont val="Calibri"/>
        <family val="2"/>
        <scheme val="minor"/>
      </rPr>
      <t xml:space="preserve">              </t>
    </r>
    <r>
      <rPr>
        <b/>
        <sz val="11"/>
        <color theme="1"/>
        <rFont val="Calibri"/>
        <family val="2"/>
        <scheme val="minor"/>
      </rPr>
      <t>Percentage</t>
    </r>
  </si>
  <si>
    <t>d)  We can conclude that the data set distribution is left skewed since the mean is less than the median.</t>
  </si>
  <si>
    <t>Nationality</t>
  </si>
  <si>
    <t>Cost(English Pounds)</t>
  </si>
  <si>
    <t>United States</t>
  </si>
  <si>
    <t>China</t>
  </si>
  <si>
    <t>United Kingdom</t>
  </si>
  <si>
    <t>Brazil</t>
  </si>
  <si>
    <t>New Zealand</t>
  </si>
  <si>
    <t>France</t>
  </si>
  <si>
    <t>Canada</t>
  </si>
  <si>
    <t>India</t>
  </si>
  <si>
    <t>Five-number-summary</t>
  </si>
  <si>
    <t>Minimum</t>
  </si>
  <si>
    <t>First Quartile</t>
  </si>
  <si>
    <t>Second Quartile (Median)</t>
  </si>
  <si>
    <t>Third Quartile</t>
  </si>
  <si>
    <t>Maximum</t>
  </si>
  <si>
    <t>Interquartile Range</t>
  </si>
  <si>
    <t>n</t>
  </si>
  <si>
    <t>C)</t>
  </si>
  <si>
    <t>Up to Q1</t>
  </si>
  <si>
    <t>Q1 to Q2</t>
  </si>
  <si>
    <t>Q2 to Q3</t>
  </si>
  <si>
    <t>Top Whisker</t>
  </si>
  <si>
    <t>BottomWhisker</t>
  </si>
  <si>
    <r>
      <rPr>
        <sz val="11"/>
        <color rgb="FFFF0000"/>
        <rFont val="Calibri"/>
        <family val="2"/>
        <scheme val="minor"/>
      </rPr>
      <t>Solution C)</t>
    </r>
    <r>
      <rPr>
        <sz val="11"/>
        <color theme="1"/>
        <rFont val="Calibri"/>
        <family val="2"/>
        <scheme val="minor"/>
      </rPr>
      <t xml:space="preserve"> </t>
    </r>
  </si>
  <si>
    <t xml:space="preserve">      Refering to the Box Plot, we can see that the average room price is left skewed. This scenerio is also </t>
  </si>
  <si>
    <t xml:space="preserve">      supported by comparing the calculation done above. </t>
  </si>
  <si>
    <t xml:space="preserve">      </t>
  </si>
  <si>
    <t>Solution a &amp; b)</t>
  </si>
  <si>
    <r>
      <t xml:space="preserve">a &amp; b) </t>
    </r>
    <r>
      <rPr>
        <sz val="11"/>
        <color rgb="FFFF0000"/>
        <rFont val="Calibri"/>
        <family val="2"/>
        <scheme val="minor"/>
      </rPr>
      <t xml:space="preserve">[Please refer to col I]  </t>
    </r>
    <r>
      <rPr>
        <sz val="11"/>
        <color theme="1"/>
        <rFont val="Calibri"/>
        <family val="2"/>
        <scheme val="minor"/>
      </rPr>
      <t xml:space="preserve">    First Quartile = 143.5            Second Quartile =   158                      Interquartile Range = 24.5</t>
    </r>
  </si>
  <si>
    <t xml:space="preserve">                                                        Min Value = 135                     Third Quartile =   167.75                    Maximum = 171</t>
  </si>
  <si>
    <t xml:space="preserve"> xes ($000)</t>
  </si>
  <si>
    <t>Sales     Ta</t>
  </si>
  <si>
    <t>Solution a)</t>
  </si>
  <si>
    <t>Solution b &amp; c)</t>
  </si>
  <si>
    <t>(μ - σ,  μ + σ)</t>
  </si>
  <si>
    <t>(μ - 2σ,  μ + 2σ)</t>
  </si>
  <si>
    <t>(μ - 3σ,  μ + 3σ)</t>
  </si>
  <si>
    <t>Approximately 68%</t>
  </si>
  <si>
    <t>Approximately  95%</t>
  </si>
  <si>
    <r>
      <t xml:space="preserve">a) </t>
    </r>
    <r>
      <rPr>
        <sz val="11"/>
        <color rgb="FFFF0000"/>
        <rFont val="Calibri"/>
        <family val="2"/>
        <scheme val="minor"/>
      </rPr>
      <t>(Please refer to column I )</t>
    </r>
    <r>
      <rPr>
        <sz val="11"/>
        <color theme="1"/>
        <rFont val="Calibri"/>
        <family val="2"/>
        <scheme val="minor"/>
      </rPr>
      <t xml:space="preserve">   Mean = 10.28    Variance = 4.0984    Standard deviation = 2.0245</t>
    </r>
  </si>
  <si>
    <t xml:space="preserve">  range</t>
  </si>
  <si>
    <t>Empirical  Rule Percentage</t>
  </si>
  <si>
    <t>to</t>
  </si>
  <si>
    <t xml:space="preserve">      Taxes      within</t>
  </si>
  <si>
    <r>
      <t xml:space="preserve">b) </t>
    </r>
    <r>
      <rPr>
        <sz val="11"/>
        <color rgb="FFFF0000"/>
        <rFont val="Calibri"/>
        <family val="2"/>
        <scheme val="minor"/>
      </rPr>
      <t xml:space="preserve">(Please refer to column L )  </t>
    </r>
    <r>
      <rPr>
        <sz val="11"/>
        <color theme="1"/>
        <rFont val="Calibri"/>
        <family val="2"/>
        <scheme val="minor"/>
      </rPr>
      <t xml:space="preserve">The Percentages within plus or minus 1, 2, or plus or minus 3 standard deviations of the </t>
    </r>
  </si>
  <si>
    <t xml:space="preserve">                                                       </t>
  </si>
  <si>
    <t xml:space="preserve">                                                       shows these percentages are lower than what what the emphirical value would suggest. </t>
  </si>
  <si>
    <r>
      <t xml:space="preserve">c) </t>
    </r>
    <r>
      <rPr>
        <sz val="11"/>
        <color rgb="FFFF0000"/>
        <rFont val="Calibri"/>
        <family val="2"/>
        <scheme val="minor"/>
      </rPr>
      <t>(Please refer to column M )</t>
    </r>
    <r>
      <rPr>
        <sz val="11"/>
        <color theme="1"/>
        <rFont val="Calibri"/>
        <family val="2"/>
        <scheme val="minor"/>
      </rPr>
      <t xml:space="preserve"> Comparing the findings with what would be expected on the basis of the emperical rule, </t>
    </r>
  </si>
  <si>
    <t xml:space="preserve">                                                       mean are 64%, 94%, and 100%</t>
  </si>
  <si>
    <t xml:space="preserve">     from the skewness statistic, that is 1.1827, which is greater than 0 indicating right skewness.</t>
  </si>
  <si>
    <t>First Weekend</t>
  </si>
  <si>
    <t>US Gross</t>
  </si>
  <si>
    <t>Worldwide Gross</t>
  </si>
  <si>
    <t>Sorcerer's Stone</t>
  </si>
  <si>
    <t>Chamber of Secrets</t>
  </si>
  <si>
    <t>Prisoner of Azkaban</t>
  </si>
  <si>
    <t>Goblet of Fire</t>
  </si>
  <si>
    <t>Order of the Phoenix</t>
  </si>
  <si>
    <t>Half-Blood Prince</t>
  </si>
  <si>
    <t>Deathly Hallows Part I</t>
  </si>
  <si>
    <t>Deathly Hallows Part II</t>
  </si>
  <si>
    <t>Weekend</t>
  </si>
  <si>
    <t>Worldwide</t>
  </si>
  <si>
    <t>Gross</t>
  </si>
  <si>
    <t>First weekend</t>
  </si>
  <si>
    <t>Title                          First</t>
  </si>
  <si>
    <r>
      <t xml:space="preserve">a) </t>
    </r>
    <r>
      <rPr>
        <sz val="11"/>
        <color rgb="FFFF0000"/>
        <rFont val="Calibri"/>
        <family val="2"/>
        <scheme val="minor"/>
      </rPr>
      <t>(Please refer to the table on the right)</t>
    </r>
    <r>
      <rPr>
        <sz val="11"/>
        <color theme="1"/>
        <rFont val="Calibri"/>
        <family val="2"/>
        <scheme val="minor"/>
      </rPr>
      <t xml:space="preserve"> b/n first weekend gross and U.S. gross = 890.3014, first weekend gross and </t>
    </r>
  </si>
  <si>
    <t xml:space="preserve">    worldwide gross = 4001.782, and U.S. gross and worldwide gross = 6045.573</t>
  </si>
  <si>
    <r>
      <t xml:space="preserve">b) </t>
    </r>
    <r>
      <rPr>
        <sz val="11"/>
        <color rgb="FFFF0000"/>
        <rFont val="Calibri"/>
        <family val="2"/>
        <scheme val="minor"/>
      </rPr>
      <t>(Please refer to the table on the right)</t>
    </r>
    <r>
      <rPr>
        <sz val="11"/>
        <color theme="1"/>
        <rFont val="Calibri"/>
        <family val="2"/>
        <scheme val="minor"/>
      </rPr>
      <t xml:space="preserve"> b/n first weekend gross and U.S. gross = 0.728417 , first weekend gross and </t>
    </r>
  </si>
  <si>
    <t xml:space="preserve">     worldwide gross = 0.823319 , and U.S. gross and worldwide gross = 0.964197</t>
  </si>
  <si>
    <t>c)  In expressing the relationship between first weekend gross, U.S. gross, and worldwide gross, the coefficient of</t>
  </si>
  <si>
    <t xml:space="preserve">     correlation is more valuable because it measures the relative strength of the linear relationship between the numerical </t>
  </si>
  <si>
    <t xml:space="preserve">     variables, and does not repend on the units used.</t>
  </si>
  <si>
    <t>U.S. Gross</t>
  </si>
  <si>
    <t xml:space="preserve">     the U.S. gross, and the first weekend gross and worldwide gross. Additionally, there is a strong postive relationship </t>
  </si>
  <si>
    <t xml:space="preserve">d)  Based on the results we can conclude that there is a strong postive relationship between the first weekend gross and </t>
  </si>
  <si>
    <t xml:space="preserve">b) No follow up or attempts made to contact the nonrespondents to complete the job satisfaction evaluation. </t>
  </si>
  <si>
    <t xml:space="preserve">   classes (the second class being the most concentrated one) with a cost of approximately $200. This is because, more </t>
  </si>
  <si>
    <t xml:space="preserve">   than half of the costs for attenditng or 23 of them out of the total cost for attending the game fall in the range</t>
  </si>
  <si>
    <t xml:space="preserve">   between $140 and $230.</t>
  </si>
  <si>
    <t xml:space="preserve">     between the U.S. gross and the worldwide gross. i.e The closer the coefficient of correlation to 1, the stronger the </t>
  </si>
  <si>
    <t xml:space="preserve">     positive linear relationship. </t>
  </si>
  <si>
    <t>Sorting for making analysis in  B</t>
  </si>
  <si>
    <t>Approximately 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</si>
</sst>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000%"/>
    <numFmt numFmtId="166" formatCode="0.000"/>
    <numFmt numFmtId="167" formatCode="0.0"/>
    <numFmt numFmtId="168" formatCode="0.0%"/>
  </numFmts>
  <fonts count="12" x14ac:knownFonts="1">
    <font>
      <sz val="11"/>
      <color theme="1"/>
      <name val="Calibri"/>
      <family val="2"/>
      <scheme val="minor"/>
    </font>
    <font>
      <sz val="11"/>
      <color theme="1"/>
      <name val="Calibri"/>
      <family val="2"/>
      <scheme val="minor"/>
    </font>
    <font>
      <b/>
      <sz val="11"/>
      <color theme="1"/>
      <name val="Calibri"/>
      <family val="2"/>
      <scheme val="minor"/>
    </font>
    <font>
      <sz val="20"/>
      <color theme="1"/>
      <name val="Calibri"/>
      <family val="2"/>
      <scheme val="minor"/>
    </font>
    <font>
      <b/>
      <i/>
      <sz val="11"/>
      <color theme="1"/>
      <name val="Calibri"/>
      <family val="2"/>
      <scheme val="minor"/>
    </font>
    <font>
      <i/>
      <sz val="11"/>
      <color theme="1"/>
      <name val="Calibri"/>
      <family val="2"/>
      <scheme val="minor"/>
    </font>
    <font>
      <sz val="11"/>
      <name val="Calibri"/>
      <family val="2"/>
      <scheme val="minor"/>
    </font>
    <font>
      <u/>
      <sz val="11"/>
      <color theme="10"/>
      <name val="Calibri"/>
      <family val="2"/>
      <scheme val="minor"/>
    </font>
    <font>
      <b/>
      <sz val="11"/>
      <name val="Calibri"/>
      <family val="2"/>
      <scheme val="minor"/>
    </font>
    <font>
      <sz val="8"/>
      <name val="Calibri"/>
      <family val="2"/>
      <scheme val="minor"/>
    </font>
    <font>
      <sz val="11"/>
      <color rgb="FFC0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s>
  <cellStyleXfs count="3">
    <xf numFmtId="0" fontId="0" fillId="0" borderId="0"/>
    <xf numFmtId="9" fontId="1" fillId="0" borderId="0" applyFont="0" applyFill="0" applyBorder="0" applyAlignment="0" applyProtection="0"/>
    <xf numFmtId="0" fontId="7" fillId="0" borderId="0" applyNumberFormat="0" applyFill="0" applyBorder="0" applyAlignment="0" applyProtection="0"/>
  </cellStyleXfs>
  <cellXfs count="305">
    <xf numFmtId="0" fontId="0" fillId="0" borderId="0" xfId="0"/>
    <xf numFmtId="0" fontId="0" fillId="0" borderId="0" xfId="0" applyAlignment="1">
      <alignment horizontal="left" wrapText="1"/>
    </xf>
    <xf numFmtId="0" fontId="4" fillId="3" borderId="1" xfId="0" applyFont="1" applyFill="1" applyBorder="1" applyAlignment="1">
      <alignment horizontal="left" wrapText="1"/>
    </xf>
    <xf numFmtId="0" fontId="4" fillId="3" borderId="1" xfId="0" applyFont="1" applyFill="1" applyBorder="1"/>
    <xf numFmtId="0" fontId="5" fillId="3" borderId="1" xfId="0" applyFont="1" applyFill="1" applyBorder="1"/>
    <xf numFmtId="0" fontId="0" fillId="0" borderId="0" xfId="0" applyFill="1" applyAlignment="1">
      <alignment horizontal="left" wrapText="1"/>
    </xf>
    <xf numFmtId="0" fontId="0" fillId="0" borderId="0" xfId="0" applyFill="1"/>
    <xf numFmtId="0" fontId="0" fillId="0" borderId="0" xfId="0" applyFill="1" applyAlignment="1">
      <alignment horizontal="left" vertical="top" wrapText="1"/>
    </xf>
    <xf numFmtId="0" fontId="3" fillId="3" borderId="6" xfId="0" applyFont="1" applyFill="1" applyBorder="1" applyAlignment="1">
      <alignment horizontal="left" wrapText="1"/>
    </xf>
    <xf numFmtId="0" fontId="0" fillId="3" borderId="7" xfId="0" applyFill="1" applyBorder="1" applyAlignment="1">
      <alignment horizontal="left" vertical="top" wrapText="1"/>
    </xf>
    <xf numFmtId="0" fontId="0" fillId="3" borderId="7" xfId="0" applyFill="1" applyBorder="1" applyAlignment="1">
      <alignment horizontal="left" wrapText="1"/>
    </xf>
    <xf numFmtId="0" fontId="0" fillId="3" borderId="8" xfId="0" applyFill="1" applyBorder="1" applyAlignment="1">
      <alignment horizontal="left" wrapText="1"/>
    </xf>
    <xf numFmtId="0" fontId="3" fillId="2" borderId="6" xfId="0" applyFont="1" applyFill="1" applyBorder="1" applyAlignment="1">
      <alignment horizontal="left" wrapText="1"/>
    </xf>
    <xf numFmtId="10" fontId="0" fillId="0" borderId="0" xfId="1" applyNumberFormat="1" applyFont="1"/>
    <xf numFmtId="0" fontId="4" fillId="2" borderId="1" xfId="0" applyFont="1" applyFill="1" applyBorder="1"/>
    <xf numFmtId="10" fontId="5" fillId="2" borderId="1" xfId="1" applyNumberFormat="1" applyFont="1" applyFill="1" applyBorder="1"/>
    <xf numFmtId="0" fontId="0" fillId="0" borderId="0" xfId="0" pivotButton="1"/>
    <xf numFmtId="10" fontId="0" fillId="0" borderId="0" xfId="0" applyNumberFormat="1"/>
    <xf numFmtId="0" fontId="4" fillId="0" borderId="0" xfId="0" applyFont="1"/>
    <xf numFmtId="10" fontId="4" fillId="0" borderId="0" xfId="0" applyNumberFormat="1" applyFont="1"/>
    <xf numFmtId="0" fontId="0" fillId="0" borderId="0" xfId="0" applyAlignment="1">
      <alignment horizontal="left" vertical="top"/>
    </xf>
    <xf numFmtId="0" fontId="0" fillId="3" borderId="11" xfId="0" applyFont="1" applyFill="1" applyBorder="1" applyAlignment="1">
      <alignment wrapText="1"/>
    </xf>
    <xf numFmtId="0" fontId="0" fillId="0" borderId="0" xfId="0" applyFont="1" applyFill="1" applyBorder="1"/>
    <xf numFmtId="0" fontId="0" fillId="3" borderId="4" xfId="0" applyFont="1" applyFill="1" applyBorder="1" applyAlignment="1">
      <alignment horizontal="left" wrapText="1"/>
    </xf>
    <xf numFmtId="0" fontId="0" fillId="3" borderId="5" xfId="0" applyFont="1" applyFill="1" applyBorder="1" applyAlignment="1">
      <alignment horizontal="left" wrapText="1"/>
    </xf>
    <xf numFmtId="0" fontId="0" fillId="0" borderId="0" xfId="0" applyAlignment="1">
      <alignment vertical="top"/>
    </xf>
    <xf numFmtId="0" fontId="0" fillId="0" borderId="13" xfId="0" applyFill="1" applyBorder="1" applyAlignment="1"/>
    <xf numFmtId="0" fontId="4" fillId="0" borderId="0" xfId="0" applyFont="1" applyFill="1" applyBorder="1" applyAlignment="1">
      <alignment horizontal="left"/>
    </xf>
    <xf numFmtId="10" fontId="0" fillId="0" borderId="13" xfId="1" applyNumberFormat="1" applyFont="1" applyFill="1" applyBorder="1" applyAlignment="1"/>
    <xf numFmtId="0" fontId="5" fillId="2" borderId="14" xfId="0" applyFont="1" applyFill="1" applyBorder="1" applyAlignment="1">
      <alignment horizontal="centerContinuous" wrapText="1"/>
    </xf>
    <xf numFmtId="0" fontId="0" fillId="2" borderId="7" xfId="0" applyFont="1" applyFill="1" applyBorder="1" applyAlignment="1">
      <alignment horizontal="left" wrapText="1"/>
    </xf>
    <xf numFmtId="0" fontId="0" fillId="2" borderId="8" xfId="0" applyFont="1" applyFill="1" applyBorder="1" applyAlignment="1">
      <alignment horizontal="left" wrapText="1"/>
    </xf>
    <xf numFmtId="0" fontId="0" fillId="2" borderId="7" xfId="0" applyFont="1" applyFill="1" applyBorder="1" applyAlignment="1">
      <alignment horizontal="left" vertical="top" wrapText="1"/>
    </xf>
    <xf numFmtId="0" fontId="0" fillId="2" borderId="8" xfId="0" applyFont="1" applyFill="1" applyBorder="1" applyAlignment="1">
      <alignment horizontal="left" vertical="top" wrapText="1"/>
    </xf>
    <xf numFmtId="0" fontId="0" fillId="0" borderId="2" xfId="0" applyBorder="1" applyAlignment="1">
      <alignment horizontal="left"/>
    </xf>
    <xf numFmtId="0" fontId="0" fillId="0" borderId="11" xfId="0" applyBorder="1"/>
    <xf numFmtId="10" fontId="0" fillId="0" borderId="12" xfId="1" applyNumberFormat="1" applyFont="1" applyBorder="1"/>
    <xf numFmtId="0" fontId="0" fillId="0" borderId="16" xfId="0" applyFill="1" applyBorder="1" applyAlignment="1"/>
    <xf numFmtId="0" fontId="5" fillId="2" borderId="17" xfId="0" applyFont="1" applyFill="1" applyBorder="1" applyAlignment="1">
      <alignment horizontal="centerContinuous" wrapText="1"/>
    </xf>
    <xf numFmtId="0" fontId="5" fillId="2" borderId="15" xfId="0" applyFont="1" applyFill="1" applyBorder="1" applyAlignment="1">
      <alignment horizontal="centerContinuous" wrapText="1"/>
    </xf>
    <xf numFmtId="10" fontId="0" fillId="0" borderId="18" xfId="1" applyNumberFormat="1" applyFont="1" applyFill="1" applyBorder="1" applyAlignment="1"/>
    <xf numFmtId="0" fontId="0" fillId="3" borderId="4" xfId="0" applyFont="1" applyFill="1" applyBorder="1" applyAlignment="1">
      <alignment wrapText="1"/>
    </xf>
    <xf numFmtId="0" fontId="0" fillId="3" borderId="11" xfId="0" applyFill="1" applyBorder="1" applyAlignment="1">
      <alignment horizontal="left" wrapText="1"/>
    </xf>
    <xf numFmtId="0" fontId="4" fillId="3" borderId="17" xfId="0" applyFont="1" applyFill="1" applyBorder="1" applyAlignment="1">
      <alignment horizontal="left" wrapText="1"/>
    </xf>
    <xf numFmtId="0" fontId="4" fillId="3" borderId="15" xfId="0" applyFont="1" applyFill="1" applyBorder="1" applyAlignment="1">
      <alignment horizontal="centerContinuous" wrapText="1"/>
    </xf>
    <xf numFmtId="0" fontId="0" fillId="3" borderId="4" xfId="0" applyFill="1" applyBorder="1" applyAlignment="1">
      <alignment horizontal="left" wrapText="1"/>
    </xf>
    <xf numFmtId="0" fontId="0" fillId="3" borderId="5" xfId="0" applyFill="1" applyBorder="1"/>
    <xf numFmtId="0" fontId="0" fillId="2" borderId="11" xfId="0" applyFont="1" applyFill="1" applyBorder="1" applyAlignment="1">
      <alignment horizontal="left" vertical="top" wrapText="1"/>
    </xf>
    <xf numFmtId="0" fontId="0" fillId="2" borderId="12" xfId="0" applyFont="1" applyFill="1" applyBorder="1" applyAlignment="1">
      <alignment horizontal="left" vertical="top" wrapText="1"/>
    </xf>
    <xf numFmtId="0" fontId="0" fillId="2" borderId="11" xfId="0" applyFont="1" applyFill="1" applyBorder="1" applyAlignment="1">
      <alignment vertical="top" wrapText="1"/>
    </xf>
    <xf numFmtId="0" fontId="0" fillId="2" borderId="12" xfId="0" applyFont="1" applyFill="1" applyBorder="1" applyAlignment="1">
      <alignment vertical="top" wrapText="1"/>
    </xf>
    <xf numFmtId="0" fontId="0" fillId="2" borderId="4" xfId="0" applyFont="1" applyFill="1" applyBorder="1" applyAlignment="1">
      <alignment vertical="top" wrapText="1"/>
    </xf>
    <xf numFmtId="0" fontId="0" fillId="2" borderId="5" xfId="0" applyFont="1" applyFill="1" applyBorder="1" applyAlignment="1">
      <alignment vertical="top" wrapText="1"/>
    </xf>
    <xf numFmtId="0" fontId="0" fillId="0" borderId="0" xfId="0" applyFont="1" applyFill="1" applyBorder="1" applyAlignment="1">
      <alignment vertical="top" wrapText="1"/>
    </xf>
    <xf numFmtId="0" fontId="0" fillId="0" borderId="0" xfId="0" applyAlignment="1">
      <alignment vertical="center"/>
    </xf>
    <xf numFmtId="0" fontId="0" fillId="3" borderId="11" xfId="0" applyFont="1" applyFill="1" applyBorder="1" applyAlignment="1">
      <alignment horizontal="left"/>
    </xf>
    <xf numFmtId="0" fontId="0" fillId="3" borderId="12" xfId="0" applyFont="1" applyFill="1" applyBorder="1" applyAlignment="1">
      <alignment horizontal="left"/>
    </xf>
    <xf numFmtId="0" fontId="0" fillId="3" borderId="16" xfId="0" applyFont="1" applyFill="1" applyBorder="1"/>
    <xf numFmtId="0" fontId="0" fillId="3" borderId="18" xfId="0" applyFont="1" applyFill="1" applyBorder="1"/>
    <xf numFmtId="0" fontId="0" fillId="0" borderId="0" xfId="0" applyFill="1" applyBorder="1"/>
    <xf numFmtId="0" fontId="0" fillId="0" borderId="0" xfId="0" applyFill="1" applyBorder="1" applyAlignment="1">
      <alignment horizontal="left" wrapText="1"/>
    </xf>
    <xf numFmtId="0" fontId="3" fillId="2" borderId="11" xfId="0" applyFont="1" applyFill="1" applyBorder="1" applyAlignment="1">
      <alignment horizontal="left" wrapText="1"/>
    </xf>
    <xf numFmtId="0" fontId="3" fillId="2" borderId="12" xfId="0" applyFont="1" applyFill="1" applyBorder="1" applyAlignment="1">
      <alignment horizontal="left" wrapText="1"/>
    </xf>
    <xf numFmtId="0" fontId="7" fillId="2" borderId="11" xfId="2" applyFill="1" applyBorder="1" applyAlignment="1">
      <alignment horizontal="left" vertical="top" wrapText="1"/>
    </xf>
    <xf numFmtId="0" fontId="7" fillId="2" borderId="12" xfId="2" applyFill="1" applyBorder="1" applyAlignment="1">
      <alignment horizontal="left" vertical="top" wrapText="1"/>
    </xf>
    <xf numFmtId="0" fontId="7" fillId="2" borderId="4" xfId="2" applyFill="1" applyBorder="1" applyAlignment="1">
      <alignment horizontal="left" vertical="top" wrapText="1"/>
    </xf>
    <xf numFmtId="0" fontId="7" fillId="2" borderId="5" xfId="2" applyFill="1" applyBorder="1" applyAlignment="1">
      <alignment horizontal="left" vertical="top" wrapText="1"/>
    </xf>
    <xf numFmtId="0" fontId="7" fillId="0" borderId="0" xfId="2" applyAlignment="1">
      <alignment horizontal="left" wrapText="1"/>
    </xf>
    <xf numFmtId="0" fontId="0" fillId="2" borderId="11" xfId="0" applyFont="1" applyFill="1" applyBorder="1" applyAlignment="1">
      <alignment horizontal="left" vertical="top" wrapText="1"/>
    </xf>
    <xf numFmtId="0" fontId="0" fillId="2" borderId="12" xfId="0" applyFont="1" applyFill="1" applyBorder="1" applyAlignment="1">
      <alignment horizontal="left" vertical="top" wrapText="1"/>
    </xf>
    <xf numFmtId="0" fontId="0" fillId="2" borderId="12" xfId="0" applyFont="1" applyFill="1" applyBorder="1" applyAlignment="1">
      <alignment vertical="top" wrapText="1"/>
    </xf>
    <xf numFmtId="0" fontId="5" fillId="0" borderId="1" xfId="0" applyFont="1" applyFill="1" applyBorder="1"/>
    <xf numFmtId="0" fontId="0" fillId="0" borderId="1" xfId="0" applyFont="1" applyFill="1" applyBorder="1" applyAlignment="1">
      <alignment horizontal="center"/>
    </xf>
    <xf numFmtId="10" fontId="5" fillId="0" borderId="1" xfId="1" applyNumberFormat="1" applyFont="1" applyFill="1" applyBorder="1"/>
    <xf numFmtId="0" fontId="6" fillId="0" borderId="0" xfId="0" applyFont="1"/>
    <xf numFmtId="0" fontId="6" fillId="0" borderId="0" xfId="0" applyFont="1" applyBorder="1"/>
    <xf numFmtId="0" fontId="0" fillId="3" borderId="0" xfId="0" applyFont="1" applyFill="1" applyBorder="1" applyAlignment="1">
      <alignment horizontal="left" wrapText="1"/>
    </xf>
    <xf numFmtId="0" fontId="0" fillId="2" borderId="11" xfId="0" applyFill="1" applyBorder="1" applyAlignment="1">
      <alignment horizontal="left"/>
    </xf>
    <xf numFmtId="0" fontId="0" fillId="0" borderId="0" xfId="0" applyBorder="1"/>
    <xf numFmtId="0" fontId="2" fillId="0" borderId="0" xfId="0" applyFont="1" applyBorder="1"/>
    <xf numFmtId="0" fontId="8" fillId="0" borderId="21" xfId="0" applyFont="1" applyBorder="1"/>
    <xf numFmtId="0" fontId="0" fillId="0" borderId="22" xfId="0" applyBorder="1"/>
    <xf numFmtId="0" fontId="6" fillId="0" borderId="24" xfId="0" applyFont="1" applyBorder="1"/>
    <xf numFmtId="0" fontId="0" fillId="0" borderId="25" xfId="0" applyBorder="1"/>
    <xf numFmtId="0" fontId="6" fillId="0" borderId="26" xfId="0" applyFont="1" applyBorder="1"/>
    <xf numFmtId="0" fontId="0" fillId="0" borderId="13" xfId="0" applyBorder="1"/>
    <xf numFmtId="0" fontId="0" fillId="0" borderId="27" xfId="0" applyBorder="1"/>
    <xf numFmtId="0" fontId="0" fillId="0" borderId="18" xfId="0" applyBorder="1"/>
    <xf numFmtId="0" fontId="0" fillId="0" borderId="16" xfId="0" applyBorder="1"/>
    <xf numFmtId="0" fontId="0" fillId="0" borderId="23" xfId="0" applyBorder="1"/>
    <xf numFmtId="0" fontId="0" fillId="0" borderId="24" xfId="0" applyBorder="1"/>
    <xf numFmtId="0" fontId="2" fillId="0" borderId="29" xfId="0" applyFont="1" applyBorder="1" applyAlignment="1">
      <alignment horizontal="center"/>
    </xf>
    <xf numFmtId="0" fontId="2" fillId="0" borderId="14" xfId="0" applyFont="1" applyBorder="1" applyAlignment="1">
      <alignment horizontal="center"/>
    </xf>
    <xf numFmtId="0" fontId="2" fillId="0" borderId="17" xfId="0" applyFont="1" applyBorder="1" applyAlignment="1">
      <alignment horizontal="center"/>
    </xf>
    <xf numFmtId="0" fontId="2" fillId="0" borderId="15" xfId="0" applyFont="1" applyBorder="1" applyAlignment="1">
      <alignment horizontal="center"/>
    </xf>
    <xf numFmtId="0" fontId="2" fillId="0" borderId="30" xfId="0" applyFont="1" applyBorder="1" applyAlignment="1">
      <alignment horizontal="center"/>
    </xf>
    <xf numFmtId="0" fontId="2" fillId="0" borderId="31" xfId="0" applyFont="1" applyBorder="1"/>
    <xf numFmtId="0" fontId="0" fillId="0" borderId="26" xfId="0" applyBorder="1" applyAlignment="1">
      <alignment horizontal="center"/>
    </xf>
    <xf numFmtId="0" fontId="0" fillId="0" borderId="28" xfId="0" applyBorder="1" applyAlignment="1">
      <alignment horizontal="center"/>
    </xf>
    <xf numFmtId="0" fontId="0" fillId="0" borderId="21" xfId="0" applyBorder="1"/>
    <xf numFmtId="0" fontId="0" fillId="0" borderId="26" xfId="0" applyBorder="1"/>
    <xf numFmtId="0" fontId="2" fillId="0" borderId="33" xfId="0" applyFont="1" applyBorder="1"/>
    <xf numFmtId="0" fontId="0" fillId="0" borderId="33" xfId="0" applyFont="1" applyBorder="1"/>
    <xf numFmtId="10" fontId="0" fillId="0" borderId="34" xfId="0" applyNumberFormat="1" applyFont="1" applyBorder="1"/>
    <xf numFmtId="0" fontId="0" fillId="2" borderId="11" xfId="0" applyFont="1" applyFill="1" applyBorder="1" applyAlignment="1">
      <alignment horizontal="left" vertical="top" wrapText="1"/>
    </xf>
    <xf numFmtId="0" fontId="0" fillId="2" borderId="12" xfId="0" applyFont="1" applyFill="1" applyBorder="1" applyAlignment="1">
      <alignment horizontal="left" vertical="top" wrapText="1"/>
    </xf>
    <xf numFmtId="0" fontId="0" fillId="2" borderId="11" xfId="0" applyFont="1" applyFill="1" applyBorder="1" applyAlignment="1">
      <alignment vertical="top" wrapText="1"/>
    </xf>
    <xf numFmtId="0" fontId="0" fillId="2" borderId="12" xfId="0" applyFont="1" applyFill="1" applyBorder="1" applyAlignment="1">
      <alignment vertical="top" wrapText="1"/>
    </xf>
    <xf numFmtId="9" fontId="0" fillId="3" borderId="12" xfId="1" applyNumberFormat="1" applyFont="1" applyFill="1" applyBorder="1" applyAlignment="1">
      <alignment wrapText="1"/>
    </xf>
    <xf numFmtId="9" fontId="0" fillId="3" borderId="5" xfId="1" applyNumberFormat="1" applyFont="1" applyFill="1" applyBorder="1" applyAlignment="1">
      <alignment wrapText="1"/>
    </xf>
    <xf numFmtId="0" fontId="2" fillId="0" borderId="0" xfId="0" applyFont="1" applyAlignment="1">
      <alignment vertical="top"/>
    </xf>
    <xf numFmtId="0" fontId="2" fillId="0" borderId="0" xfId="0" applyFont="1"/>
    <xf numFmtId="0" fontId="0" fillId="0" borderId="0" xfId="0" applyFont="1" applyFill="1" applyBorder="1" applyAlignment="1">
      <alignment wrapText="1"/>
    </xf>
    <xf numFmtId="9" fontId="0" fillId="0" borderId="0" xfId="1" applyNumberFormat="1" applyFont="1" applyFill="1" applyBorder="1" applyAlignment="1">
      <alignment wrapText="1"/>
    </xf>
    <xf numFmtId="0" fontId="0" fillId="0" borderId="0" xfId="0" applyAlignment="1">
      <alignment horizontal="center"/>
    </xf>
    <xf numFmtId="0" fontId="0" fillId="0" borderId="0" xfId="0" applyFill="1" applyBorder="1" applyAlignment="1">
      <alignment horizontal="center"/>
    </xf>
    <xf numFmtId="0" fontId="0" fillId="0" borderId="0" xfId="0" applyAlignment="1">
      <alignment horizontal="right"/>
    </xf>
    <xf numFmtId="0" fontId="0" fillId="0" borderId="29" xfId="0" applyBorder="1"/>
    <xf numFmtId="0" fontId="0" fillId="0" borderId="36" xfId="0" applyBorder="1"/>
    <xf numFmtId="0" fontId="0" fillId="0" borderId="38" xfId="0" applyBorder="1"/>
    <xf numFmtId="0" fontId="0" fillId="0" borderId="40" xfId="0" applyBorder="1"/>
    <xf numFmtId="0" fontId="0" fillId="0" borderId="0" xfId="0" applyFill="1" applyBorder="1" applyAlignment="1"/>
    <xf numFmtId="0" fontId="5" fillId="0" borderId="0" xfId="0" applyFont="1" applyFill="1" applyBorder="1" applyAlignment="1">
      <alignment horizontal="centerContinuous"/>
    </xf>
    <xf numFmtId="164" fontId="0" fillId="0" borderId="41" xfId="0" applyNumberFormat="1" applyBorder="1" applyAlignment="1">
      <alignment horizontal="right"/>
    </xf>
    <xf numFmtId="0" fontId="0" fillId="0" borderId="35" xfId="0" applyBorder="1" applyAlignment="1">
      <alignment horizontal="right"/>
    </xf>
    <xf numFmtId="0" fontId="0" fillId="0" borderId="37" xfId="0" applyBorder="1" applyAlignment="1">
      <alignment horizontal="right"/>
    </xf>
    <xf numFmtId="0" fontId="0" fillId="0" borderId="39" xfId="0" applyBorder="1" applyAlignment="1">
      <alignment horizontal="right"/>
    </xf>
    <xf numFmtId="0" fontId="0" fillId="0" borderId="27" xfId="0" applyBorder="1" applyAlignment="1">
      <alignment horizontal="right"/>
    </xf>
    <xf numFmtId="165" fontId="0" fillId="0" borderId="25" xfId="1" applyNumberFormat="1" applyFont="1" applyBorder="1" applyAlignment="1">
      <alignment horizontal="right"/>
    </xf>
    <xf numFmtId="0" fontId="0" fillId="0" borderId="0" xfId="0" applyBorder="1" applyAlignment="1">
      <alignment horizontal="right"/>
    </xf>
    <xf numFmtId="0" fontId="0" fillId="0" borderId="0" xfId="0" applyBorder="1" applyAlignment="1">
      <alignment vertical="top"/>
    </xf>
    <xf numFmtId="164" fontId="0" fillId="0" borderId="0" xfId="0" applyNumberFormat="1" applyBorder="1"/>
    <xf numFmtId="0" fontId="0" fillId="0" borderId="9" xfId="0" applyBorder="1" applyAlignment="1">
      <alignment horizontal="center" vertical="top"/>
    </xf>
    <xf numFmtId="0" fontId="0" fillId="0" borderId="9" xfId="0" applyBorder="1" applyAlignment="1">
      <alignment horizontal="center"/>
    </xf>
    <xf numFmtId="0" fontId="0" fillId="0" borderId="1" xfId="0" applyBorder="1" applyAlignment="1">
      <alignment vertical="top"/>
    </xf>
    <xf numFmtId="164" fontId="0" fillId="0" borderId="1" xfId="0" applyNumberFormat="1" applyBorder="1"/>
    <xf numFmtId="0" fontId="0" fillId="0" borderId="42" xfId="0" applyBorder="1" applyAlignment="1">
      <alignment horizontal="center"/>
    </xf>
    <xf numFmtId="0" fontId="0" fillId="0" borderId="43" xfId="0" applyBorder="1" applyAlignment="1">
      <alignment horizontal="right"/>
    </xf>
    <xf numFmtId="0" fontId="11" fillId="0" borderId="0" xfId="0" applyFont="1" applyBorder="1" applyAlignment="1">
      <alignment horizontal="center" vertical="top"/>
    </xf>
    <xf numFmtId="0" fontId="11" fillId="0" borderId="0" xfId="0" applyFont="1"/>
    <xf numFmtId="0" fontId="2" fillId="0" borderId="29" xfId="0" applyFont="1" applyBorder="1" applyAlignment="1">
      <alignment horizontal="left"/>
    </xf>
    <xf numFmtId="0" fontId="0" fillId="0" borderId="35" xfId="0" applyBorder="1" applyAlignment="1">
      <alignment vertical="top"/>
    </xf>
    <xf numFmtId="0" fontId="0" fillId="0" borderId="36" xfId="0" applyFont="1" applyBorder="1" applyAlignment="1">
      <alignment horizontal="left"/>
    </xf>
    <xf numFmtId="0" fontId="0" fillId="0" borderId="38" xfId="0" applyFont="1" applyBorder="1" applyAlignment="1">
      <alignment horizontal="left"/>
    </xf>
    <xf numFmtId="0" fontId="0" fillId="0" borderId="35" xfId="0" applyBorder="1"/>
    <xf numFmtId="0" fontId="0" fillId="0" borderId="41" xfId="0" applyBorder="1"/>
    <xf numFmtId="0" fontId="0" fillId="0" borderId="39" xfId="0" applyBorder="1"/>
    <xf numFmtId="0" fontId="0" fillId="0" borderId="37" xfId="0" applyBorder="1"/>
    <xf numFmtId="0" fontId="0" fillId="0" borderId="44" xfId="0" applyFont="1" applyBorder="1" applyAlignment="1">
      <alignment horizontal="left"/>
    </xf>
    <xf numFmtId="164" fontId="0" fillId="0" borderId="37" xfId="0" applyNumberFormat="1" applyBorder="1"/>
    <xf numFmtId="0" fontId="11" fillId="0" borderId="0" xfId="0" applyFont="1" applyAlignment="1">
      <alignment vertical="top"/>
    </xf>
    <xf numFmtId="164" fontId="0" fillId="0" borderId="37" xfId="0" applyNumberFormat="1" applyFont="1" applyBorder="1"/>
    <xf numFmtId="164" fontId="0" fillId="0" borderId="45" xfId="0" applyNumberFormat="1" applyFont="1" applyBorder="1"/>
    <xf numFmtId="0" fontId="0" fillId="0" borderId="26" xfId="0" applyFill="1" applyBorder="1"/>
    <xf numFmtId="10" fontId="0" fillId="0" borderId="39" xfId="1" applyNumberFormat="1" applyFont="1" applyBorder="1"/>
    <xf numFmtId="164" fontId="0" fillId="0" borderId="27" xfId="0" applyNumberFormat="1" applyBorder="1"/>
    <xf numFmtId="0" fontId="0" fillId="0" borderId="0" xfId="0" applyBorder="1" applyAlignment="1">
      <alignment horizontal="center"/>
    </xf>
    <xf numFmtId="0" fontId="0" fillId="0" borderId="0" xfId="0" applyFont="1" applyBorder="1" applyAlignment="1">
      <alignment horizontal="left"/>
    </xf>
    <xf numFmtId="164" fontId="0" fillId="0" borderId="0" xfId="0" applyNumberFormat="1" applyFont="1" applyBorder="1"/>
    <xf numFmtId="0" fontId="0" fillId="0" borderId="38" xfId="0" applyBorder="1" applyAlignment="1">
      <alignment horizontal="center"/>
    </xf>
    <xf numFmtId="0" fontId="0" fillId="0" borderId="36" xfId="0" applyBorder="1" applyAlignment="1">
      <alignment horizontal="center"/>
    </xf>
    <xf numFmtId="0" fontId="0" fillId="0" borderId="44" xfId="0" applyBorder="1" applyAlignment="1">
      <alignment horizontal="center"/>
    </xf>
    <xf numFmtId="164" fontId="0" fillId="0" borderId="39" xfId="0" applyNumberFormat="1" applyBorder="1"/>
    <xf numFmtId="164" fontId="0" fillId="0" borderId="35" xfId="0" applyNumberFormat="1" applyBorder="1"/>
    <xf numFmtId="0" fontId="11" fillId="2" borderId="5" xfId="0" applyFont="1" applyFill="1" applyBorder="1" applyAlignment="1">
      <alignment vertical="top" wrapText="1"/>
    </xf>
    <xf numFmtId="0" fontId="0" fillId="2" borderId="11" xfId="0" applyFont="1" applyFill="1" applyBorder="1" applyAlignment="1">
      <alignment vertical="top" wrapText="1"/>
    </xf>
    <xf numFmtId="0" fontId="0" fillId="2" borderId="12" xfId="0" applyFont="1" applyFill="1" applyBorder="1" applyAlignment="1">
      <alignment vertical="top" wrapText="1"/>
    </xf>
    <xf numFmtId="0" fontId="0" fillId="2" borderId="11" xfId="0" applyFont="1" applyFill="1" applyBorder="1" applyAlignment="1">
      <alignment horizontal="left" vertical="top" wrapText="1"/>
    </xf>
    <xf numFmtId="0" fontId="0" fillId="2" borderId="12" xfId="0" applyFont="1" applyFill="1" applyBorder="1" applyAlignment="1">
      <alignment horizontal="left" vertical="top" wrapText="1"/>
    </xf>
    <xf numFmtId="0" fontId="2" fillId="0" borderId="21" xfId="0" applyFont="1" applyBorder="1"/>
    <xf numFmtId="0" fontId="0" fillId="0" borderId="23" xfId="0" applyBorder="1" applyAlignment="1">
      <alignment horizontal="center"/>
    </xf>
    <xf numFmtId="0" fontId="0" fillId="0" borderId="27" xfId="0" applyBorder="1" applyAlignment="1">
      <alignment horizontal="center"/>
    </xf>
    <xf numFmtId="0" fontId="0" fillId="0" borderId="46" xfId="0" applyBorder="1"/>
    <xf numFmtId="0" fontId="0" fillId="0" borderId="39" xfId="0" applyBorder="1" applyAlignment="1">
      <alignment horizontal="center"/>
    </xf>
    <xf numFmtId="0" fontId="0" fillId="0" borderId="47" xfId="0" applyBorder="1"/>
    <xf numFmtId="0" fontId="0" fillId="0" borderId="37" xfId="0" applyBorder="1" applyAlignment="1">
      <alignment horizontal="center"/>
    </xf>
    <xf numFmtId="0" fontId="0" fillId="0" borderId="19" xfId="0" applyBorder="1"/>
    <xf numFmtId="0" fontId="0" fillId="0" borderId="5" xfId="0" applyBorder="1"/>
    <xf numFmtId="0" fontId="0" fillId="0" borderId="10" xfId="0" applyBorder="1"/>
    <xf numFmtId="0" fontId="0" fillId="0" borderId="9" xfId="0" applyBorder="1"/>
    <xf numFmtId="0" fontId="2" fillId="0" borderId="9" xfId="0" applyFont="1" applyBorder="1" applyAlignment="1">
      <alignment horizontal="center"/>
    </xf>
    <xf numFmtId="0" fontId="2" fillId="0" borderId="47" xfId="0" applyFont="1" applyBorder="1" applyAlignment="1">
      <alignment horizontal="center"/>
    </xf>
    <xf numFmtId="0" fontId="2" fillId="0" borderId="10" xfId="0" applyFont="1" applyBorder="1" applyAlignment="1">
      <alignment vertical="top"/>
    </xf>
    <xf numFmtId="0" fontId="2" fillId="0" borderId="10" xfId="0" applyFont="1" applyBorder="1" applyAlignment="1">
      <alignment horizontal="center"/>
    </xf>
    <xf numFmtId="0" fontId="0" fillId="0" borderId="9" xfId="0" applyBorder="1" applyAlignment="1">
      <alignment horizontal="left"/>
    </xf>
    <xf numFmtId="0" fontId="0" fillId="0" borderId="5" xfId="0" applyBorder="1" applyAlignment="1">
      <alignment horizontal="center"/>
    </xf>
    <xf numFmtId="0" fontId="0" fillId="0" borderId="10" xfId="0" applyBorder="1" applyAlignment="1">
      <alignment horizontal="center"/>
    </xf>
    <xf numFmtId="2" fontId="0" fillId="0" borderId="37" xfId="0" applyNumberFormat="1" applyBorder="1" applyAlignment="1">
      <alignment horizontal="center"/>
    </xf>
    <xf numFmtId="2" fontId="0" fillId="0" borderId="0" xfId="0" applyNumberFormat="1"/>
    <xf numFmtId="10" fontId="11" fillId="0" borderId="0" xfId="0" applyNumberFormat="1" applyFont="1"/>
    <xf numFmtId="0" fontId="0" fillId="0" borderId="1" xfId="0" applyBorder="1" applyAlignment="1">
      <alignment horizontal="center"/>
    </xf>
    <xf numFmtId="0" fontId="0" fillId="0" borderId="9" xfId="0" applyFill="1" applyBorder="1"/>
    <xf numFmtId="167" fontId="6" fillId="0" borderId="23" xfId="0" applyNumberFormat="1" applyFont="1" applyBorder="1" applyAlignment="1">
      <alignment horizontal="left"/>
    </xf>
    <xf numFmtId="167" fontId="6" fillId="0" borderId="25" xfId="0" applyNumberFormat="1" applyFont="1" applyBorder="1" applyAlignment="1">
      <alignment horizontal="left"/>
    </xf>
    <xf numFmtId="167" fontId="6" fillId="0" borderId="27" xfId="0" applyNumberFormat="1" applyFont="1" applyBorder="1" applyAlignment="1">
      <alignment horizontal="left"/>
    </xf>
    <xf numFmtId="0" fontId="2" fillId="0" borderId="48" xfId="0" applyFont="1" applyBorder="1"/>
    <xf numFmtId="0" fontId="8" fillId="0" borderId="49" xfId="0" applyFont="1" applyBorder="1" applyAlignment="1">
      <alignment horizontal="center"/>
    </xf>
    <xf numFmtId="0" fontId="0" fillId="0" borderId="51" xfId="0" applyBorder="1"/>
    <xf numFmtId="0" fontId="0" fillId="0" borderId="51" xfId="0" applyBorder="1" applyAlignment="1">
      <alignment horizontal="center"/>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164" fontId="0" fillId="0" borderId="41" xfId="0" applyNumberFormat="1" applyBorder="1" applyAlignment="1">
      <alignment horizontal="center"/>
    </xf>
    <xf numFmtId="0" fontId="0" fillId="0" borderId="21" xfId="0" applyBorder="1" applyAlignment="1">
      <alignment horizontal="left"/>
    </xf>
    <xf numFmtId="2" fontId="0" fillId="0" borderId="35" xfId="0" applyNumberFormat="1" applyBorder="1" applyAlignment="1">
      <alignment horizontal="center"/>
    </xf>
    <xf numFmtId="0" fontId="11" fillId="0" borderId="0" xfId="0" applyFont="1" applyBorder="1"/>
    <xf numFmtId="166" fontId="0" fillId="0" borderId="47" xfId="0" applyNumberFormat="1" applyBorder="1"/>
    <xf numFmtId="166" fontId="0" fillId="0" borderId="13" xfId="0" applyNumberFormat="1" applyBorder="1"/>
    <xf numFmtId="166" fontId="0" fillId="0" borderId="13" xfId="0" applyNumberFormat="1" applyBorder="1" applyAlignment="1">
      <alignment horizontal="center"/>
    </xf>
    <xf numFmtId="0" fontId="0" fillId="0" borderId="14" xfId="0" applyBorder="1" applyAlignment="1">
      <alignment horizontal="left"/>
    </xf>
    <xf numFmtId="2" fontId="0" fillId="0" borderId="0" xfId="0" applyNumberFormat="1" applyBorder="1" applyAlignment="1">
      <alignment horizontal="center"/>
    </xf>
    <xf numFmtId="164" fontId="0" fillId="0" borderId="0" xfId="0" applyNumberFormat="1" applyBorder="1" applyAlignment="1">
      <alignment horizontal="center"/>
    </xf>
    <xf numFmtId="164" fontId="0" fillId="0" borderId="19" xfId="0" applyNumberFormat="1" applyBorder="1" applyAlignment="1">
      <alignment horizontal="left"/>
    </xf>
    <xf numFmtId="0" fontId="0" fillId="0" borderId="55" xfId="0" applyFill="1" applyBorder="1" applyAlignment="1">
      <alignment horizontal="center"/>
    </xf>
    <xf numFmtId="0" fontId="0" fillId="0" borderId="23" xfId="0" applyFill="1" applyBorder="1" applyAlignment="1">
      <alignment horizontal="center"/>
    </xf>
    <xf numFmtId="9" fontId="0" fillId="0" borderId="1" xfId="0" applyNumberFormat="1" applyBorder="1" applyAlignment="1">
      <alignment horizontal="center"/>
    </xf>
    <xf numFmtId="166" fontId="0" fillId="0" borderId="10" xfId="0" applyNumberFormat="1" applyBorder="1" applyAlignment="1">
      <alignment horizontal="center"/>
    </xf>
    <xf numFmtId="166" fontId="0" fillId="0" borderId="5" xfId="1" applyNumberFormat="1" applyFont="1" applyBorder="1" applyAlignment="1">
      <alignment horizontal="center"/>
    </xf>
    <xf numFmtId="166" fontId="0" fillId="0" borderId="18" xfId="0" applyNumberFormat="1" applyBorder="1" applyAlignment="1">
      <alignment horizontal="center"/>
    </xf>
    <xf numFmtId="166" fontId="0" fillId="0" borderId="46" xfId="0" applyNumberFormat="1" applyBorder="1" applyAlignment="1"/>
    <xf numFmtId="9" fontId="0" fillId="0" borderId="37" xfId="0" applyNumberFormat="1" applyBorder="1" applyAlignment="1">
      <alignment horizontal="center"/>
    </xf>
    <xf numFmtId="168" fontId="0" fillId="0" borderId="27" xfId="0" applyNumberFormat="1" applyBorder="1" applyAlignment="1">
      <alignment horizontal="center"/>
    </xf>
    <xf numFmtId="0" fontId="0" fillId="0" borderId="52" xfId="0" applyFill="1" applyBorder="1"/>
    <xf numFmtId="0" fontId="0" fillId="0" borderId="56" xfId="0" applyFill="1" applyBorder="1"/>
    <xf numFmtId="0" fontId="0" fillId="0" borderId="54" xfId="0" applyFill="1" applyBorder="1"/>
    <xf numFmtId="166" fontId="0" fillId="0" borderId="46" xfId="0" applyNumberFormat="1" applyBorder="1" applyAlignment="1">
      <alignment horizontal="center"/>
    </xf>
    <xf numFmtId="9" fontId="0" fillId="0" borderId="33" xfId="0" applyNumberFormat="1" applyBorder="1" applyAlignment="1">
      <alignment horizontal="center"/>
    </xf>
    <xf numFmtId="0" fontId="0" fillId="2" borderId="4" xfId="0" applyFont="1" applyFill="1" applyBorder="1" applyAlignment="1">
      <alignment vertical="top" wrapText="1"/>
    </xf>
    <xf numFmtId="0" fontId="0" fillId="2" borderId="5" xfId="0" applyFont="1" applyFill="1" applyBorder="1" applyAlignment="1">
      <alignment vertical="top" wrapText="1"/>
    </xf>
    <xf numFmtId="0" fontId="2" fillId="0" borderId="46" xfId="0" applyFont="1" applyBorder="1" applyAlignment="1">
      <alignment horizontal="center"/>
    </xf>
    <xf numFmtId="166" fontId="2" fillId="0" borderId="46" xfId="0" applyNumberFormat="1" applyFont="1" applyBorder="1" applyAlignment="1">
      <alignment horizontal="center"/>
    </xf>
    <xf numFmtId="0" fontId="5" fillId="0" borderId="0" xfId="0" applyFont="1"/>
    <xf numFmtId="166" fontId="0" fillId="0" borderId="0" xfId="0" applyNumberFormat="1"/>
    <xf numFmtId="0" fontId="5" fillId="0" borderId="46" xfId="0" applyFont="1" applyBorder="1"/>
    <xf numFmtId="166" fontId="0" fillId="0" borderId="46" xfId="0" applyNumberFormat="1" applyBorder="1"/>
    <xf numFmtId="0" fontId="0" fillId="0" borderId="14" xfId="0" applyBorder="1"/>
    <xf numFmtId="0" fontId="0" fillId="0" borderId="56" xfId="0" applyBorder="1"/>
    <xf numFmtId="0" fontId="0" fillId="0" borderId="54" xfId="0" applyBorder="1"/>
    <xf numFmtId="0" fontId="0" fillId="0" borderId="15" xfId="0" applyBorder="1"/>
    <xf numFmtId="0" fontId="2" fillId="0" borderId="0" xfId="0" applyFont="1" applyBorder="1" applyAlignment="1">
      <alignment horizontal="center"/>
    </xf>
    <xf numFmtId="166" fontId="0" fillId="0" borderId="0" xfId="0" applyNumberFormat="1" applyBorder="1"/>
    <xf numFmtId="0" fontId="0" fillId="0" borderId="17" xfId="0" applyBorder="1"/>
    <xf numFmtId="10" fontId="0" fillId="0" borderId="50" xfId="1" applyNumberFormat="1" applyFont="1" applyBorder="1" applyAlignment="1">
      <alignment horizontal="center"/>
    </xf>
    <xf numFmtId="10" fontId="0" fillId="0" borderId="32" xfId="1" applyNumberFormat="1" applyFont="1" applyBorder="1" applyAlignment="1">
      <alignment horizontal="center"/>
    </xf>
    <xf numFmtId="0" fontId="0" fillId="0" borderId="47" xfId="0" applyBorder="1" applyAlignment="1">
      <alignment horizontal="center"/>
    </xf>
    <xf numFmtId="0" fontId="0" fillId="0" borderId="13" xfId="0" applyBorder="1" applyAlignment="1">
      <alignment horizontal="center"/>
    </xf>
    <xf numFmtId="0" fontId="0" fillId="0" borderId="57" xfId="0" applyBorder="1"/>
    <xf numFmtId="0" fontId="0" fillId="0" borderId="49" xfId="0" applyBorder="1" applyAlignment="1">
      <alignment horizontal="center"/>
    </xf>
    <xf numFmtId="0" fontId="0" fillId="0" borderId="48" xfId="0" applyBorder="1" applyAlignment="1">
      <alignment horizontal="center"/>
    </xf>
    <xf numFmtId="2" fontId="0" fillId="0" borderId="27" xfId="0" applyNumberFormat="1" applyBorder="1" applyAlignment="1">
      <alignment horizontal="center"/>
    </xf>
    <xf numFmtId="0" fontId="0" fillId="3" borderId="4" xfId="0" applyFill="1" applyBorder="1" applyAlignment="1">
      <alignment horizontal="left" wrapText="1"/>
    </xf>
    <xf numFmtId="0" fontId="0" fillId="3" borderId="5" xfId="0" applyFill="1" applyBorder="1" applyAlignment="1">
      <alignment horizontal="left"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0" fillId="3" borderId="11" xfId="0" applyFill="1" applyBorder="1" applyAlignment="1">
      <alignment horizontal="left" vertical="top" wrapText="1"/>
    </xf>
    <xf numFmtId="0" fontId="0" fillId="3" borderId="12" xfId="0" applyFill="1" applyBorder="1" applyAlignment="1">
      <alignment horizontal="left" vertical="top" wrapText="1"/>
    </xf>
    <xf numFmtId="0" fontId="0" fillId="3" borderId="11" xfId="0" applyFill="1" applyBorder="1" applyAlignment="1">
      <alignment horizontal="left" wrapText="1"/>
    </xf>
    <xf numFmtId="0" fontId="0" fillId="3" borderId="12" xfId="0" applyFill="1" applyBorder="1" applyAlignment="1">
      <alignment horizontal="left" wrapText="1"/>
    </xf>
    <xf numFmtId="0" fontId="0" fillId="2" borderId="4" xfId="0" applyFont="1" applyFill="1" applyBorder="1" applyAlignment="1">
      <alignment vertical="top" wrapText="1"/>
    </xf>
    <xf numFmtId="0" fontId="0" fillId="2" borderId="5" xfId="0" applyFont="1" applyFill="1" applyBorder="1" applyAlignment="1">
      <alignment vertical="top" wrapText="1"/>
    </xf>
    <xf numFmtId="0" fontId="0" fillId="3" borderId="2" xfId="0" applyFont="1" applyFill="1" applyBorder="1" applyAlignment="1">
      <alignment horizontal="left" wrapText="1"/>
    </xf>
    <xf numFmtId="0" fontId="0" fillId="3" borderId="3" xfId="0" applyFont="1" applyFill="1" applyBorder="1" applyAlignment="1">
      <alignment horizontal="left" wrapText="1"/>
    </xf>
    <xf numFmtId="0" fontId="0" fillId="3" borderId="11" xfId="0" applyFont="1" applyFill="1" applyBorder="1" applyAlignment="1">
      <alignment horizontal="left" wrapText="1"/>
    </xf>
    <xf numFmtId="0" fontId="0" fillId="3" borderId="12" xfId="0" applyFont="1" applyFill="1" applyBorder="1" applyAlignment="1">
      <alignment horizontal="left" wrapText="1"/>
    </xf>
    <xf numFmtId="0" fontId="0" fillId="3" borderId="4" xfId="0" applyFont="1" applyFill="1" applyBorder="1" applyAlignment="1">
      <alignment horizontal="left" wrapText="1"/>
    </xf>
    <xf numFmtId="0" fontId="0" fillId="3" borderId="5" xfId="0" applyFont="1" applyFill="1" applyBorder="1" applyAlignment="1">
      <alignment horizontal="left"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12" xfId="0" applyFont="1" applyFill="1" applyBorder="1" applyAlignment="1">
      <alignment horizontal="left" vertical="top" wrapText="1"/>
    </xf>
    <xf numFmtId="0" fontId="0" fillId="2" borderId="11" xfId="0" applyFont="1" applyFill="1" applyBorder="1" applyAlignment="1">
      <alignment horizontal="left" vertical="top" wrapText="1"/>
    </xf>
    <xf numFmtId="0" fontId="0" fillId="2" borderId="12" xfId="0" applyFont="1" applyFill="1" applyBorder="1" applyAlignment="1">
      <alignment horizontal="left" vertical="top" wrapText="1"/>
    </xf>
    <xf numFmtId="0" fontId="0" fillId="2" borderId="11" xfId="0" applyFont="1" applyFill="1" applyBorder="1" applyAlignment="1">
      <alignment vertical="top" wrapText="1"/>
    </xf>
    <xf numFmtId="0" fontId="0" fillId="2" borderId="12" xfId="0" applyFont="1" applyFill="1" applyBorder="1" applyAlignment="1">
      <alignment vertical="top" wrapText="1"/>
    </xf>
    <xf numFmtId="0" fontId="3" fillId="2" borderId="2" xfId="0" applyFont="1" applyFill="1" applyBorder="1" applyAlignment="1">
      <alignment horizontal="left" wrapText="1"/>
    </xf>
    <xf numFmtId="0" fontId="3" fillId="2" borderId="3" xfId="0" applyFont="1" applyFill="1" applyBorder="1" applyAlignment="1">
      <alignment horizontal="left" wrapText="1"/>
    </xf>
    <xf numFmtId="0" fontId="0" fillId="3" borderId="4" xfId="0" applyFill="1" applyBorder="1" applyAlignment="1">
      <alignment horizontal="left" vertical="top" wrapText="1"/>
    </xf>
    <xf numFmtId="0" fontId="0" fillId="3" borderId="5" xfId="0" applyFill="1" applyBorder="1" applyAlignment="1">
      <alignment horizontal="left" vertical="top" wrapText="1"/>
    </xf>
    <xf numFmtId="0" fontId="3" fillId="3" borderId="2" xfId="0" applyFont="1" applyFill="1" applyBorder="1" applyAlignment="1">
      <alignment horizontal="left" wrapText="1"/>
    </xf>
    <xf numFmtId="0" fontId="3" fillId="3" borderId="3" xfId="0" applyFont="1" applyFill="1" applyBorder="1" applyAlignment="1">
      <alignment horizontal="left" wrapText="1"/>
    </xf>
    <xf numFmtId="0" fontId="0" fillId="3" borderId="9" xfId="0" applyFill="1" applyBorder="1" applyAlignment="1">
      <alignment horizontal="left" vertical="top" wrapText="1"/>
    </xf>
    <xf numFmtId="0" fontId="0" fillId="3" borderId="10" xfId="0" applyFill="1" applyBorder="1" applyAlignment="1">
      <alignment horizontal="left" vertical="top" wrapText="1"/>
    </xf>
    <xf numFmtId="0" fontId="3" fillId="2" borderId="2" xfId="0" applyFont="1" applyFill="1" applyBorder="1" applyAlignment="1">
      <alignment wrapText="1"/>
    </xf>
    <xf numFmtId="0" fontId="3" fillId="2" borderId="3" xfId="0" applyFont="1" applyFill="1" applyBorder="1" applyAlignment="1">
      <alignment wrapText="1"/>
    </xf>
    <xf numFmtId="0" fontId="0" fillId="2" borderId="0" xfId="0" applyFont="1" applyFill="1" applyBorder="1" applyAlignment="1">
      <alignment vertical="top" wrapText="1"/>
    </xf>
    <xf numFmtId="0" fontId="7" fillId="0" borderId="0" xfId="2" applyFill="1" applyBorder="1" applyAlignment="1">
      <alignment vertical="top" wrapText="1"/>
    </xf>
    <xf numFmtId="0" fontId="6" fillId="3" borderId="4" xfId="0" applyFont="1" applyFill="1" applyBorder="1" applyAlignment="1">
      <alignment horizontal="left" wrapText="1"/>
    </xf>
    <xf numFmtId="0" fontId="6" fillId="3" borderId="5" xfId="0" applyFont="1" applyFill="1" applyBorder="1" applyAlignment="1">
      <alignment horizontal="left" wrapText="1"/>
    </xf>
    <xf numFmtId="0" fontId="0" fillId="0" borderId="0" xfId="0" applyFont="1" applyFill="1" applyBorder="1" applyAlignment="1">
      <alignment vertical="top" wrapText="1"/>
    </xf>
    <xf numFmtId="0" fontId="6" fillId="3" borderId="4" xfId="0" applyFont="1" applyFill="1" applyBorder="1" applyAlignment="1">
      <alignment vertical="top" wrapText="1"/>
    </xf>
    <xf numFmtId="0" fontId="6" fillId="3" borderId="5" xfId="0" applyFont="1" applyFill="1" applyBorder="1" applyAlignment="1">
      <alignment vertical="top" wrapText="1"/>
    </xf>
    <xf numFmtId="0" fontId="3" fillId="3" borderId="20" xfId="0" applyFont="1" applyFill="1" applyBorder="1" applyAlignment="1">
      <alignment horizontal="left" vertical="top" wrapText="1"/>
    </xf>
    <xf numFmtId="0" fontId="3" fillId="3" borderId="19" xfId="0" applyFont="1" applyFill="1" applyBorder="1" applyAlignment="1">
      <alignment horizontal="left" vertical="top" wrapText="1"/>
    </xf>
    <xf numFmtId="0" fontId="0" fillId="3" borderId="16" xfId="0" applyFill="1" applyBorder="1" applyAlignment="1">
      <alignment horizontal="left" wrapText="1"/>
    </xf>
    <xf numFmtId="0" fontId="0" fillId="3" borderId="18" xfId="0" applyFill="1" applyBorder="1" applyAlignment="1">
      <alignment horizontal="left" wrapText="1"/>
    </xf>
    <xf numFmtId="0" fontId="0" fillId="3" borderId="20" xfId="0" applyFont="1" applyFill="1" applyBorder="1" applyAlignment="1">
      <alignment horizontal="left" wrapText="1"/>
    </xf>
    <xf numFmtId="0" fontId="0" fillId="3" borderId="19" xfId="0" applyFont="1" applyFill="1" applyBorder="1" applyAlignment="1">
      <alignment horizontal="left" wrapText="1"/>
    </xf>
    <xf numFmtId="0" fontId="0" fillId="3" borderId="11" xfId="0" applyFont="1" applyFill="1" applyBorder="1" applyAlignment="1">
      <alignment horizontal="left"/>
    </xf>
    <xf numFmtId="0" fontId="0" fillId="3" borderId="12" xfId="0" applyFont="1" applyFill="1" applyBorder="1" applyAlignment="1">
      <alignment horizontal="left"/>
    </xf>
    <xf numFmtId="0" fontId="3" fillId="2" borderId="20" xfId="0" applyFont="1" applyFill="1" applyBorder="1" applyAlignment="1">
      <alignment horizontal="left" vertical="top" wrapText="1"/>
    </xf>
    <xf numFmtId="0" fontId="3" fillId="2" borderId="19" xfId="0" applyFont="1" applyFill="1" applyBorder="1" applyAlignment="1">
      <alignment horizontal="left" vertical="top" wrapText="1"/>
    </xf>
    <xf numFmtId="0" fontId="0" fillId="2" borderId="16" xfId="0" applyFont="1" applyFill="1" applyBorder="1" applyAlignment="1">
      <alignment vertical="top" wrapText="1"/>
    </xf>
    <xf numFmtId="0" fontId="0" fillId="2" borderId="18" xfId="0" applyFont="1" applyFill="1" applyBorder="1" applyAlignment="1">
      <alignment vertical="top" wrapText="1"/>
    </xf>
    <xf numFmtId="0" fontId="0" fillId="0" borderId="0" xfId="1" applyNumberFormat="1" applyFont="1" applyBorder="1"/>
    <xf numFmtId="9" fontId="0" fillId="0" borderId="0" xfId="1" applyFont="1" applyBorder="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aseline="0">
                <a:solidFill>
                  <a:sysClr val="windowText" lastClr="000000"/>
                </a:solidFill>
              </a:rPr>
              <a:t>What College Students Do With Their Time</a:t>
            </a:r>
          </a:p>
        </c:rich>
      </c:tx>
      <c:layout>
        <c:manualLayout>
          <c:xMode val="edge"/>
          <c:yMode val="edge"/>
          <c:x val="0.18739566929133861"/>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'5) 2.25'!$B$7:$B$11</c:f>
              <c:strCache>
                <c:ptCount val="5"/>
                <c:pt idx="0">
                  <c:v>Attending class/lab	</c:v>
                </c:pt>
                <c:pt idx="1">
                  <c:v>Sleeping </c:v>
                </c:pt>
                <c:pt idx="2">
                  <c:v>Socializing, recreation, other	</c:v>
                </c:pt>
                <c:pt idx="3">
                  <c:v>Studying </c:v>
                </c:pt>
                <c:pt idx="4">
                  <c:v>Working, volunteering, student clubs	</c:v>
                </c:pt>
              </c:strCache>
            </c:strRef>
          </c:cat>
          <c:val>
            <c:numRef>
              <c:f>'5) 2.25'!$C$7:$C$11</c:f>
              <c:numCache>
                <c:formatCode>0%</c:formatCode>
                <c:ptCount val="5"/>
                <c:pt idx="0">
                  <c:v>0.09</c:v>
                </c:pt>
                <c:pt idx="1">
                  <c:v>0.24</c:v>
                </c:pt>
                <c:pt idx="2">
                  <c:v>0.51</c:v>
                </c:pt>
                <c:pt idx="3">
                  <c:v>7.0000000000000007E-2</c:v>
                </c:pt>
                <c:pt idx="4">
                  <c:v>0.09</c:v>
                </c:pt>
              </c:numCache>
            </c:numRef>
          </c:val>
          <c:extLst>
            <c:ext xmlns:c16="http://schemas.microsoft.com/office/drawing/2014/chart" uri="{C3380CC4-5D6E-409C-BE32-E72D297353CC}">
              <c16:uniqueId val="{00000000-3231-4E11-A10C-F1E7A01A6247}"/>
            </c:ext>
          </c:extLst>
        </c:ser>
        <c:dLbls>
          <c:showLegendKey val="0"/>
          <c:showVal val="0"/>
          <c:showCatName val="0"/>
          <c:showSerName val="0"/>
          <c:showPercent val="0"/>
          <c:showBubbleSize val="0"/>
        </c:dLbls>
        <c:gapWidth val="182"/>
        <c:axId val="656480528"/>
        <c:axId val="656485008"/>
      </c:barChart>
      <c:catAx>
        <c:axId val="656480528"/>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baseline="0">
                    <a:solidFill>
                      <a:sysClr val="windowText" lastClr="000000"/>
                    </a:solidFill>
                  </a:rPr>
                  <a:t>Activity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56485008"/>
        <c:crosses val="autoZero"/>
        <c:auto val="1"/>
        <c:lblAlgn val="ctr"/>
        <c:lblOffset val="100"/>
        <c:noMultiLvlLbl val="0"/>
      </c:catAx>
      <c:valAx>
        <c:axId val="656485008"/>
        <c:scaling>
          <c:orientation val="minMax"/>
        </c:scaling>
        <c:delete val="0"/>
        <c:axPos val="b"/>
        <c:majorGridlines>
          <c:spPr>
            <a:ln w="9525" cap="flat" cmpd="sng" algn="ctr">
              <a:solidFill>
                <a:schemeClr val="tx1"/>
              </a:solidFill>
              <a:round/>
            </a:ln>
            <a:effectLst/>
          </c:spPr>
        </c:majorGridlines>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baseline="0">
                    <a:solidFill>
                      <a:sysClr val="windowText" lastClr="000000"/>
                    </a:solidFill>
                  </a:rPr>
                  <a:t>Percentage</a:t>
                </a:r>
              </a:p>
            </c:rich>
          </c:tx>
          <c:layout>
            <c:manualLayout>
              <c:xMode val="edge"/>
              <c:yMode val="edge"/>
              <c:x val="0.618176946631671"/>
              <c:y val="0.90645815106445027"/>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56480528"/>
        <c:crosses val="autoZero"/>
        <c:crossBetween val="between"/>
      </c:valAx>
      <c:spPr>
        <a:noFill/>
        <a:ln>
          <a:noFill/>
        </a:ln>
        <a:effectLst/>
      </c:spPr>
    </c:plotArea>
    <c:plotVisOnly val="1"/>
    <c:dispBlanksAs val="gap"/>
    <c:showDLblsOverMax val="0"/>
  </c:chart>
  <c:spPr>
    <a:solidFill>
      <a:schemeClr val="bg1"/>
    </a:solidFill>
    <a:ln w="9525" cap="flat" cmpd="sng" algn="ctr">
      <a:solidFill>
        <a:sysClr val="windowText" lastClr="000000">
          <a:alpha val="99000"/>
        </a:sys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baseline="0">
                <a:solidFill>
                  <a:schemeClr val="tx1"/>
                </a:solidFill>
                <a:effectLst/>
              </a:rPr>
              <a:t>What College Students Do With Their Time</a:t>
            </a:r>
            <a:endParaRPr lang="en-US" sz="1400" baseline="0">
              <a:solidFill>
                <a:schemeClr val="tx1"/>
              </a:solidFill>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layout>
        <c:manualLayout>
          <c:xMode val="edge"/>
          <c:yMode val="edge"/>
          <c:x val="0.17036468184236767"/>
          <c:y val="1.2254901960784314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4-4A01-46D8-BC8B-8F4932D51AB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5-4A01-46D8-BC8B-8F4932D51AB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1-4A01-46D8-BC8B-8F4932D51AB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3-4A01-46D8-BC8B-8F4932D51AB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2-4A01-46D8-BC8B-8F4932D51AB2}"/>
              </c:ext>
            </c:extLst>
          </c:dPt>
          <c:dLbls>
            <c:dLbl>
              <c:idx val="0"/>
              <c:layout>
                <c:manualLayout>
                  <c:x val="7.0638103797502308E-2"/>
                  <c:y val="-1.6097773841839622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2271436683702442"/>
                      <c:h val="0.1220048899755501"/>
                    </c:manualLayout>
                  </c15:layout>
                </c:ext>
                <c:ext xmlns:c16="http://schemas.microsoft.com/office/drawing/2014/chart" uri="{C3380CC4-5D6E-409C-BE32-E72D297353CC}">
                  <c16:uniqueId val="{00000004-4A01-46D8-BC8B-8F4932D51AB2}"/>
                </c:ext>
              </c:extLst>
            </c:dLbl>
            <c:dLbl>
              <c:idx val="1"/>
              <c:layout>
                <c:manualLayout>
                  <c:x val="1.5776536237910636E-2"/>
                  <c:y val="5.692040634285017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A01-46D8-BC8B-8F4932D51AB2}"/>
                </c:ext>
              </c:extLst>
            </c:dLbl>
            <c:dLbl>
              <c:idx val="2"/>
              <c:layout>
                <c:manualLayout>
                  <c:x val="-0.11569907041006586"/>
                  <c:y val="-0.15876072489716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3185689948892676"/>
                      <c:h val="0.25240423797881006"/>
                    </c:manualLayout>
                  </c15:layout>
                </c:ext>
                <c:ext xmlns:c16="http://schemas.microsoft.com/office/drawing/2014/chart" uri="{C3380CC4-5D6E-409C-BE32-E72D297353CC}">
                  <c16:uniqueId val="{00000001-4A01-46D8-BC8B-8F4932D51AB2}"/>
                </c:ext>
              </c:extLst>
            </c:dLbl>
            <c:dLbl>
              <c:idx val="3"/>
              <c:layout>
                <c:manualLayout>
                  <c:x val="-6.6110209392480107E-2"/>
                  <c:y val="8.906644022438371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A01-46D8-BC8B-8F4932D51AB2}"/>
                </c:ext>
              </c:extLst>
            </c:dLbl>
            <c:dLbl>
              <c:idx val="4"/>
              <c:layout>
                <c:manualLayout>
                  <c:x val="4.0335886463936863E-3"/>
                  <c:y val="2.18451993128717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8801817149346964"/>
                      <c:h val="0.17884372909268689"/>
                    </c:manualLayout>
                  </c15:layout>
                </c:ext>
                <c:ext xmlns:c16="http://schemas.microsoft.com/office/drawing/2014/chart" uri="{C3380CC4-5D6E-409C-BE32-E72D297353CC}">
                  <c16:uniqueId val="{00000002-4A01-46D8-BC8B-8F4932D51AB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solidFill>
                  <a:round/>
                </a:ln>
                <a:effectLst/>
              </c:spPr>
            </c:leaderLines>
            <c:extLst>
              <c:ext xmlns:c15="http://schemas.microsoft.com/office/drawing/2012/chart" uri="{CE6537A1-D6FC-4f65-9D91-7224C49458BB}"/>
            </c:extLst>
          </c:dLbls>
          <c:cat>
            <c:strRef>
              <c:f>'5) 2.25'!$B$7:$B$11</c:f>
              <c:strCache>
                <c:ptCount val="5"/>
                <c:pt idx="0">
                  <c:v>Attending class/lab	</c:v>
                </c:pt>
                <c:pt idx="1">
                  <c:v>Sleeping </c:v>
                </c:pt>
                <c:pt idx="2">
                  <c:v>Socializing, recreation, other	</c:v>
                </c:pt>
                <c:pt idx="3">
                  <c:v>Studying </c:v>
                </c:pt>
                <c:pt idx="4">
                  <c:v>Working, volunteering, student clubs	</c:v>
                </c:pt>
              </c:strCache>
            </c:strRef>
          </c:cat>
          <c:val>
            <c:numRef>
              <c:f>'5) 2.25'!$C$7:$C$11</c:f>
              <c:numCache>
                <c:formatCode>0%</c:formatCode>
                <c:ptCount val="5"/>
                <c:pt idx="0">
                  <c:v>0.09</c:v>
                </c:pt>
                <c:pt idx="1">
                  <c:v>0.24</c:v>
                </c:pt>
                <c:pt idx="2">
                  <c:v>0.51</c:v>
                </c:pt>
                <c:pt idx="3">
                  <c:v>7.0000000000000007E-2</c:v>
                </c:pt>
                <c:pt idx="4">
                  <c:v>0.09</c:v>
                </c:pt>
              </c:numCache>
            </c:numRef>
          </c:val>
          <c:extLst>
            <c:ext xmlns:c16="http://schemas.microsoft.com/office/drawing/2014/chart" uri="{C3380CC4-5D6E-409C-BE32-E72D297353CC}">
              <c16:uniqueId val="{00000000-4A01-46D8-BC8B-8F4932D51AB2}"/>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alpha val="99000"/>
        </a:sys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Average</a:t>
            </a:r>
            <a:r>
              <a:rPr lang="en-US" baseline="0">
                <a:solidFill>
                  <a:sysClr val="windowText" lastClr="000000"/>
                </a:solidFill>
              </a:rPr>
              <a:t> Room Cost (English Pounds) </a:t>
            </a:r>
            <a:r>
              <a:rPr lang="en-US" sz="1400" b="0" i="0" u="none" strike="noStrike" baseline="0">
                <a:solidFill>
                  <a:sysClr val="windowText" lastClr="000000"/>
                </a:solidFill>
                <a:effectLst/>
              </a:rPr>
              <a:t>in 2012 </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noFill/>
            <a:ln>
              <a:noFill/>
            </a:ln>
            <a:effectLst/>
          </c:spPr>
          <c:invertIfNegative val="0"/>
          <c:errBars>
            <c:errBarType val="minus"/>
            <c:errValType val="cust"/>
            <c:noEndCap val="0"/>
            <c:plus>
              <c:numLit>
                <c:formatCode>General</c:formatCode>
                <c:ptCount val="1"/>
                <c:pt idx="0">
                  <c:v>1</c:v>
                </c:pt>
              </c:numLit>
            </c:plus>
            <c:minus>
              <c:numRef>
                <c:f>'8) 3.33'!$M$19</c:f>
                <c:numCache>
                  <c:formatCode>General</c:formatCode>
                  <c:ptCount val="1"/>
                  <c:pt idx="0">
                    <c:v>8.25</c:v>
                  </c:pt>
                </c:numCache>
              </c:numRef>
            </c:minus>
            <c:spPr>
              <a:noFill/>
              <a:ln w="9525" cap="flat" cmpd="sng" algn="ctr">
                <a:solidFill>
                  <a:schemeClr val="tx1">
                    <a:lumMod val="65000"/>
                    <a:lumOff val="35000"/>
                  </a:schemeClr>
                </a:solidFill>
                <a:round/>
              </a:ln>
              <a:effectLst/>
            </c:spPr>
          </c:errBars>
          <c:val>
            <c:numRef>
              <c:f>'8) 3.33'!$M$16</c:f>
              <c:numCache>
                <c:formatCode>0.00</c:formatCode>
                <c:ptCount val="1"/>
                <c:pt idx="0">
                  <c:v>143.25</c:v>
                </c:pt>
              </c:numCache>
            </c:numRef>
          </c:val>
          <c:extLst>
            <c:ext xmlns:c16="http://schemas.microsoft.com/office/drawing/2014/chart" uri="{C3380CC4-5D6E-409C-BE32-E72D297353CC}">
              <c16:uniqueId val="{00000000-1321-4105-8E68-1811E151192C}"/>
            </c:ext>
          </c:extLst>
        </c:ser>
        <c:ser>
          <c:idx val="1"/>
          <c:order val="1"/>
          <c:spPr>
            <a:solidFill>
              <a:schemeClr val="accent2"/>
            </a:solidFill>
            <a:ln>
              <a:noFill/>
            </a:ln>
            <a:effectLst/>
          </c:spPr>
          <c:invertIfNegative val="0"/>
          <c:val>
            <c:numRef>
              <c:f>'8) 3.33'!$M$17</c:f>
              <c:numCache>
                <c:formatCode>0.00</c:formatCode>
                <c:ptCount val="1"/>
                <c:pt idx="0">
                  <c:v>14.75</c:v>
                </c:pt>
              </c:numCache>
            </c:numRef>
          </c:val>
          <c:extLst>
            <c:ext xmlns:c16="http://schemas.microsoft.com/office/drawing/2014/chart" uri="{C3380CC4-5D6E-409C-BE32-E72D297353CC}">
              <c16:uniqueId val="{00000001-1321-4105-8E68-1811E151192C}"/>
            </c:ext>
          </c:extLst>
        </c:ser>
        <c:ser>
          <c:idx val="2"/>
          <c:order val="2"/>
          <c:spPr>
            <a:solidFill>
              <a:schemeClr val="accent3"/>
            </a:solidFill>
            <a:ln>
              <a:noFill/>
            </a:ln>
            <a:effectLst/>
          </c:spPr>
          <c:invertIfNegative val="0"/>
          <c:errBars>
            <c:errBarType val="plus"/>
            <c:errValType val="cust"/>
            <c:noEndCap val="0"/>
            <c:plus>
              <c:numRef>
                <c:f>'8) 3.33'!$M$20</c:f>
                <c:numCache>
                  <c:formatCode>General</c:formatCode>
                  <c:ptCount val="1"/>
                  <c:pt idx="0">
                    <c:v>3.25</c:v>
                  </c:pt>
                </c:numCache>
              </c:numRef>
            </c:plus>
            <c:minus>
              <c:numLit>
                <c:formatCode>General</c:formatCode>
                <c:ptCount val="1"/>
                <c:pt idx="0">
                  <c:v>1</c:v>
                </c:pt>
              </c:numLit>
            </c:minus>
            <c:spPr>
              <a:noFill/>
              <a:ln w="9525" cap="flat" cmpd="sng" algn="ctr">
                <a:solidFill>
                  <a:schemeClr val="tx1">
                    <a:lumMod val="65000"/>
                    <a:lumOff val="35000"/>
                  </a:schemeClr>
                </a:solidFill>
                <a:round/>
              </a:ln>
              <a:effectLst/>
            </c:spPr>
          </c:errBars>
          <c:val>
            <c:numRef>
              <c:f>'8) 3.33'!$M$18</c:f>
              <c:numCache>
                <c:formatCode>General</c:formatCode>
                <c:ptCount val="1"/>
                <c:pt idx="0">
                  <c:v>9.75</c:v>
                </c:pt>
              </c:numCache>
            </c:numRef>
          </c:val>
          <c:extLst>
            <c:ext xmlns:c16="http://schemas.microsoft.com/office/drawing/2014/chart" uri="{C3380CC4-5D6E-409C-BE32-E72D297353CC}">
              <c16:uniqueId val="{00000002-1321-4105-8E68-1811E151192C}"/>
            </c:ext>
          </c:extLst>
        </c:ser>
        <c:dLbls>
          <c:showLegendKey val="0"/>
          <c:showVal val="0"/>
          <c:showCatName val="0"/>
          <c:showSerName val="0"/>
          <c:showPercent val="0"/>
          <c:showBubbleSize val="0"/>
        </c:dLbls>
        <c:gapWidth val="150"/>
        <c:overlap val="100"/>
        <c:axId val="649434192"/>
        <c:axId val="649438352"/>
      </c:barChart>
      <c:catAx>
        <c:axId val="649434192"/>
        <c:scaling>
          <c:orientation val="minMax"/>
        </c:scaling>
        <c:delete val="1"/>
        <c:axPos val="l"/>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ysDot"/>
              <a:round/>
            </a:ln>
            <a:effectLst>
              <a:softEdge rad="0"/>
            </a:effectLst>
          </c:spPr>
        </c:majorGridlines>
        <c:majorTickMark val="none"/>
        <c:minorTickMark val="none"/>
        <c:tickLblPos val="nextTo"/>
        <c:crossAx val="649438352"/>
        <c:crosses val="autoZero"/>
        <c:auto val="1"/>
        <c:lblAlgn val="ctr"/>
        <c:lblOffset val="100"/>
        <c:noMultiLvlLbl val="0"/>
      </c:catAx>
      <c:valAx>
        <c:axId val="649438352"/>
        <c:scaling>
          <c:orientation val="minMax"/>
          <c:max val="180"/>
          <c:min val="130"/>
        </c:scaling>
        <c:delete val="0"/>
        <c:axPos val="b"/>
        <c:majorGridlines>
          <c:spPr>
            <a:ln w="9525" cap="flat" cmpd="sng" algn="ctr">
              <a:solidFill>
                <a:schemeClr val="tx1">
                  <a:lumMod val="15000"/>
                  <a:lumOff val="85000"/>
                </a:schemeClr>
              </a:solidFill>
              <a:prstDash val="sysDash"/>
              <a:round/>
            </a:ln>
            <a:effectLst>
              <a:outerShdw blurRad="50800" dist="50800" dir="5400000" sx="1000" sy="1000" algn="ctr" rotWithShape="0">
                <a:srgbClr val="000000"/>
              </a:outerShdw>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434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rich>
          <a:bodyPr spcFirstLastPara="1" vertOverflow="ellipsis" horzOverflow="overflow" wrap="square" lIns="0" tIns="0" rIns="0" bIns="0"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400" b="0" i="0" u="none" strike="noStrike" baseline="0">
                <a:solidFill>
                  <a:sysClr val="windowText" lastClr="000000"/>
                </a:solidFill>
                <a:effectLst/>
                <a:latin typeface="Calibri" panose="020F0502020204030204"/>
                <a:ea typeface="Calibri" panose="020F0502020204030204" pitchFamily="34" charset="0"/>
                <a:cs typeface="Calibri" panose="020F0502020204030204" pitchFamily="34" charset="0"/>
              </a:rPr>
              <a:t>     What College Students Do With Their Time</a:t>
            </a:r>
            <a:endParaRPr lang="en-US" baseline="0">
              <a:solidFill>
                <a:sysClr val="windowText" lastClr="000000"/>
              </a:solidFill>
              <a:effectLst/>
            </a:endParaRPr>
          </a:p>
          <a:p>
            <a:pPr marL="0" marR="0" lvl="0" indent="0" algn="ctr" defTabSz="914400" rtl="0" eaLnBrk="1" fontAlgn="auto" latinLnBrk="0" hangingPunct="1">
              <a:lnSpc>
                <a:spcPct val="100000"/>
              </a:lnSpc>
              <a:spcBef>
                <a:spcPts val="0"/>
              </a:spcBef>
              <a:spcAft>
                <a:spcPts val="0"/>
              </a:spcAft>
              <a:buClrTx/>
              <a:buSzTx/>
              <a:buFontTx/>
              <a:buNone/>
              <a:tabLst/>
              <a:defRPr/>
            </a:pPr>
            <a:endParaRPr lang="en-US" sz="1400" b="0" i="0" u="none" strike="noStrike" baseline="0">
              <a:solidFill>
                <a:sysClr val="windowText" lastClr="000000"/>
              </a:solidFill>
              <a:latin typeface="Calibri" panose="020F0502020204030204"/>
            </a:endParaRPr>
          </a:p>
        </cx:rich>
      </cx:tx>
    </cx:title>
    <cx:plotArea>
      <cx:plotAreaRegion>
        <cx:plotSurface>
          <cx:spPr>
            <a:noFill/>
            <a:ln w="12700">
              <a:solidFill>
                <a:schemeClr val="bg1"/>
              </a:solidFill>
            </a:ln>
            <a:effectLst>
              <a:glow>
                <a:schemeClr val="accent1"/>
              </a:glow>
              <a:softEdge rad="0"/>
            </a:effectLst>
          </cx:spPr>
        </cx:plotSurface>
        <cx:series layoutId="clusteredColumn" uniqueId="{8C230ECC-5F94-42B5-9DD8-B201B68B4EFF}">
          <cx:tx>
            <cx:txData>
              <cx:f>_xlchart.v1.1</cx:f>
              <cx:v>9% 24% 51% 7% 9%</cx:v>
            </cx:txData>
          </cx:tx>
          <cx:dataId val="0"/>
          <cx:layoutPr>
            <cx:aggregation/>
          </cx:layoutPr>
          <cx:axisId val="1"/>
        </cx:series>
        <cx:series layoutId="paretoLine" ownerIdx="0" uniqueId="{DD55CF35-CF65-4F1B-BA37-C40BDCF1FFA3}">
          <cx:spPr>
            <a:ln w="12700">
              <a:solidFill>
                <a:srgbClr val="C00000"/>
              </a:solidFill>
            </a:ln>
          </cx:spPr>
          <cx:axisId val="2"/>
        </cx:series>
      </cx:plotAreaRegion>
      <cx:axis id="0">
        <cx:catScaling gapWidth="2"/>
        <cx:title>
          <cx:tx>
            <cx:txData>
              <cx:v>Activity</cx:v>
            </cx:txData>
          </cx:tx>
          <cx:txPr>
            <a:bodyPr spcFirstLastPara="1" vertOverflow="ellipsis" horzOverflow="overflow" wrap="square" lIns="0" tIns="0" rIns="0" bIns="0" anchor="ctr" anchorCtr="1"/>
            <a:lstStyle/>
            <a:p>
              <a:pPr algn="ctr" rtl="0">
                <a:defRPr sz="1400" baseline="0"/>
              </a:pPr>
              <a:r>
                <a:rPr lang="en-US" sz="1400" b="0" i="0" u="none" strike="noStrike" baseline="0">
                  <a:solidFill>
                    <a:sysClr val="windowText" lastClr="000000"/>
                  </a:solidFill>
                  <a:latin typeface="Calibri" panose="020F0502020204030204"/>
                </a:rPr>
                <a:t>Activity</a:t>
              </a:r>
            </a:p>
          </cx:txPr>
        </cx:title>
        <cx:tickLabels/>
        <cx:txPr>
          <a:bodyPr spcFirstLastPara="1" vertOverflow="ellipsis" horzOverflow="overflow" wrap="square" lIns="0" tIns="0" rIns="0" bIns="0" anchor="ctr" anchorCtr="1"/>
          <a:lstStyle/>
          <a:p>
            <a:pPr algn="ctr" rtl="0">
              <a:defRPr baseline="0">
                <a:solidFill>
                  <a:sysClr val="windowText" lastClr="000000"/>
                </a:solidFill>
              </a:defRPr>
            </a:pPr>
            <a:endParaRPr lang="en-US" sz="900" b="0" i="0" u="none" strike="noStrike" baseline="0">
              <a:solidFill>
                <a:sysClr val="windowText" lastClr="000000"/>
              </a:solidFill>
              <a:latin typeface="Calibri" panose="020F0502020204030204"/>
            </a:endParaRPr>
          </a:p>
        </cx:txPr>
      </cx:axis>
      <cx:axis id="1">
        <cx:valScaling/>
        <cx:title>
          <cx:tx>
            <cx:txData>
              <cx:v>Percentage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solidFill>
                  <a:latin typeface="Calibri" panose="020F0502020204030204"/>
                </a:rPr>
                <a:t>Percentage</a:t>
              </a:r>
            </a:p>
          </cx:txPr>
        </cx:title>
        <cx:majorGridlines>
          <cx:spPr>
            <a:ln>
              <a:solidFill>
                <a:schemeClr val="tx2"/>
              </a:solidFill>
              <a:prstDash val="sysDash"/>
            </a:ln>
          </cx:spPr>
        </cx:majorGridlines>
        <cx:tickLabels/>
        <cx:txPr>
          <a:bodyPr spcFirstLastPara="1" vertOverflow="ellipsis" horzOverflow="overflow" wrap="square" lIns="0" tIns="0" rIns="0" bIns="0" anchor="ctr" anchorCtr="1"/>
          <a:lstStyle/>
          <a:p>
            <a:pPr algn="ctr" rtl="0">
              <a:defRPr baseline="0">
                <a:solidFill>
                  <a:sysClr val="windowText" lastClr="000000"/>
                </a:solidFill>
              </a:defRPr>
            </a:pPr>
            <a:endParaRPr lang="en-US" sz="900" b="0" i="0" u="none" strike="noStrike" baseline="0">
              <a:solidFill>
                <a:sysClr val="windowText" lastClr="000000"/>
              </a:solidFill>
              <a:latin typeface="Calibri" panose="020F0502020204030204"/>
            </a:endParaRPr>
          </a:p>
        </cx:txPr>
      </cx:axis>
      <cx:axis id="2">
        <cx:valScaling max="1" min="0"/>
        <cx:units unit="percentage"/>
        <cx:tickLabels/>
        <cx:txPr>
          <a:bodyPr spcFirstLastPara="1" vertOverflow="ellipsis" horzOverflow="overflow" wrap="square" lIns="0" tIns="0" rIns="0" bIns="0" anchor="ctr" anchorCtr="1"/>
          <a:lstStyle/>
          <a:p>
            <a:pPr algn="ctr" rtl="0">
              <a:defRPr baseline="0">
                <a:solidFill>
                  <a:schemeClr val="tx1"/>
                </a:solidFill>
              </a:defRPr>
            </a:pPr>
            <a:endParaRPr lang="en-US" sz="900" b="0" i="0" u="none" strike="noStrike" baseline="0">
              <a:solidFill>
                <a:schemeClr val="tx1"/>
              </a:solidFill>
              <a:latin typeface="Calibri" panose="020F0502020204030204"/>
            </a:endParaRPr>
          </a:p>
        </cx:txPr>
      </cx:axis>
    </cx:plotArea>
  </cx:chart>
  <cx:spPr>
    <a:noFill/>
    <a:ln w="6350">
      <a:solidFill>
        <a:schemeClr val="tx1"/>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1424940</xdr:colOff>
      <xdr:row>16</xdr:row>
      <xdr:rowOff>190500</xdr:rowOff>
    </xdr:from>
    <xdr:to>
      <xdr:col>1</xdr:col>
      <xdr:colOff>1424940</xdr:colOff>
      <xdr:row>25</xdr:row>
      <xdr:rowOff>22860</xdr:rowOff>
    </xdr:to>
    <xdr:cxnSp macro="">
      <xdr:nvCxnSpPr>
        <xdr:cNvPr id="3" name="Straight Connector 2">
          <a:extLst>
            <a:ext uri="{FF2B5EF4-FFF2-40B4-BE49-F238E27FC236}">
              <a16:creationId xmlns:a16="http://schemas.microsoft.com/office/drawing/2014/main" id="{541D6D50-68BC-4ABB-B92F-4D22C2A848B5}"/>
            </a:ext>
          </a:extLst>
        </xdr:cNvPr>
        <xdr:cNvCxnSpPr/>
      </xdr:nvCxnSpPr>
      <xdr:spPr>
        <a:xfrm>
          <a:off x="1668780" y="3489960"/>
          <a:ext cx="0" cy="16154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2263140</xdr:colOff>
      <xdr:row>17</xdr:row>
      <xdr:rowOff>15240</xdr:rowOff>
    </xdr:from>
    <xdr:to>
      <xdr:col>1</xdr:col>
      <xdr:colOff>2270760</xdr:colOff>
      <xdr:row>24</xdr:row>
      <xdr:rowOff>182880</xdr:rowOff>
    </xdr:to>
    <xdr:cxnSp macro="">
      <xdr:nvCxnSpPr>
        <xdr:cNvPr id="8" name="Straight Connector 7">
          <a:extLst>
            <a:ext uri="{FF2B5EF4-FFF2-40B4-BE49-F238E27FC236}">
              <a16:creationId xmlns:a16="http://schemas.microsoft.com/office/drawing/2014/main" id="{779947CF-8C00-46C1-A1A2-BF9C5EED56F1}"/>
            </a:ext>
          </a:extLst>
        </xdr:cNvPr>
        <xdr:cNvCxnSpPr/>
      </xdr:nvCxnSpPr>
      <xdr:spPr>
        <a:xfrm>
          <a:off x="2506980" y="3512820"/>
          <a:ext cx="7620" cy="15544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3329940</xdr:colOff>
      <xdr:row>17</xdr:row>
      <xdr:rowOff>7620</xdr:rowOff>
    </xdr:from>
    <xdr:to>
      <xdr:col>1</xdr:col>
      <xdr:colOff>3337560</xdr:colOff>
      <xdr:row>24</xdr:row>
      <xdr:rowOff>175260</xdr:rowOff>
    </xdr:to>
    <xdr:cxnSp macro="">
      <xdr:nvCxnSpPr>
        <xdr:cNvPr id="11" name="Straight Connector 10">
          <a:extLst>
            <a:ext uri="{FF2B5EF4-FFF2-40B4-BE49-F238E27FC236}">
              <a16:creationId xmlns:a16="http://schemas.microsoft.com/office/drawing/2014/main" id="{0B9FC918-EE51-43AC-9876-AC486B233E6B}"/>
            </a:ext>
          </a:extLst>
        </xdr:cNvPr>
        <xdr:cNvCxnSpPr/>
      </xdr:nvCxnSpPr>
      <xdr:spPr>
        <a:xfrm>
          <a:off x="3573780" y="3505200"/>
          <a:ext cx="7620" cy="15544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7620</xdr:colOff>
      <xdr:row>24</xdr:row>
      <xdr:rowOff>190500</xdr:rowOff>
    </xdr:from>
    <xdr:to>
      <xdr:col>1</xdr:col>
      <xdr:colOff>3337560</xdr:colOff>
      <xdr:row>24</xdr:row>
      <xdr:rowOff>190500</xdr:rowOff>
    </xdr:to>
    <xdr:cxnSp macro="">
      <xdr:nvCxnSpPr>
        <xdr:cNvPr id="13" name="Straight Connector 12">
          <a:extLst>
            <a:ext uri="{FF2B5EF4-FFF2-40B4-BE49-F238E27FC236}">
              <a16:creationId xmlns:a16="http://schemas.microsoft.com/office/drawing/2014/main" id="{3358B22B-F72C-4B2B-B8E2-9E456406C96F}"/>
            </a:ext>
          </a:extLst>
        </xdr:cNvPr>
        <xdr:cNvCxnSpPr/>
      </xdr:nvCxnSpPr>
      <xdr:spPr>
        <a:xfrm>
          <a:off x="251460" y="5074920"/>
          <a:ext cx="33299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7620</xdr:colOff>
      <xdr:row>16</xdr:row>
      <xdr:rowOff>175260</xdr:rowOff>
    </xdr:from>
    <xdr:to>
      <xdr:col>1</xdr:col>
      <xdr:colOff>3329940</xdr:colOff>
      <xdr:row>16</xdr:row>
      <xdr:rowOff>190500</xdr:rowOff>
    </xdr:to>
    <xdr:cxnSp macro="">
      <xdr:nvCxnSpPr>
        <xdr:cNvPr id="15" name="Straight Connector 14">
          <a:extLst>
            <a:ext uri="{FF2B5EF4-FFF2-40B4-BE49-F238E27FC236}">
              <a16:creationId xmlns:a16="http://schemas.microsoft.com/office/drawing/2014/main" id="{001680EF-59C3-4AFA-9D6E-CD9B162CC855}"/>
            </a:ext>
          </a:extLst>
        </xdr:cNvPr>
        <xdr:cNvCxnSpPr/>
      </xdr:nvCxnSpPr>
      <xdr:spPr>
        <a:xfrm>
          <a:off x="251460" y="3474720"/>
          <a:ext cx="3322320" cy="152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16</xdr:row>
      <xdr:rowOff>106680</xdr:rowOff>
    </xdr:from>
    <xdr:to>
      <xdr:col>3</xdr:col>
      <xdr:colOff>0</xdr:colOff>
      <xdr:row>18</xdr:row>
      <xdr:rowOff>30480</xdr:rowOff>
    </xdr:to>
    <xdr:cxnSp macro="">
      <xdr:nvCxnSpPr>
        <xdr:cNvPr id="21" name="Straight Connector 20">
          <a:extLst>
            <a:ext uri="{FF2B5EF4-FFF2-40B4-BE49-F238E27FC236}">
              <a16:creationId xmlns:a16="http://schemas.microsoft.com/office/drawing/2014/main" id="{F73E9D7B-E6AE-4FE5-8F15-8F9B29631D3B}"/>
            </a:ext>
          </a:extLst>
        </xdr:cNvPr>
        <xdr:cNvCxnSpPr/>
      </xdr:nvCxnSpPr>
      <xdr:spPr>
        <a:xfrm>
          <a:off x="7018020" y="3406140"/>
          <a:ext cx="0" cy="3200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13</xdr:row>
      <xdr:rowOff>0</xdr:rowOff>
    </xdr:from>
    <xdr:to>
      <xdr:col>11</xdr:col>
      <xdr:colOff>7620</xdr:colOff>
      <xdr:row>14</xdr:row>
      <xdr:rowOff>30480</xdr:rowOff>
    </xdr:to>
    <xdr:cxnSp macro="">
      <xdr:nvCxnSpPr>
        <xdr:cNvPr id="29" name="Straight Connector 28">
          <a:extLst>
            <a:ext uri="{FF2B5EF4-FFF2-40B4-BE49-F238E27FC236}">
              <a16:creationId xmlns:a16="http://schemas.microsoft.com/office/drawing/2014/main" id="{02360663-0096-47DE-84AC-3B3D6F9DB9C4}"/>
            </a:ext>
          </a:extLst>
        </xdr:cNvPr>
        <xdr:cNvCxnSpPr/>
      </xdr:nvCxnSpPr>
      <xdr:spPr>
        <a:xfrm>
          <a:off x="11894820" y="2712720"/>
          <a:ext cx="7620" cy="2209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38100</xdr:colOff>
      <xdr:row>1</xdr:row>
      <xdr:rowOff>243840</xdr:rowOff>
    </xdr:from>
    <xdr:to>
      <xdr:col>11</xdr:col>
      <xdr:colOff>358140</xdr:colOff>
      <xdr:row>17</xdr:row>
      <xdr:rowOff>53340</xdr:rowOff>
    </xdr:to>
    <xdr:graphicFrame macro="">
      <xdr:nvGraphicFramePr>
        <xdr:cNvPr id="4" name="Chart 3">
          <a:extLst>
            <a:ext uri="{FF2B5EF4-FFF2-40B4-BE49-F238E27FC236}">
              <a16:creationId xmlns:a16="http://schemas.microsoft.com/office/drawing/2014/main" id="{9621FB3A-67E1-4228-841E-602AFA4680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441960</xdr:colOff>
      <xdr:row>14</xdr:row>
      <xdr:rowOff>60960</xdr:rowOff>
    </xdr:from>
    <xdr:to>
      <xdr:col>11</xdr:col>
      <xdr:colOff>114300</xdr:colOff>
      <xdr:row>14</xdr:row>
      <xdr:rowOff>60960</xdr:rowOff>
    </xdr:to>
    <xdr:cxnSp macro="">
      <xdr:nvCxnSpPr>
        <xdr:cNvPr id="6" name="Straight Connector 5">
          <a:extLst>
            <a:ext uri="{FF2B5EF4-FFF2-40B4-BE49-F238E27FC236}">
              <a16:creationId xmlns:a16="http://schemas.microsoft.com/office/drawing/2014/main" id="{D33B8981-C1FC-44AA-B3E2-536861389CFD}"/>
            </a:ext>
          </a:extLst>
        </xdr:cNvPr>
        <xdr:cNvCxnSpPr/>
      </xdr:nvCxnSpPr>
      <xdr:spPr>
        <a:xfrm>
          <a:off x="7467600" y="2964180"/>
          <a:ext cx="21107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15240</xdr:colOff>
      <xdr:row>1</xdr:row>
      <xdr:rowOff>243840</xdr:rowOff>
    </xdr:from>
    <xdr:to>
      <xdr:col>19</xdr:col>
      <xdr:colOff>220980</xdr:colOff>
      <xdr:row>17</xdr:row>
      <xdr:rowOff>60960</xdr:rowOff>
    </xdr:to>
    <xdr:graphicFrame macro="">
      <xdr:nvGraphicFramePr>
        <xdr:cNvPr id="8" name="Chart 7">
          <a:extLst>
            <a:ext uri="{FF2B5EF4-FFF2-40B4-BE49-F238E27FC236}">
              <a16:creationId xmlns:a16="http://schemas.microsoft.com/office/drawing/2014/main" id="{8476CE69-C924-48F4-9042-BA87F1F0A0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7620</xdr:colOff>
      <xdr:row>19</xdr:row>
      <xdr:rowOff>68580</xdr:rowOff>
    </xdr:from>
    <xdr:to>
      <xdr:col>13</xdr:col>
      <xdr:colOff>160020</xdr:colOff>
      <xdr:row>51</xdr:row>
      <xdr:rowOff>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39A0702C-753E-415D-B6D9-E7BC6E01E18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204460" y="3931920"/>
              <a:ext cx="5638800" cy="60883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251461</xdr:colOff>
      <xdr:row>26</xdr:row>
      <xdr:rowOff>129540</xdr:rowOff>
    </xdr:from>
    <xdr:to>
      <xdr:col>7</xdr:col>
      <xdr:colOff>297180</xdr:colOff>
      <xdr:row>26</xdr:row>
      <xdr:rowOff>182880</xdr:rowOff>
    </xdr:to>
    <xdr:sp macro="" textlink="">
      <xdr:nvSpPr>
        <xdr:cNvPr id="11" name="Rectangle 10">
          <a:extLst>
            <a:ext uri="{FF2B5EF4-FFF2-40B4-BE49-F238E27FC236}">
              <a16:creationId xmlns:a16="http://schemas.microsoft.com/office/drawing/2014/main" id="{500153B8-2069-4C13-8D63-72B9AD532632}"/>
            </a:ext>
          </a:extLst>
        </xdr:cNvPr>
        <xdr:cNvSpPr/>
      </xdr:nvSpPr>
      <xdr:spPr>
        <a:xfrm>
          <a:off x="7277101" y="5379720"/>
          <a:ext cx="45719" cy="5334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571500</xdr:colOff>
      <xdr:row>29</xdr:row>
      <xdr:rowOff>175260</xdr:rowOff>
    </xdr:from>
    <xdr:to>
      <xdr:col>6</xdr:col>
      <xdr:colOff>15240</xdr:colOff>
      <xdr:row>30</xdr:row>
      <xdr:rowOff>38099</xdr:rowOff>
    </xdr:to>
    <xdr:sp macro="" textlink="">
      <xdr:nvSpPr>
        <xdr:cNvPr id="12" name="Rectangle: Rounded Corners 11">
          <a:extLst>
            <a:ext uri="{FF2B5EF4-FFF2-40B4-BE49-F238E27FC236}">
              <a16:creationId xmlns:a16="http://schemas.microsoft.com/office/drawing/2014/main" id="{B5C9A5EE-EA4F-4102-9B0F-A57FF6A6CE8D}"/>
            </a:ext>
          </a:extLst>
        </xdr:cNvPr>
        <xdr:cNvSpPr/>
      </xdr:nvSpPr>
      <xdr:spPr>
        <a:xfrm>
          <a:off x="6377940" y="6172200"/>
          <a:ext cx="53340"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76201</xdr:colOff>
      <xdr:row>24</xdr:row>
      <xdr:rowOff>167640</xdr:rowOff>
    </xdr:from>
    <xdr:to>
      <xdr:col>9</xdr:col>
      <xdr:colOff>121920</xdr:colOff>
      <xdr:row>25</xdr:row>
      <xdr:rowOff>15240</xdr:rowOff>
    </xdr:to>
    <xdr:sp macro="" textlink="">
      <xdr:nvSpPr>
        <xdr:cNvPr id="13" name="Rectangle 12">
          <a:extLst>
            <a:ext uri="{FF2B5EF4-FFF2-40B4-BE49-F238E27FC236}">
              <a16:creationId xmlns:a16="http://schemas.microsoft.com/office/drawing/2014/main" id="{D293ADD5-06D1-4585-9F98-3A409E6C9FDC}"/>
            </a:ext>
          </a:extLst>
        </xdr:cNvPr>
        <xdr:cNvSpPr/>
      </xdr:nvSpPr>
      <xdr:spPr>
        <a:xfrm flipH="1">
          <a:off x="8321041" y="5021580"/>
          <a:ext cx="45719" cy="4572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403860</xdr:colOff>
      <xdr:row>23</xdr:row>
      <xdr:rowOff>53340</xdr:rowOff>
    </xdr:from>
    <xdr:to>
      <xdr:col>10</xdr:col>
      <xdr:colOff>449580</xdr:colOff>
      <xdr:row>23</xdr:row>
      <xdr:rowOff>99059</xdr:rowOff>
    </xdr:to>
    <xdr:sp macro="" textlink="">
      <xdr:nvSpPr>
        <xdr:cNvPr id="14" name="Rectangle: Rounded Corners 13">
          <a:extLst>
            <a:ext uri="{FF2B5EF4-FFF2-40B4-BE49-F238E27FC236}">
              <a16:creationId xmlns:a16="http://schemas.microsoft.com/office/drawing/2014/main" id="{12665A90-9161-4B59-AD62-F5343F428E18}"/>
            </a:ext>
          </a:extLst>
        </xdr:cNvPr>
        <xdr:cNvSpPr/>
      </xdr:nvSpPr>
      <xdr:spPr>
        <a:xfrm>
          <a:off x="9258300" y="4709160"/>
          <a:ext cx="45720"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556259</xdr:colOff>
      <xdr:row>22</xdr:row>
      <xdr:rowOff>22860</xdr:rowOff>
    </xdr:from>
    <xdr:to>
      <xdr:col>11</xdr:col>
      <xdr:colOff>601978</xdr:colOff>
      <xdr:row>22</xdr:row>
      <xdr:rowOff>68579</xdr:rowOff>
    </xdr:to>
    <xdr:sp macro="" textlink="">
      <xdr:nvSpPr>
        <xdr:cNvPr id="15" name="Rectangle: Rounded Corners 14">
          <a:extLst>
            <a:ext uri="{FF2B5EF4-FFF2-40B4-BE49-F238E27FC236}">
              <a16:creationId xmlns:a16="http://schemas.microsoft.com/office/drawing/2014/main" id="{7F68F9AC-1778-48AC-A04F-5C5C28C75668}"/>
            </a:ext>
          </a:extLst>
        </xdr:cNvPr>
        <xdr:cNvSpPr/>
      </xdr:nvSpPr>
      <xdr:spPr>
        <a:xfrm>
          <a:off x="10020299" y="4480560"/>
          <a:ext cx="45719"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144780</xdr:colOff>
      <xdr:row>21</xdr:row>
      <xdr:rowOff>175260</xdr:rowOff>
    </xdr:from>
    <xdr:to>
      <xdr:col>5</xdr:col>
      <xdr:colOff>160020</xdr:colOff>
      <xdr:row>39</xdr:row>
      <xdr:rowOff>91440</xdr:rowOff>
    </xdr:to>
    <xdr:cxnSp macro="">
      <xdr:nvCxnSpPr>
        <xdr:cNvPr id="17" name="Straight Connector 16">
          <a:extLst>
            <a:ext uri="{FF2B5EF4-FFF2-40B4-BE49-F238E27FC236}">
              <a16:creationId xmlns:a16="http://schemas.microsoft.com/office/drawing/2014/main" id="{533AAF8B-F298-4546-8DEB-12EB88689651}"/>
            </a:ext>
          </a:extLst>
        </xdr:cNvPr>
        <xdr:cNvCxnSpPr/>
      </xdr:nvCxnSpPr>
      <xdr:spPr>
        <a:xfrm>
          <a:off x="5951220" y="4434840"/>
          <a:ext cx="15240" cy="34823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144780</xdr:colOff>
      <xdr:row>39</xdr:row>
      <xdr:rowOff>91440</xdr:rowOff>
    </xdr:from>
    <xdr:to>
      <xdr:col>12</xdr:col>
      <xdr:colOff>350520</xdr:colOff>
      <xdr:row>39</xdr:row>
      <xdr:rowOff>99060</xdr:rowOff>
    </xdr:to>
    <xdr:cxnSp macro="">
      <xdr:nvCxnSpPr>
        <xdr:cNvPr id="21" name="Straight Connector 20">
          <a:extLst>
            <a:ext uri="{FF2B5EF4-FFF2-40B4-BE49-F238E27FC236}">
              <a16:creationId xmlns:a16="http://schemas.microsoft.com/office/drawing/2014/main" id="{BDB0915D-BBD0-4939-A8D4-A6495B8A34CC}"/>
            </a:ext>
          </a:extLst>
        </xdr:cNvPr>
        <xdr:cNvCxnSpPr/>
      </xdr:nvCxnSpPr>
      <xdr:spPr>
        <a:xfrm flipV="1">
          <a:off x="5951220" y="7917180"/>
          <a:ext cx="447294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358140</xdr:colOff>
      <xdr:row>21</xdr:row>
      <xdr:rowOff>182880</xdr:rowOff>
    </xdr:from>
    <xdr:to>
      <xdr:col>12</xdr:col>
      <xdr:colOff>358140</xdr:colOff>
      <xdr:row>39</xdr:row>
      <xdr:rowOff>91440</xdr:rowOff>
    </xdr:to>
    <xdr:cxnSp macro="">
      <xdr:nvCxnSpPr>
        <xdr:cNvPr id="25" name="Straight Connector 24">
          <a:extLst>
            <a:ext uri="{FF2B5EF4-FFF2-40B4-BE49-F238E27FC236}">
              <a16:creationId xmlns:a16="http://schemas.microsoft.com/office/drawing/2014/main" id="{DCAD9702-64E1-4131-8D87-FD24BD4965FA}"/>
            </a:ext>
          </a:extLst>
        </xdr:cNvPr>
        <xdr:cNvCxnSpPr/>
      </xdr:nvCxnSpPr>
      <xdr:spPr>
        <a:xfrm flipV="1">
          <a:off x="10431780" y="4442460"/>
          <a:ext cx="0" cy="34747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c:userShapes xmlns:c="http://schemas.openxmlformats.org/drawingml/2006/chart">
  <cdr:relSizeAnchor xmlns:cdr="http://schemas.openxmlformats.org/drawingml/2006/chartDrawing">
    <cdr:from>
      <cdr:x>0.48505</cdr:x>
      <cdr:y>0.15725</cdr:y>
    </cdr:from>
    <cdr:to>
      <cdr:x>0.48505</cdr:x>
      <cdr:y>0.81818</cdr:y>
    </cdr:to>
    <cdr:cxnSp macro="">
      <cdr:nvCxnSpPr>
        <cdr:cNvPr id="3" name="Straight Connector 2">
          <a:extLst xmlns:a="http://schemas.openxmlformats.org/drawingml/2006/main">
            <a:ext uri="{FF2B5EF4-FFF2-40B4-BE49-F238E27FC236}">
              <a16:creationId xmlns:a16="http://schemas.microsoft.com/office/drawing/2014/main" id="{60BD5F64-053F-4945-89B6-89E53608F8FA}"/>
            </a:ext>
          </a:extLst>
        </cdr:cNvPr>
        <cdr:cNvCxnSpPr/>
      </cdr:nvCxnSpPr>
      <cdr:spPr>
        <a:xfrm xmlns:a="http://schemas.openxmlformats.org/drawingml/2006/main">
          <a:off x="2225040" y="487680"/>
          <a:ext cx="0" cy="2049780"/>
        </a:xfrm>
        <a:prstGeom xmlns:a="http://schemas.openxmlformats.org/drawingml/2006/main" prst="line">
          <a:avLst/>
        </a:prstGeom>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4.xml><?xml version="1.0" encoding="utf-8"?>
<xdr:wsDr xmlns:xdr="http://schemas.openxmlformats.org/drawingml/2006/spreadsheetDrawing" xmlns:a="http://schemas.openxmlformats.org/drawingml/2006/main">
  <xdr:twoCellAnchor>
    <xdr:from>
      <xdr:col>8</xdr:col>
      <xdr:colOff>53340</xdr:colOff>
      <xdr:row>3</xdr:row>
      <xdr:rowOff>15240</xdr:rowOff>
    </xdr:from>
    <xdr:to>
      <xdr:col>8</xdr:col>
      <xdr:colOff>60960</xdr:colOff>
      <xdr:row>14</xdr:row>
      <xdr:rowOff>0</xdr:rowOff>
    </xdr:to>
    <xdr:cxnSp macro="">
      <xdr:nvCxnSpPr>
        <xdr:cNvPr id="3" name="Straight Connector 2">
          <a:extLst>
            <a:ext uri="{FF2B5EF4-FFF2-40B4-BE49-F238E27FC236}">
              <a16:creationId xmlns:a16="http://schemas.microsoft.com/office/drawing/2014/main" id="{104A4231-5578-4FAA-AFFA-C0E28D2B3BE8}"/>
            </a:ext>
          </a:extLst>
        </xdr:cNvPr>
        <xdr:cNvCxnSpPr/>
      </xdr:nvCxnSpPr>
      <xdr:spPr>
        <a:xfrm>
          <a:off x="9753600" y="632460"/>
          <a:ext cx="7620" cy="20802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541020</xdr:colOff>
      <xdr:row>2</xdr:row>
      <xdr:rowOff>0</xdr:rowOff>
    </xdr:from>
    <xdr:to>
      <xdr:col>4</xdr:col>
      <xdr:colOff>541020</xdr:colOff>
      <xdr:row>27</xdr:row>
      <xdr:rowOff>175260</xdr:rowOff>
    </xdr:to>
    <xdr:cxnSp macro="">
      <xdr:nvCxnSpPr>
        <xdr:cNvPr id="3" name="Straight Connector 2">
          <a:extLst>
            <a:ext uri="{FF2B5EF4-FFF2-40B4-BE49-F238E27FC236}">
              <a16:creationId xmlns:a16="http://schemas.microsoft.com/office/drawing/2014/main" id="{FC2C1A5C-6FC0-48CA-A904-A2383B24670F}"/>
            </a:ext>
          </a:extLst>
        </xdr:cNvPr>
        <xdr:cNvCxnSpPr/>
      </xdr:nvCxnSpPr>
      <xdr:spPr>
        <a:xfrm>
          <a:off x="7757160" y="190500"/>
          <a:ext cx="0" cy="52730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76200</xdr:colOff>
      <xdr:row>3</xdr:row>
      <xdr:rowOff>0</xdr:rowOff>
    </xdr:from>
    <xdr:to>
      <xdr:col>7</xdr:col>
      <xdr:colOff>76200</xdr:colOff>
      <xdr:row>15</xdr:row>
      <xdr:rowOff>7620</xdr:rowOff>
    </xdr:to>
    <xdr:cxnSp macro="">
      <xdr:nvCxnSpPr>
        <xdr:cNvPr id="7" name="Straight Connector 6">
          <a:extLst>
            <a:ext uri="{FF2B5EF4-FFF2-40B4-BE49-F238E27FC236}">
              <a16:creationId xmlns:a16="http://schemas.microsoft.com/office/drawing/2014/main" id="{4900D2F7-15C7-431A-8193-F58A6E536907}"/>
            </a:ext>
          </a:extLst>
        </xdr:cNvPr>
        <xdr:cNvCxnSpPr/>
      </xdr:nvCxnSpPr>
      <xdr:spPr>
        <a:xfrm>
          <a:off x="9212580" y="807720"/>
          <a:ext cx="0" cy="2293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556260</xdr:colOff>
      <xdr:row>2</xdr:row>
      <xdr:rowOff>15240</xdr:rowOff>
    </xdr:from>
    <xdr:to>
      <xdr:col>9</xdr:col>
      <xdr:colOff>556260</xdr:colOff>
      <xdr:row>20</xdr:row>
      <xdr:rowOff>0</xdr:rowOff>
    </xdr:to>
    <xdr:cxnSp macro="">
      <xdr:nvCxnSpPr>
        <xdr:cNvPr id="10" name="Straight Connector 9">
          <a:extLst>
            <a:ext uri="{FF2B5EF4-FFF2-40B4-BE49-F238E27FC236}">
              <a16:creationId xmlns:a16="http://schemas.microsoft.com/office/drawing/2014/main" id="{3C6D6A97-7E7C-4535-BFDB-9991A74AB236}"/>
            </a:ext>
          </a:extLst>
        </xdr:cNvPr>
        <xdr:cNvCxnSpPr/>
      </xdr:nvCxnSpPr>
      <xdr:spPr>
        <a:xfrm>
          <a:off x="10957560" y="388620"/>
          <a:ext cx="0" cy="36957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76200</xdr:colOff>
      <xdr:row>3</xdr:row>
      <xdr:rowOff>0</xdr:rowOff>
    </xdr:from>
    <xdr:to>
      <xdr:col>12</xdr:col>
      <xdr:colOff>76200</xdr:colOff>
      <xdr:row>15</xdr:row>
      <xdr:rowOff>7620</xdr:rowOff>
    </xdr:to>
    <xdr:cxnSp macro="">
      <xdr:nvCxnSpPr>
        <xdr:cNvPr id="11" name="Straight Connector 10">
          <a:extLst>
            <a:ext uri="{FF2B5EF4-FFF2-40B4-BE49-F238E27FC236}">
              <a16:creationId xmlns:a16="http://schemas.microsoft.com/office/drawing/2014/main" id="{CA4C2F2D-E5D5-4978-B351-9F4A7407B230}"/>
            </a:ext>
          </a:extLst>
        </xdr:cNvPr>
        <xdr:cNvCxnSpPr/>
      </xdr:nvCxnSpPr>
      <xdr:spPr>
        <a:xfrm>
          <a:off x="9212580" y="807720"/>
          <a:ext cx="0" cy="2293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1280160</xdr:colOff>
      <xdr:row>1</xdr:row>
      <xdr:rowOff>30480</xdr:rowOff>
    </xdr:from>
    <xdr:to>
      <xdr:col>4</xdr:col>
      <xdr:colOff>1280160</xdr:colOff>
      <xdr:row>2</xdr:row>
      <xdr:rowOff>15240</xdr:rowOff>
    </xdr:to>
    <xdr:cxnSp macro="">
      <xdr:nvCxnSpPr>
        <xdr:cNvPr id="3" name="Straight Connector 2">
          <a:extLst>
            <a:ext uri="{FF2B5EF4-FFF2-40B4-BE49-F238E27FC236}">
              <a16:creationId xmlns:a16="http://schemas.microsoft.com/office/drawing/2014/main" id="{9BCCC955-DEFD-4D7C-8A50-8D6ADC689E23}"/>
            </a:ext>
          </a:extLst>
        </xdr:cNvPr>
        <xdr:cNvCxnSpPr/>
      </xdr:nvCxnSpPr>
      <xdr:spPr>
        <a:xfrm>
          <a:off x="8526780" y="213360"/>
          <a:ext cx="0" cy="4191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236220</xdr:colOff>
      <xdr:row>15</xdr:row>
      <xdr:rowOff>53340</xdr:rowOff>
    </xdr:from>
    <xdr:to>
      <xdr:col>2</xdr:col>
      <xdr:colOff>609600</xdr:colOff>
      <xdr:row>33</xdr:row>
      <xdr:rowOff>7620</xdr:rowOff>
    </xdr:to>
    <xdr:graphicFrame macro="">
      <xdr:nvGraphicFramePr>
        <xdr:cNvPr id="9" name="Chart 8">
          <a:extLst>
            <a:ext uri="{FF2B5EF4-FFF2-40B4-BE49-F238E27FC236}">
              <a16:creationId xmlns:a16="http://schemas.microsoft.com/office/drawing/2014/main" id="{5E9A5A39-26AE-46B4-8FE0-B34A7D92EE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464820</xdr:colOff>
      <xdr:row>31</xdr:row>
      <xdr:rowOff>91440</xdr:rowOff>
    </xdr:from>
    <xdr:to>
      <xdr:col>2</xdr:col>
      <xdr:colOff>381000</xdr:colOff>
      <xdr:row>31</xdr:row>
      <xdr:rowOff>99060</xdr:rowOff>
    </xdr:to>
    <xdr:cxnSp macro="">
      <xdr:nvCxnSpPr>
        <xdr:cNvPr id="11" name="Straight Connector 10">
          <a:extLst>
            <a:ext uri="{FF2B5EF4-FFF2-40B4-BE49-F238E27FC236}">
              <a16:creationId xmlns:a16="http://schemas.microsoft.com/office/drawing/2014/main" id="{F1F7E351-D4B7-402D-BD2D-5A3627363739}"/>
            </a:ext>
          </a:extLst>
        </xdr:cNvPr>
        <xdr:cNvCxnSpPr/>
      </xdr:nvCxnSpPr>
      <xdr:spPr>
        <a:xfrm flipV="1">
          <a:off x="701040" y="6355080"/>
          <a:ext cx="605790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2072640</xdr:colOff>
      <xdr:row>21</xdr:row>
      <xdr:rowOff>160020</xdr:rowOff>
    </xdr:from>
    <xdr:to>
      <xdr:col>1</xdr:col>
      <xdr:colOff>2080260</xdr:colOff>
      <xdr:row>27</xdr:row>
      <xdr:rowOff>53340</xdr:rowOff>
    </xdr:to>
    <xdr:cxnSp macro="">
      <xdr:nvCxnSpPr>
        <xdr:cNvPr id="14" name="Straight Connector 13">
          <a:extLst>
            <a:ext uri="{FF2B5EF4-FFF2-40B4-BE49-F238E27FC236}">
              <a16:creationId xmlns:a16="http://schemas.microsoft.com/office/drawing/2014/main" id="{448ACC77-B607-441B-A608-CE36FB2102E7}"/>
            </a:ext>
          </a:extLst>
        </xdr:cNvPr>
        <xdr:cNvCxnSpPr/>
      </xdr:nvCxnSpPr>
      <xdr:spPr>
        <a:xfrm>
          <a:off x="2308860" y="4442460"/>
          <a:ext cx="7620" cy="10820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2080260</xdr:colOff>
      <xdr:row>21</xdr:row>
      <xdr:rowOff>152400</xdr:rowOff>
    </xdr:from>
    <xdr:to>
      <xdr:col>1</xdr:col>
      <xdr:colOff>5029200</xdr:colOff>
      <xdr:row>21</xdr:row>
      <xdr:rowOff>167640</xdr:rowOff>
    </xdr:to>
    <xdr:cxnSp macro="">
      <xdr:nvCxnSpPr>
        <xdr:cNvPr id="17" name="Straight Connector 16">
          <a:extLst>
            <a:ext uri="{FF2B5EF4-FFF2-40B4-BE49-F238E27FC236}">
              <a16:creationId xmlns:a16="http://schemas.microsoft.com/office/drawing/2014/main" id="{0976BCC0-4835-4C90-9D81-3E8B6885D3A8}"/>
            </a:ext>
          </a:extLst>
        </xdr:cNvPr>
        <xdr:cNvCxnSpPr/>
      </xdr:nvCxnSpPr>
      <xdr:spPr>
        <a:xfrm flipV="1">
          <a:off x="2316480" y="4434840"/>
          <a:ext cx="2948940" cy="152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5029200</xdr:colOff>
      <xdr:row>21</xdr:row>
      <xdr:rowOff>167640</xdr:rowOff>
    </xdr:from>
    <xdr:to>
      <xdr:col>1</xdr:col>
      <xdr:colOff>5036820</xdr:colOff>
      <xdr:row>27</xdr:row>
      <xdr:rowOff>60960</xdr:rowOff>
    </xdr:to>
    <xdr:cxnSp macro="">
      <xdr:nvCxnSpPr>
        <xdr:cNvPr id="20" name="Straight Connector 19">
          <a:extLst>
            <a:ext uri="{FF2B5EF4-FFF2-40B4-BE49-F238E27FC236}">
              <a16:creationId xmlns:a16="http://schemas.microsoft.com/office/drawing/2014/main" id="{8DB89BD7-2781-4537-B668-A600EAC0C39C}"/>
            </a:ext>
          </a:extLst>
        </xdr:cNvPr>
        <xdr:cNvCxnSpPr/>
      </xdr:nvCxnSpPr>
      <xdr:spPr>
        <a:xfrm>
          <a:off x="5265420" y="4450080"/>
          <a:ext cx="7620" cy="10820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2072640</xdr:colOff>
      <xdr:row>24</xdr:row>
      <xdr:rowOff>114300</xdr:rowOff>
    </xdr:from>
    <xdr:to>
      <xdr:col>1</xdr:col>
      <xdr:colOff>5036820</xdr:colOff>
      <xdr:row>24</xdr:row>
      <xdr:rowOff>114300</xdr:rowOff>
    </xdr:to>
    <xdr:cxnSp macro="">
      <xdr:nvCxnSpPr>
        <xdr:cNvPr id="23" name="Straight Connector 22">
          <a:extLst>
            <a:ext uri="{FF2B5EF4-FFF2-40B4-BE49-F238E27FC236}">
              <a16:creationId xmlns:a16="http://schemas.microsoft.com/office/drawing/2014/main" id="{1DAE09FE-E926-41C2-A472-C396385AE51C}"/>
            </a:ext>
          </a:extLst>
        </xdr:cNvPr>
        <xdr:cNvCxnSpPr/>
      </xdr:nvCxnSpPr>
      <xdr:spPr>
        <a:xfrm>
          <a:off x="2308860" y="4991100"/>
          <a:ext cx="296418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c:userShapes xmlns:c="http://schemas.openxmlformats.org/drawingml/2006/chart">
  <cdr:relSizeAnchor xmlns:cdr="http://schemas.openxmlformats.org/drawingml/2006/chartDrawing">
    <cdr:from>
      <cdr:x>0.28187</cdr:x>
      <cdr:y>0.67825</cdr:y>
    </cdr:from>
    <cdr:to>
      <cdr:x>0.73684</cdr:x>
      <cdr:y>0.68043</cdr:y>
    </cdr:to>
    <cdr:cxnSp macro="">
      <cdr:nvCxnSpPr>
        <cdr:cNvPr id="3" name="Straight Connector 2">
          <a:extLst xmlns:a="http://schemas.openxmlformats.org/drawingml/2006/main">
            <a:ext uri="{FF2B5EF4-FFF2-40B4-BE49-F238E27FC236}">
              <a16:creationId xmlns:a16="http://schemas.microsoft.com/office/drawing/2014/main" id="{11C48ED6-4433-4D04-8CF4-6C93CCE2B59A}"/>
            </a:ext>
          </a:extLst>
        </cdr:cNvPr>
        <cdr:cNvCxnSpPr/>
      </cdr:nvCxnSpPr>
      <cdr:spPr>
        <a:xfrm xmlns:a="http://schemas.openxmlformats.org/drawingml/2006/main">
          <a:off x="1836420" y="2387744"/>
          <a:ext cx="2964180" cy="7653"/>
        </a:xfrm>
        <a:prstGeom xmlns:a="http://schemas.openxmlformats.org/drawingml/2006/main" prst="line">
          <a:avLst/>
        </a:prstGeom>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0.55439</cdr:x>
      <cdr:y>0.36522</cdr:y>
    </cdr:from>
    <cdr:to>
      <cdr:x>0.55439</cdr:x>
      <cdr:y>0.68261</cdr:y>
    </cdr:to>
    <cdr:cxnSp macro="">
      <cdr:nvCxnSpPr>
        <cdr:cNvPr id="7" name="Straight Connector 6">
          <a:extLst xmlns:a="http://schemas.openxmlformats.org/drawingml/2006/main">
            <a:ext uri="{FF2B5EF4-FFF2-40B4-BE49-F238E27FC236}">
              <a16:creationId xmlns:a16="http://schemas.microsoft.com/office/drawing/2014/main" id="{815F8EB1-6558-4EE5-A66F-DC45FA16C6D8}"/>
            </a:ext>
          </a:extLst>
        </cdr:cNvPr>
        <cdr:cNvCxnSpPr/>
      </cdr:nvCxnSpPr>
      <cdr:spPr>
        <a:xfrm xmlns:a="http://schemas.openxmlformats.org/drawingml/2006/main">
          <a:off x="3611880" y="1280160"/>
          <a:ext cx="0" cy="1112520"/>
        </a:xfrm>
        <a:prstGeom xmlns:a="http://schemas.openxmlformats.org/drawingml/2006/main" prst="line">
          <a:avLst/>
        </a:prstGeom>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23"/>
  <sheetViews>
    <sheetView showGridLines="0" workbookViewId="0"/>
  </sheetViews>
  <sheetFormatPr defaultRowHeight="14.4" x14ac:dyDescent="0.3"/>
  <cols>
    <col min="1" max="1" width="3.5546875" customWidth="1"/>
    <col min="2" max="2" width="89.5546875" style="1" customWidth="1"/>
    <col min="3" max="3" width="9.21875" customWidth="1"/>
    <col min="4" max="4" width="3.77734375" customWidth="1"/>
    <col min="5" max="5" width="8" customWidth="1"/>
    <col min="7" max="7" width="20" customWidth="1"/>
    <col min="8" max="11" width="12.44140625" customWidth="1"/>
    <col min="12" max="12" width="12.5546875" customWidth="1"/>
    <col min="14" max="14" width="18.77734375" bestFit="1" customWidth="1"/>
    <col min="17" max="17" width="18.77734375" customWidth="1"/>
  </cols>
  <sheetData>
    <row r="1" spans="2:16" ht="15" thickBot="1" x14ac:dyDescent="0.35">
      <c r="N1" s="17"/>
    </row>
    <row r="2" spans="2:16" s="25" customFormat="1" ht="34.5" customHeight="1" x14ac:dyDescent="0.3">
      <c r="B2" s="252" t="s">
        <v>10</v>
      </c>
      <c r="C2" s="253"/>
      <c r="E2"/>
      <c r="F2"/>
      <c r="G2" s="38"/>
      <c r="H2" s="29"/>
      <c r="I2" s="29"/>
      <c r="J2" s="29"/>
      <c r="K2" s="29"/>
      <c r="L2" s="39"/>
      <c r="N2" s="17"/>
      <c r="O2"/>
      <c r="P2"/>
    </row>
    <row r="3" spans="2:16" ht="15" customHeight="1" x14ac:dyDescent="0.3">
      <c r="B3" s="254"/>
      <c r="C3" s="255"/>
      <c r="G3" s="34"/>
      <c r="J3" s="13"/>
      <c r="L3" s="36"/>
      <c r="N3" s="17"/>
    </row>
    <row r="4" spans="2:16" ht="15" customHeight="1" x14ac:dyDescent="0.3">
      <c r="B4" s="256"/>
      <c r="C4" s="257"/>
      <c r="G4" s="35"/>
      <c r="J4" s="13"/>
      <c r="L4" s="36"/>
      <c r="N4" s="17"/>
    </row>
    <row r="5" spans="2:16" ht="15" customHeight="1" x14ac:dyDescent="0.3">
      <c r="B5" s="256"/>
      <c r="C5" s="257"/>
      <c r="G5" s="35"/>
      <c r="J5" s="13"/>
      <c r="L5" s="36"/>
      <c r="N5" s="17"/>
    </row>
    <row r="6" spans="2:16" ht="15" customHeight="1" x14ac:dyDescent="0.3">
      <c r="B6" s="256"/>
      <c r="C6" s="257"/>
      <c r="G6" s="35"/>
      <c r="J6" s="13"/>
      <c r="L6" s="36"/>
      <c r="N6" s="17"/>
    </row>
    <row r="7" spans="2:16" ht="15" customHeight="1" x14ac:dyDescent="0.3">
      <c r="B7" s="250"/>
      <c r="C7" s="251"/>
      <c r="G7" s="35"/>
      <c r="J7" s="13"/>
      <c r="L7" s="36"/>
      <c r="N7" s="17"/>
    </row>
    <row r="8" spans="2:16" ht="15" customHeight="1" x14ac:dyDescent="0.3">
      <c r="B8" s="5"/>
      <c r="C8" s="6"/>
      <c r="G8" s="35"/>
      <c r="J8" s="13"/>
      <c r="L8" s="36"/>
      <c r="N8" s="17"/>
    </row>
    <row r="9" spans="2:16" ht="15" customHeight="1" x14ac:dyDescent="0.3">
      <c r="B9" s="260"/>
      <c r="C9" s="261"/>
      <c r="G9" s="35"/>
      <c r="J9" s="13"/>
      <c r="L9" s="36"/>
      <c r="N9" s="17"/>
    </row>
    <row r="10" spans="2:16" ht="15" customHeight="1" x14ac:dyDescent="0.3">
      <c r="B10" s="262"/>
      <c r="C10" s="263"/>
      <c r="G10" s="35"/>
      <c r="J10" s="13"/>
      <c r="L10" s="36"/>
      <c r="N10" s="17"/>
    </row>
    <row r="11" spans="2:16" ht="15" customHeight="1" x14ac:dyDescent="0.3">
      <c r="B11" s="264"/>
      <c r="C11" s="265"/>
      <c r="G11" s="35"/>
      <c r="J11" s="13"/>
      <c r="L11" s="36"/>
      <c r="N11" s="17"/>
    </row>
    <row r="12" spans="2:16" ht="15" customHeight="1" thickBot="1" x14ac:dyDescent="0.35">
      <c r="B12" s="22"/>
      <c r="C12" s="22"/>
      <c r="G12" s="37"/>
      <c r="H12" s="26"/>
      <c r="I12" s="26"/>
      <c r="J12" s="28"/>
      <c r="K12" s="26"/>
      <c r="L12" s="40"/>
      <c r="N12" s="17"/>
    </row>
    <row r="13" spans="2:16" ht="15" customHeight="1" x14ac:dyDescent="0.3">
      <c r="B13" s="266" t="s">
        <v>5</v>
      </c>
      <c r="C13" s="267"/>
      <c r="G13" s="27"/>
      <c r="H13" s="18"/>
      <c r="I13" s="18"/>
      <c r="J13" s="19"/>
      <c r="K13" s="18"/>
      <c r="L13" s="19"/>
      <c r="N13" s="17"/>
    </row>
    <row r="14" spans="2:16" ht="15.75" customHeight="1" x14ac:dyDescent="0.3">
      <c r="B14" s="268"/>
      <c r="C14" s="269"/>
      <c r="N14" s="17"/>
    </row>
    <row r="15" spans="2:16" ht="15.75" customHeight="1" x14ac:dyDescent="0.3">
      <c r="B15" s="270"/>
      <c r="C15" s="271"/>
      <c r="N15" s="17"/>
    </row>
    <row r="16" spans="2:16" ht="15.75" customHeight="1" x14ac:dyDescent="0.3">
      <c r="B16" s="272"/>
      <c r="C16" s="273"/>
      <c r="N16" s="17"/>
    </row>
    <row r="17" spans="2:14" ht="15.75" customHeight="1" x14ac:dyDescent="0.3">
      <c r="B17" s="272"/>
      <c r="C17" s="273"/>
      <c r="N17" s="17"/>
    </row>
    <row r="18" spans="2:14" ht="15.75" customHeight="1" x14ac:dyDescent="0.3">
      <c r="B18" s="272"/>
      <c r="C18" s="273"/>
      <c r="N18" s="17"/>
    </row>
    <row r="19" spans="2:14" ht="15.75" customHeight="1" x14ac:dyDescent="0.3">
      <c r="B19" s="272"/>
      <c r="C19" s="273"/>
      <c r="N19" s="17"/>
    </row>
    <row r="20" spans="2:14" ht="15.75" customHeight="1" x14ac:dyDescent="0.3">
      <c r="B20" s="272"/>
      <c r="C20" s="273"/>
      <c r="N20" s="17"/>
    </row>
    <row r="21" spans="2:14" ht="15.75" customHeight="1" x14ac:dyDescent="0.3">
      <c r="B21" s="272"/>
      <c r="C21" s="273"/>
      <c r="N21" s="17"/>
    </row>
    <row r="22" spans="2:14" ht="15.75" customHeight="1" x14ac:dyDescent="0.3">
      <c r="B22" s="258"/>
      <c r="C22" s="259"/>
      <c r="N22" s="17"/>
    </row>
    <row r="23" spans="2:14" x14ac:dyDescent="0.3">
      <c r="N23" s="17"/>
    </row>
  </sheetData>
  <mergeCells count="18">
    <mergeCell ref="B22:C22"/>
    <mergeCell ref="B9:C9"/>
    <mergeCell ref="B10:C10"/>
    <mergeCell ref="B11:C11"/>
    <mergeCell ref="B13:C14"/>
    <mergeCell ref="B15:C15"/>
    <mergeCell ref="B16:C16"/>
    <mergeCell ref="B17:C17"/>
    <mergeCell ref="B18:C18"/>
    <mergeCell ref="B19:C19"/>
    <mergeCell ref="B20:C20"/>
    <mergeCell ref="B21:C21"/>
    <mergeCell ref="B7:C7"/>
    <mergeCell ref="B2:C2"/>
    <mergeCell ref="B3:C3"/>
    <mergeCell ref="B4:C4"/>
    <mergeCell ref="B5:C5"/>
    <mergeCell ref="B6:C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79998168889431442"/>
  </sheetPr>
  <dimension ref="B2:C20"/>
  <sheetViews>
    <sheetView showGridLines="0" topLeftCell="C1" workbookViewId="0">
      <selection activeCell="C12" sqref="C12"/>
    </sheetView>
  </sheetViews>
  <sheetFormatPr defaultRowHeight="14.4" x14ac:dyDescent="0.3"/>
  <cols>
    <col min="1" max="1" width="3.5546875" customWidth="1"/>
    <col min="2" max="2" width="3.77734375" style="1" customWidth="1"/>
    <col min="3" max="3" width="69.77734375" customWidth="1"/>
  </cols>
  <sheetData>
    <row r="2" spans="2:3" ht="25.8" x14ac:dyDescent="0.5">
      <c r="B2" s="274" t="s">
        <v>97</v>
      </c>
      <c r="C2" s="275"/>
    </row>
    <row r="3" spans="2:3" ht="9.75" customHeight="1" x14ac:dyDescent="0.5">
      <c r="B3" s="61"/>
      <c r="C3" s="62"/>
    </row>
    <row r="4" spans="2:3" ht="17.25" customHeight="1" x14ac:dyDescent="0.3">
      <c r="B4" s="63">
        <v>1</v>
      </c>
      <c r="C4" s="64" t="s">
        <v>86</v>
      </c>
    </row>
    <row r="5" spans="2:3" ht="17.25" customHeight="1" x14ac:dyDescent="0.3">
      <c r="B5" s="63">
        <v>2</v>
      </c>
      <c r="C5" s="64" t="s">
        <v>88</v>
      </c>
    </row>
    <row r="6" spans="2:3" ht="17.25" customHeight="1" x14ac:dyDescent="0.3">
      <c r="B6" s="63">
        <v>3</v>
      </c>
      <c r="C6" s="64" t="s">
        <v>87</v>
      </c>
    </row>
    <row r="7" spans="2:3" ht="17.25" customHeight="1" x14ac:dyDescent="0.3">
      <c r="B7" s="63">
        <v>4</v>
      </c>
      <c r="C7" s="64" t="s">
        <v>89</v>
      </c>
    </row>
    <row r="8" spans="2:3" ht="17.25" customHeight="1" x14ac:dyDescent="0.3">
      <c r="B8" s="63">
        <v>5</v>
      </c>
      <c r="C8" s="64" t="s">
        <v>90</v>
      </c>
    </row>
    <row r="9" spans="2:3" ht="17.25" customHeight="1" x14ac:dyDescent="0.3">
      <c r="B9" s="63">
        <v>6</v>
      </c>
      <c r="C9" s="64" t="s">
        <v>91</v>
      </c>
    </row>
    <row r="10" spans="2:3" ht="17.25" customHeight="1" x14ac:dyDescent="0.3">
      <c r="B10" s="63">
        <v>7</v>
      </c>
      <c r="C10" s="64" t="s">
        <v>92</v>
      </c>
    </row>
    <row r="11" spans="2:3" ht="17.25" customHeight="1" x14ac:dyDescent="0.3">
      <c r="B11" s="63">
        <v>8</v>
      </c>
      <c r="C11" s="64" t="s">
        <v>93</v>
      </c>
    </row>
    <row r="12" spans="2:3" ht="17.25" customHeight="1" x14ac:dyDescent="0.3">
      <c r="B12" s="63">
        <v>9</v>
      </c>
      <c r="C12" s="64" t="s">
        <v>94</v>
      </c>
    </row>
    <row r="13" spans="2:3" ht="17.25" customHeight="1" x14ac:dyDescent="0.3">
      <c r="B13" s="65">
        <v>10</v>
      </c>
      <c r="C13" s="66" t="s">
        <v>95</v>
      </c>
    </row>
    <row r="14" spans="2:3" ht="17.25" customHeight="1" x14ac:dyDescent="0.3">
      <c r="B14" s="60"/>
      <c r="C14" s="59"/>
    </row>
    <row r="15" spans="2:3" ht="17.25" customHeight="1" x14ac:dyDescent="0.3"/>
    <row r="16" spans="2:3" ht="17.25" customHeight="1" x14ac:dyDescent="0.3"/>
    <row r="17" ht="17.25" customHeight="1" x14ac:dyDescent="0.3"/>
    <row r="18" ht="17.25" customHeight="1" x14ac:dyDescent="0.3"/>
    <row r="19" ht="17.25" customHeight="1" x14ac:dyDescent="0.3"/>
    <row r="20" ht="17.25" customHeight="1" x14ac:dyDescent="0.3"/>
  </sheetData>
  <mergeCells count="1">
    <mergeCell ref="B2:C2"/>
  </mergeCells>
  <hyperlinks>
    <hyperlink ref="B4:C4" location="'1) 1.7'!A1" display="'1) 1.7'!A1" xr:uid="{00000000-0004-0000-0100-000000000000}"/>
    <hyperlink ref="B5:C5" location="'2) 1.27'!A1" display="'2) 1.27'!A1" xr:uid="{00000000-0004-0000-0100-000001000000}"/>
    <hyperlink ref="B6:C6" location="'3) 2.7'!A1" display="'3) 2.7'!A1" xr:uid="{00000000-0004-0000-0100-000002000000}"/>
    <hyperlink ref="B7:C7" location="'4) 2.15'!A1" display="'4) 2.15'!A1" xr:uid="{00000000-0004-0000-0100-000003000000}"/>
    <hyperlink ref="B8:C8" location="'5) 2.25'!A1" display="'5) 2.25'!A1" xr:uid="{00000000-0004-0000-0100-000004000000}"/>
    <hyperlink ref="B9:C9" location="'6) 3.1'!A1" display="'6) 3.1'!A1" xr:uid="{00000000-0004-0000-0100-000005000000}"/>
    <hyperlink ref="B10:C10" location="'7) 3.11'!A1" display="'7) 3.11'!A1" xr:uid="{00000000-0004-0000-0100-000006000000}"/>
    <hyperlink ref="B11:C11" location="'8) 3.33'!A1" display="'8) 3.33'!A1" xr:uid="{00000000-0004-0000-0100-000007000000}"/>
    <hyperlink ref="B12:C12" location="'9) 3.39'!A1" display="'9) 3.39'!A1" xr:uid="{00000000-0004-0000-0100-000008000000}"/>
    <hyperlink ref="B13:C13" location="'10) 3.47'!A1" display="'10) 3.47'!A1" xr:uid="{00000000-0004-0000-0100-000009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79998168889431442"/>
  </sheetPr>
  <dimension ref="B2:B15"/>
  <sheetViews>
    <sheetView showGridLines="0" showRowColHeaders="0" workbookViewId="0">
      <selection activeCell="A22" sqref="A22"/>
    </sheetView>
  </sheetViews>
  <sheetFormatPr defaultRowHeight="14.4" x14ac:dyDescent="0.3"/>
  <cols>
    <col min="1" max="1" width="3.5546875" customWidth="1"/>
    <col min="2" max="2" width="89.5546875" style="1" customWidth="1"/>
  </cols>
  <sheetData>
    <row r="2" spans="2:2" ht="25.8" x14ac:dyDescent="0.5">
      <c r="B2" s="8" t="s">
        <v>0</v>
      </c>
    </row>
    <row r="3" spans="2:2" ht="49.5" customHeight="1" x14ac:dyDescent="0.3">
      <c r="B3" s="9" t="s">
        <v>6</v>
      </c>
    </row>
    <row r="4" spans="2:2" x14ac:dyDescent="0.3">
      <c r="B4" s="10" t="s">
        <v>1</v>
      </c>
    </row>
    <row r="5" spans="2:2" x14ac:dyDescent="0.3">
      <c r="B5" s="10" t="s">
        <v>2</v>
      </c>
    </row>
    <row r="6" spans="2:2" x14ac:dyDescent="0.3">
      <c r="B6" s="10" t="s">
        <v>3</v>
      </c>
    </row>
    <row r="7" spans="2:2" x14ac:dyDescent="0.3">
      <c r="B7" s="11" t="s">
        <v>4</v>
      </c>
    </row>
    <row r="9" spans="2:2" ht="25.8" x14ac:dyDescent="0.5">
      <c r="B9" s="12" t="s">
        <v>5</v>
      </c>
    </row>
    <row r="10" spans="2:2" x14ac:dyDescent="0.3">
      <c r="B10" s="30" t="s">
        <v>103</v>
      </c>
    </row>
    <row r="11" spans="2:2" x14ac:dyDescent="0.3">
      <c r="B11" s="30" t="s">
        <v>99</v>
      </c>
    </row>
    <row r="12" spans="2:2" x14ac:dyDescent="0.3">
      <c r="B12" s="30" t="s">
        <v>101</v>
      </c>
    </row>
    <row r="13" spans="2:2" x14ac:dyDescent="0.3">
      <c r="B13" s="31" t="s">
        <v>100</v>
      </c>
    </row>
    <row r="15" spans="2:2" x14ac:dyDescent="0.3">
      <c r="B15" s="67" t="s">
        <v>96</v>
      </c>
    </row>
  </sheetData>
  <hyperlinks>
    <hyperlink ref="B15" location="'Assignment 1'!A1" display="homepage"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79998168889431442"/>
  </sheetPr>
  <dimension ref="B2:B12"/>
  <sheetViews>
    <sheetView showGridLines="0" showRowColHeaders="0" workbookViewId="0">
      <selection activeCell="B9" sqref="B9"/>
    </sheetView>
  </sheetViews>
  <sheetFormatPr defaultRowHeight="14.4" x14ac:dyDescent="0.3"/>
  <cols>
    <col min="1" max="1" width="3.5546875" customWidth="1"/>
    <col min="2" max="2" width="89.5546875" style="1" customWidth="1"/>
  </cols>
  <sheetData>
    <row r="2" spans="2:2" ht="25.8" x14ac:dyDescent="0.5">
      <c r="B2" s="8" t="s">
        <v>9</v>
      </c>
    </row>
    <row r="3" spans="2:2" ht="33" customHeight="1" x14ac:dyDescent="0.3">
      <c r="B3" s="9" t="s">
        <v>8</v>
      </c>
    </row>
    <row r="4" spans="2:2" ht="57.6" x14ac:dyDescent="0.3">
      <c r="B4" s="11" t="s">
        <v>7</v>
      </c>
    </row>
    <row r="6" spans="2:2" ht="25.8" x14ac:dyDescent="0.5">
      <c r="B6" s="12" t="s">
        <v>5</v>
      </c>
    </row>
    <row r="7" spans="2:2" ht="54" customHeight="1" x14ac:dyDescent="0.3">
      <c r="B7" s="32" t="s">
        <v>102</v>
      </c>
    </row>
    <row r="8" spans="2:2" ht="53.25" customHeight="1" x14ac:dyDescent="0.3">
      <c r="B8" s="32" t="s">
        <v>266</v>
      </c>
    </row>
    <row r="9" spans="2:2" ht="69" customHeight="1" x14ac:dyDescent="0.3">
      <c r="B9" s="32" t="s">
        <v>105</v>
      </c>
    </row>
    <row r="10" spans="2:2" x14ac:dyDescent="0.3">
      <c r="B10" s="33" t="s">
        <v>104</v>
      </c>
    </row>
    <row r="12" spans="2:2" x14ac:dyDescent="0.3">
      <c r="B12" s="67" t="s">
        <v>96</v>
      </c>
    </row>
  </sheetData>
  <hyperlinks>
    <hyperlink ref="B12" location="'Assignment 1'!A1" display="homepage"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79998168889431442"/>
  </sheetPr>
  <dimension ref="B2:H21"/>
  <sheetViews>
    <sheetView showGridLines="0" topLeftCell="A6" workbookViewId="0">
      <selection activeCell="C12" sqref="C12"/>
    </sheetView>
  </sheetViews>
  <sheetFormatPr defaultRowHeight="14.4" x14ac:dyDescent="0.3"/>
  <cols>
    <col min="1" max="1" width="3.5546875" customWidth="1"/>
    <col min="2" max="2" width="66.21875" style="1" customWidth="1"/>
    <col min="3" max="3" width="11.21875" customWidth="1"/>
    <col min="4" max="4" width="11.77734375" customWidth="1"/>
    <col min="5" max="5" width="2" customWidth="1"/>
    <col min="6" max="6" width="52.21875" bestFit="1" customWidth="1"/>
    <col min="7" max="7" width="11.77734375" bestFit="1" customWidth="1"/>
  </cols>
  <sheetData>
    <row r="2" spans="2:8" ht="25.8" x14ac:dyDescent="0.5">
      <c r="B2" s="278" t="s">
        <v>11</v>
      </c>
      <c r="C2" s="279"/>
    </row>
    <row r="3" spans="2:8" ht="75.75" customHeight="1" x14ac:dyDescent="0.3">
      <c r="B3" s="276" t="s">
        <v>12</v>
      </c>
      <c r="C3" s="277"/>
    </row>
    <row r="4" spans="2:8" s="6" customFormat="1" x14ac:dyDescent="0.3">
      <c r="B4" s="5"/>
    </row>
    <row r="5" spans="2:8" x14ac:dyDescent="0.3">
      <c r="B5" s="2" t="s">
        <v>13</v>
      </c>
      <c r="C5" s="3" t="s">
        <v>14</v>
      </c>
      <c r="D5" s="14" t="s">
        <v>21</v>
      </c>
    </row>
    <row r="6" spans="2:8" x14ac:dyDescent="0.3">
      <c r="B6" s="4" t="s">
        <v>15</v>
      </c>
      <c r="C6" s="4">
        <v>127</v>
      </c>
      <c r="D6" s="15">
        <f>(C6/$C$12)</f>
        <v>0.30975609756097561</v>
      </c>
      <c r="F6" t="s">
        <v>272</v>
      </c>
    </row>
    <row r="7" spans="2:8" x14ac:dyDescent="0.3">
      <c r="B7" s="4" t="s">
        <v>19</v>
      </c>
      <c r="C7" s="4">
        <v>41</v>
      </c>
      <c r="D7" s="15">
        <f t="shared" ref="D7:D11" si="0">(C7/$C$12)</f>
        <v>0.1</v>
      </c>
    </row>
    <row r="8" spans="2:8" x14ac:dyDescent="0.3">
      <c r="B8" s="4" t="s">
        <v>20</v>
      </c>
      <c r="C8" s="4">
        <v>123</v>
      </c>
      <c r="D8" s="15">
        <f t="shared" si="0"/>
        <v>0.3</v>
      </c>
      <c r="F8" s="2" t="s">
        <v>13</v>
      </c>
      <c r="G8" s="3" t="s">
        <v>14</v>
      </c>
      <c r="H8" s="14" t="s">
        <v>21</v>
      </c>
    </row>
    <row r="9" spans="2:8" x14ac:dyDescent="0.3">
      <c r="B9" s="4" t="s">
        <v>16</v>
      </c>
      <c r="C9" s="4">
        <v>33</v>
      </c>
      <c r="D9" s="15">
        <f t="shared" si="0"/>
        <v>8.0487804878048783E-2</v>
      </c>
      <c r="F9" s="4" t="s">
        <v>15</v>
      </c>
      <c r="G9" s="4">
        <v>127</v>
      </c>
      <c r="H9" s="15">
        <f t="shared" ref="H9:H14" si="1">(G9/$C$12)</f>
        <v>0.30975609756097561</v>
      </c>
    </row>
    <row r="10" spans="2:8" x14ac:dyDescent="0.3">
      <c r="B10" s="4" t="s">
        <v>17</v>
      </c>
      <c r="C10" s="4">
        <v>49</v>
      </c>
      <c r="D10" s="15">
        <f t="shared" si="0"/>
        <v>0.11951219512195121</v>
      </c>
      <c r="F10" s="4" t="s">
        <v>20</v>
      </c>
      <c r="G10" s="4">
        <v>123</v>
      </c>
      <c r="H10" s="15">
        <f t="shared" si="1"/>
        <v>0.3</v>
      </c>
    </row>
    <row r="11" spans="2:8" x14ac:dyDescent="0.3">
      <c r="B11" s="4" t="s">
        <v>18</v>
      </c>
      <c r="C11" s="4">
        <v>37</v>
      </c>
      <c r="D11" s="15">
        <f t="shared" si="0"/>
        <v>9.0243902439024387E-2</v>
      </c>
      <c r="F11" s="4" t="s">
        <v>17</v>
      </c>
      <c r="G11" s="4">
        <v>49</v>
      </c>
      <c r="H11" s="15">
        <f t="shared" si="1"/>
        <v>0.11951219512195121</v>
      </c>
    </row>
    <row r="12" spans="2:8" x14ac:dyDescent="0.3">
      <c r="B12" s="72" t="s">
        <v>106</v>
      </c>
      <c r="C12" s="71">
        <f>SUM(C6:C11)</f>
        <v>410</v>
      </c>
      <c r="D12" s="73">
        <f>SUM(D6:D11)</f>
        <v>0.99999999999999989</v>
      </c>
      <c r="F12" s="4" t="s">
        <v>19</v>
      </c>
      <c r="G12" s="4">
        <v>41</v>
      </c>
      <c r="H12" s="15">
        <f t="shared" si="1"/>
        <v>0.1</v>
      </c>
    </row>
    <row r="13" spans="2:8" s="6" customFormat="1" ht="12.75" customHeight="1" x14ac:dyDescent="0.3">
      <c r="B13" s="7"/>
      <c r="F13" s="4" t="s">
        <v>18</v>
      </c>
      <c r="G13" s="4">
        <v>37</v>
      </c>
      <c r="H13" s="15">
        <f t="shared" si="1"/>
        <v>9.0243902439024387E-2</v>
      </c>
    </row>
    <row r="14" spans="2:8" ht="48.75" customHeight="1" x14ac:dyDescent="0.3">
      <c r="B14" s="280" t="s">
        <v>22</v>
      </c>
      <c r="C14" s="281"/>
      <c r="F14" s="4" t="s">
        <v>16</v>
      </c>
      <c r="G14" s="4">
        <v>33</v>
      </c>
      <c r="H14" s="15">
        <f t="shared" si="1"/>
        <v>8.0487804878048783E-2</v>
      </c>
    </row>
    <row r="15" spans="2:8" x14ac:dyDescent="0.3">
      <c r="H15" s="16"/>
    </row>
    <row r="16" spans="2:8" ht="25.8" x14ac:dyDescent="0.5">
      <c r="B16" s="282" t="s">
        <v>5</v>
      </c>
      <c r="C16" s="283"/>
    </row>
    <row r="17" spans="2:3" s="20" customFormat="1" ht="15" customHeight="1" x14ac:dyDescent="0.3">
      <c r="B17" s="270" t="s">
        <v>108</v>
      </c>
      <c r="C17" s="271"/>
    </row>
    <row r="18" spans="2:3" s="20" customFormat="1" ht="15" customHeight="1" x14ac:dyDescent="0.3">
      <c r="B18" s="68" t="s">
        <v>109</v>
      </c>
      <c r="C18" s="69"/>
    </row>
    <row r="19" spans="2:3" ht="107.25" customHeight="1" x14ac:dyDescent="0.3">
      <c r="B19" s="258" t="s">
        <v>107</v>
      </c>
      <c r="C19" s="259"/>
    </row>
    <row r="21" spans="2:3" x14ac:dyDescent="0.3">
      <c r="B21" s="67" t="s">
        <v>96</v>
      </c>
    </row>
  </sheetData>
  <sortState xmlns:xlrd2="http://schemas.microsoft.com/office/spreadsheetml/2017/richdata2" ref="F9:H14">
    <sortCondition descending="1" ref="H9:H14"/>
  </sortState>
  <mergeCells count="6">
    <mergeCell ref="B19:C19"/>
    <mergeCell ref="B3:C3"/>
    <mergeCell ref="B2:C2"/>
    <mergeCell ref="B14:C14"/>
    <mergeCell ref="B16:C16"/>
    <mergeCell ref="B17:C17"/>
  </mergeCells>
  <hyperlinks>
    <hyperlink ref="B21" location="'Assignment 1'!A1" display="homepage"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79998168889431442"/>
  </sheetPr>
  <dimension ref="B2:N47"/>
  <sheetViews>
    <sheetView showGridLines="0" topLeftCell="C10" workbookViewId="0">
      <selection activeCell="M11" sqref="M11"/>
    </sheetView>
  </sheetViews>
  <sheetFormatPr defaultRowHeight="14.4" x14ac:dyDescent="0.3"/>
  <cols>
    <col min="1" max="1" width="3.5546875" customWidth="1"/>
    <col min="2" max="2" width="89.5546875" style="1" customWidth="1"/>
    <col min="3" max="3" width="9.21875" customWidth="1"/>
    <col min="5" max="5" width="7.77734375" customWidth="1"/>
    <col min="6" max="6" width="3.88671875" customWidth="1"/>
    <col min="7" max="7" width="8.109375" customWidth="1"/>
    <col min="12" max="12" width="9.88671875" customWidth="1"/>
    <col min="13" max="13" width="11.109375" customWidth="1"/>
  </cols>
  <sheetData>
    <row r="2" spans="2:14" s="25" customFormat="1" ht="34.5" customHeight="1" x14ac:dyDescent="0.3">
      <c r="B2" s="252" t="s">
        <v>23</v>
      </c>
      <c r="C2" s="253"/>
    </row>
    <row r="3" spans="2:14" ht="15" customHeight="1" x14ac:dyDescent="0.3">
      <c r="B3" s="254" t="s">
        <v>26</v>
      </c>
      <c r="C3" s="255"/>
    </row>
    <row r="4" spans="2:14" ht="15" customHeight="1" x14ac:dyDescent="0.3">
      <c r="B4" s="256" t="s">
        <v>27</v>
      </c>
      <c r="C4" s="257"/>
    </row>
    <row r="5" spans="2:14" ht="15" customHeight="1" x14ac:dyDescent="0.3">
      <c r="B5" s="256" t="s">
        <v>28</v>
      </c>
      <c r="C5" s="257"/>
    </row>
    <row r="6" spans="2:14" ht="15" customHeight="1" x14ac:dyDescent="0.3">
      <c r="B6" s="256" t="s">
        <v>29</v>
      </c>
      <c r="C6" s="257"/>
    </row>
    <row r="7" spans="2:14" ht="15" customHeight="1" x14ac:dyDescent="0.3">
      <c r="B7" s="250" t="s">
        <v>30</v>
      </c>
      <c r="C7" s="251"/>
    </row>
    <row r="8" spans="2:14" ht="15" customHeight="1" x14ac:dyDescent="0.3">
      <c r="B8" s="5"/>
      <c r="C8" s="6"/>
    </row>
    <row r="9" spans="2:14" ht="15" customHeight="1" x14ac:dyDescent="0.3">
      <c r="B9" s="260" t="s">
        <v>24</v>
      </c>
      <c r="C9" s="261"/>
    </row>
    <row r="10" spans="2:14" ht="15" customHeight="1" x14ac:dyDescent="0.3">
      <c r="B10" s="262" t="s">
        <v>31</v>
      </c>
      <c r="C10" s="263"/>
      <c r="L10" t="s">
        <v>134</v>
      </c>
    </row>
    <row r="11" spans="2:14" ht="15" customHeight="1" x14ac:dyDescent="0.3">
      <c r="B11" s="264" t="s">
        <v>25</v>
      </c>
      <c r="C11" s="265"/>
      <c r="L11" t="s">
        <v>114</v>
      </c>
      <c r="M11">
        <f>(E44-E15)/7</f>
        <v>27.285714285714285</v>
      </c>
    </row>
    <row r="12" spans="2:14" ht="15" customHeight="1" x14ac:dyDescent="0.3">
      <c r="B12" s="76"/>
      <c r="C12" s="76"/>
      <c r="L12" t="s">
        <v>113</v>
      </c>
      <c r="M12" t="s">
        <v>115</v>
      </c>
    </row>
    <row r="13" spans="2:14" ht="15" customHeight="1" thickBot="1" x14ac:dyDescent="0.35">
      <c r="B13" s="22"/>
      <c r="C13" s="22"/>
    </row>
    <row r="14" spans="2:14" ht="15" customHeight="1" x14ac:dyDescent="0.3">
      <c r="B14" s="266" t="s">
        <v>5</v>
      </c>
      <c r="C14" s="267"/>
      <c r="E14" s="80" t="s">
        <v>112</v>
      </c>
      <c r="F14" s="81"/>
      <c r="G14" s="89"/>
      <c r="H14" s="91" t="s">
        <v>117</v>
      </c>
      <c r="I14" s="92"/>
      <c r="J14" s="93" t="s">
        <v>116</v>
      </c>
      <c r="K14" s="94"/>
      <c r="L14" s="95" t="s">
        <v>14</v>
      </c>
      <c r="M14" s="96" t="s">
        <v>34</v>
      </c>
      <c r="N14" s="79"/>
    </row>
    <row r="15" spans="2:14" ht="15.75" customHeight="1" x14ac:dyDescent="0.3">
      <c r="B15" s="268"/>
      <c r="C15" s="269"/>
      <c r="E15" s="82">
        <v>146</v>
      </c>
      <c r="F15" s="78"/>
      <c r="G15" s="83"/>
      <c r="H15" s="160">
        <v>169.9</v>
      </c>
      <c r="I15" s="174"/>
      <c r="J15" s="179" t="s">
        <v>125</v>
      </c>
      <c r="K15" s="178"/>
      <c r="L15" s="190">
        <f t="array" ref="L15:L21">FREQUENCY(E15:E44,H15:H21)</f>
        <v>6</v>
      </c>
      <c r="M15" s="242">
        <f>L15/SUM($L$15:L$21)</f>
        <v>0.2</v>
      </c>
      <c r="N15" s="303"/>
    </row>
    <row r="16" spans="2:14" ht="15.75" customHeight="1" x14ac:dyDescent="0.3">
      <c r="B16" s="270" t="s">
        <v>110</v>
      </c>
      <c r="C16" s="271"/>
      <c r="E16" s="82">
        <v>151</v>
      </c>
      <c r="F16" s="78"/>
      <c r="G16" s="83"/>
      <c r="H16" s="160">
        <v>199.9</v>
      </c>
      <c r="I16" s="174"/>
      <c r="J16" s="179" t="s">
        <v>126</v>
      </c>
      <c r="K16" s="178"/>
      <c r="L16" s="190">
        <v>10</v>
      </c>
      <c r="M16" s="242">
        <f>L16/SUM($L$15:L$21)</f>
        <v>0.33333333333333331</v>
      </c>
      <c r="N16" s="303"/>
    </row>
    <row r="17" spans="2:14" ht="15.75" customHeight="1" x14ac:dyDescent="0.3">
      <c r="B17" s="272" t="s">
        <v>111</v>
      </c>
      <c r="C17" s="273"/>
      <c r="E17" s="82">
        <v>152</v>
      </c>
      <c r="F17" s="78"/>
      <c r="G17" s="83"/>
      <c r="H17" s="160">
        <v>229.9</v>
      </c>
      <c r="I17" s="174"/>
      <c r="J17" s="179" t="s">
        <v>127</v>
      </c>
      <c r="K17" s="178"/>
      <c r="L17" s="190">
        <v>7</v>
      </c>
      <c r="M17" s="242">
        <f>L17/SUM($L$15:L$21)</f>
        <v>0.23333333333333334</v>
      </c>
      <c r="N17" s="303"/>
    </row>
    <row r="18" spans="2:14" ht="15.75" customHeight="1" x14ac:dyDescent="0.3">
      <c r="B18" s="272" t="s">
        <v>187</v>
      </c>
      <c r="C18" s="284"/>
      <c r="E18" s="82">
        <v>153</v>
      </c>
      <c r="F18" s="78"/>
      <c r="G18" s="83"/>
      <c r="H18" s="160">
        <v>259.89999999999998</v>
      </c>
      <c r="I18" s="174"/>
      <c r="J18" s="191" t="s">
        <v>128</v>
      </c>
      <c r="K18" s="178"/>
      <c r="L18" s="190">
        <v>4</v>
      </c>
      <c r="M18" s="242">
        <f>L18/SUM($L$15:L$21)</f>
        <v>0.13333333333333333</v>
      </c>
      <c r="N18" s="303"/>
    </row>
    <row r="19" spans="2:14" ht="15.75" customHeight="1" x14ac:dyDescent="0.3">
      <c r="B19" s="77" t="s">
        <v>123</v>
      </c>
      <c r="C19" s="70"/>
      <c r="E19" s="82">
        <v>160</v>
      </c>
      <c r="F19" s="78"/>
      <c r="G19" s="83"/>
      <c r="H19" s="160">
        <v>289.89999999999998</v>
      </c>
      <c r="I19" s="174"/>
      <c r="J19" s="191" t="s">
        <v>129</v>
      </c>
      <c r="K19" s="178"/>
      <c r="L19" s="190">
        <v>0</v>
      </c>
      <c r="M19" s="242">
        <f>L19/SUM($L$15:L$21)</f>
        <v>0</v>
      </c>
      <c r="N19" s="303"/>
    </row>
    <row r="20" spans="2:14" ht="15.75" customHeight="1" x14ac:dyDescent="0.3">
      <c r="B20" s="77" t="s">
        <v>124</v>
      </c>
      <c r="C20" s="70"/>
      <c r="E20" s="82">
        <v>166</v>
      </c>
      <c r="F20" s="78"/>
      <c r="G20" s="83"/>
      <c r="H20" s="160">
        <v>319.89999999999998</v>
      </c>
      <c r="I20" s="174"/>
      <c r="J20" s="191" t="s">
        <v>130</v>
      </c>
      <c r="K20" s="178"/>
      <c r="L20" s="190">
        <v>1</v>
      </c>
      <c r="M20" s="242">
        <f>L20/SUM($L$15:L$21)</f>
        <v>3.3333333333333333E-2</v>
      </c>
      <c r="N20" s="303"/>
    </row>
    <row r="21" spans="2:14" ht="15.75" customHeight="1" thickBot="1" x14ac:dyDescent="0.35">
      <c r="B21" s="77" t="s">
        <v>118</v>
      </c>
      <c r="C21" s="70"/>
      <c r="E21" s="82">
        <v>172</v>
      </c>
      <c r="F21" s="78"/>
      <c r="G21" s="83"/>
      <c r="H21" s="97">
        <v>349.9</v>
      </c>
      <c r="I21" s="85"/>
      <c r="J21" s="88" t="s">
        <v>131</v>
      </c>
      <c r="K21" s="87"/>
      <c r="L21" s="98">
        <v>2</v>
      </c>
      <c r="M21" s="243">
        <f>L21/SUM($L$15:L$21)</f>
        <v>6.6666666666666666E-2</v>
      </c>
      <c r="N21" s="303"/>
    </row>
    <row r="22" spans="2:14" ht="15.75" customHeight="1" x14ac:dyDescent="0.3">
      <c r="B22" s="77" t="s">
        <v>119</v>
      </c>
      <c r="C22" s="70"/>
      <c r="E22" s="82">
        <v>172</v>
      </c>
      <c r="F22" s="78"/>
      <c r="G22" s="83"/>
      <c r="H22" s="99"/>
      <c r="I22" s="81"/>
      <c r="J22" s="81"/>
      <c r="K22" s="81"/>
      <c r="L22" s="81"/>
      <c r="M22" s="89"/>
      <c r="N22" s="78"/>
    </row>
    <row r="23" spans="2:14" ht="15.75" customHeight="1" x14ac:dyDescent="0.3">
      <c r="B23" s="77" t="s">
        <v>120</v>
      </c>
      <c r="C23" s="70"/>
      <c r="E23" s="82">
        <v>174</v>
      </c>
      <c r="F23" s="78"/>
      <c r="G23" s="83"/>
      <c r="H23" s="90"/>
      <c r="I23" s="78"/>
      <c r="J23" s="78"/>
      <c r="K23" s="78"/>
      <c r="L23" s="78"/>
      <c r="M23" s="83"/>
      <c r="N23" s="78"/>
    </row>
    <row r="24" spans="2:14" ht="15.75" customHeight="1" thickBot="1" x14ac:dyDescent="0.35">
      <c r="B24" s="77" t="s">
        <v>121</v>
      </c>
      <c r="C24" s="70"/>
      <c r="E24" s="82">
        <v>176</v>
      </c>
      <c r="F24" s="78"/>
      <c r="G24" s="83"/>
      <c r="H24" s="100"/>
      <c r="I24" s="85"/>
      <c r="J24" s="85"/>
      <c r="K24" s="101" t="s">
        <v>133</v>
      </c>
      <c r="L24" s="102">
        <f>SUM(L15:L21)</f>
        <v>30</v>
      </c>
      <c r="M24" s="103">
        <f>SUM(M15:M21)</f>
        <v>0.99999999999999989</v>
      </c>
      <c r="N24" s="78"/>
    </row>
    <row r="25" spans="2:14" ht="15.75" customHeight="1" x14ac:dyDescent="0.3">
      <c r="B25" s="77" t="s">
        <v>122</v>
      </c>
      <c r="C25" s="70"/>
      <c r="E25" s="82">
        <v>184</v>
      </c>
      <c r="F25" s="78"/>
      <c r="G25" s="83"/>
      <c r="H25" s="78"/>
      <c r="I25" s="78"/>
      <c r="J25" s="78"/>
      <c r="K25" s="78"/>
      <c r="L25" s="78"/>
      <c r="M25" s="78"/>
      <c r="N25" s="78"/>
    </row>
    <row r="26" spans="2:14" ht="15.75" customHeight="1" x14ac:dyDescent="0.3">
      <c r="B26" s="272" t="s">
        <v>132</v>
      </c>
      <c r="C26" s="273"/>
      <c r="E26" s="82">
        <v>184</v>
      </c>
      <c r="F26" s="78"/>
      <c r="G26" s="83"/>
      <c r="H26" s="78"/>
      <c r="I26" s="78"/>
      <c r="J26" s="78"/>
      <c r="K26" s="78"/>
      <c r="L26" s="78"/>
      <c r="M26" s="78"/>
      <c r="N26" s="78"/>
    </row>
    <row r="27" spans="2:14" ht="15.75" customHeight="1" x14ac:dyDescent="0.3">
      <c r="B27" s="272" t="s">
        <v>267</v>
      </c>
      <c r="C27" s="273"/>
      <c r="E27" s="82">
        <v>185</v>
      </c>
      <c r="F27" s="78"/>
      <c r="G27" s="83"/>
      <c r="H27" s="78"/>
      <c r="I27" s="78"/>
      <c r="J27" s="78"/>
      <c r="K27" s="78"/>
      <c r="L27" s="78"/>
      <c r="M27" s="78"/>
      <c r="N27" s="78"/>
    </row>
    <row r="28" spans="2:14" ht="15.75" customHeight="1" x14ac:dyDescent="0.3">
      <c r="B28" s="272" t="s">
        <v>268</v>
      </c>
      <c r="C28" s="273"/>
      <c r="E28" s="82">
        <v>187</v>
      </c>
      <c r="F28" s="78"/>
      <c r="G28" s="83"/>
      <c r="H28" s="78"/>
      <c r="I28" s="78"/>
      <c r="J28" s="78"/>
      <c r="K28" s="78"/>
      <c r="L28" s="78"/>
      <c r="M28" s="78"/>
      <c r="N28" s="78"/>
    </row>
    <row r="29" spans="2:14" ht="15.75" customHeight="1" x14ac:dyDescent="0.3">
      <c r="B29" s="272" t="s">
        <v>269</v>
      </c>
      <c r="C29" s="273"/>
      <c r="E29" s="82">
        <v>196</v>
      </c>
      <c r="F29" s="78"/>
      <c r="G29" s="83"/>
      <c r="H29" s="78"/>
      <c r="I29" s="78"/>
      <c r="J29" s="78"/>
      <c r="K29" s="78"/>
      <c r="L29" s="78"/>
      <c r="M29" s="78"/>
      <c r="N29" s="78"/>
    </row>
    <row r="30" spans="2:14" ht="15.75" customHeight="1" x14ac:dyDescent="0.3">
      <c r="B30" s="258"/>
      <c r="C30" s="259"/>
      <c r="E30" s="82">
        <v>198</v>
      </c>
      <c r="F30" s="78"/>
      <c r="G30" s="83"/>
      <c r="H30" s="78"/>
      <c r="I30" s="78"/>
      <c r="J30" s="78"/>
      <c r="K30" s="78"/>
      <c r="L30" s="78"/>
      <c r="M30" s="78"/>
      <c r="N30" s="78"/>
    </row>
    <row r="31" spans="2:14" x14ac:dyDescent="0.3">
      <c r="E31" s="82">
        <v>213</v>
      </c>
      <c r="F31" s="78"/>
      <c r="G31" s="83"/>
      <c r="H31" s="78"/>
      <c r="I31" s="78"/>
      <c r="J31" s="78"/>
      <c r="K31" s="78"/>
      <c r="L31" s="78"/>
      <c r="M31" s="78"/>
      <c r="N31" s="78"/>
    </row>
    <row r="32" spans="2:14" x14ac:dyDescent="0.3">
      <c r="B32" s="67" t="s">
        <v>96</v>
      </c>
      <c r="E32" s="82">
        <v>217</v>
      </c>
      <c r="F32" s="78"/>
      <c r="G32" s="83"/>
      <c r="H32" s="78"/>
      <c r="I32" s="78"/>
      <c r="J32" s="78"/>
      <c r="K32" s="78"/>
      <c r="L32" s="78"/>
      <c r="M32" s="78"/>
      <c r="N32" s="78"/>
    </row>
    <row r="33" spans="5:14" x14ac:dyDescent="0.3">
      <c r="E33" s="82">
        <v>223</v>
      </c>
      <c r="F33" s="78"/>
      <c r="G33" s="83"/>
      <c r="H33" s="78"/>
      <c r="I33" s="78"/>
      <c r="J33" s="78"/>
      <c r="K33" s="78"/>
      <c r="L33" s="78"/>
      <c r="M33" s="78"/>
      <c r="N33" s="78"/>
    </row>
    <row r="34" spans="5:14" x14ac:dyDescent="0.3">
      <c r="E34" s="82">
        <v>224</v>
      </c>
      <c r="F34" s="78"/>
      <c r="G34" s="83"/>
      <c r="H34" s="78"/>
      <c r="I34" s="78"/>
      <c r="J34" s="78"/>
      <c r="K34" s="78"/>
      <c r="L34" s="78"/>
      <c r="M34" s="78"/>
      <c r="N34" s="78"/>
    </row>
    <row r="35" spans="5:14" x14ac:dyDescent="0.3">
      <c r="E35" s="82">
        <v>224</v>
      </c>
      <c r="F35" s="78"/>
      <c r="G35" s="83"/>
      <c r="H35" s="78"/>
      <c r="I35" s="78"/>
      <c r="J35" s="78"/>
      <c r="K35" s="78"/>
      <c r="L35" s="78"/>
      <c r="M35" s="78"/>
      <c r="N35" s="78"/>
    </row>
    <row r="36" spans="5:14" x14ac:dyDescent="0.3">
      <c r="E36" s="82">
        <v>225</v>
      </c>
      <c r="F36" s="78"/>
      <c r="G36" s="83"/>
      <c r="H36" s="78"/>
      <c r="I36" s="78"/>
      <c r="J36" s="78"/>
      <c r="K36" s="78"/>
      <c r="L36" s="78"/>
      <c r="M36" s="78"/>
      <c r="N36" s="78"/>
    </row>
    <row r="37" spans="5:14" x14ac:dyDescent="0.3">
      <c r="E37" s="82">
        <v>225</v>
      </c>
      <c r="F37" s="78"/>
      <c r="G37" s="83"/>
      <c r="H37" s="78"/>
      <c r="I37" s="78"/>
      <c r="J37" s="78"/>
      <c r="K37" s="78"/>
      <c r="L37" s="78"/>
      <c r="M37" s="78"/>
      <c r="N37" s="78"/>
    </row>
    <row r="38" spans="5:14" x14ac:dyDescent="0.3">
      <c r="E38" s="82">
        <v>230</v>
      </c>
      <c r="F38" s="78"/>
      <c r="G38" s="83"/>
      <c r="H38" s="78"/>
      <c r="I38" s="78"/>
      <c r="J38" s="78"/>
      <c r="K38" s="78"/>
      <c r="L38" s="78"/>
      <c r="M38" s="78"/>
      <c r="N38" s="78"/>
    </row>
    <row r="39" spans="5:14" x14ac:dyDescent="0.3">
      <c r="E39" s="82">
        <v>233</v>
      </c>
      <c r="F39" s="78"/>
      <c r="G39" s="83"/>
      <c r="H39" s="78"/>
      <c r="I39" s="78"/>
      <c r="J39" s="78"/>
      <c r="K39" s="78"/>
      <c r="L39" s="78"/>
      <c r="M39" s="78"/>
      <c r="N39" s="78"/>
    </row>
    <row r="40" spans="5:14" x14ac:dyDescent="0.3">
      <c r="E40" s="82">
        <v>242</v>
      </c>
      <c r="F40" s="78"/>
      <c r="G40" s="83"/>
      <c r="H40" s="78"/>
      <c r="I40" s="78"/>
      <c r="J40" s="78"/>
      <c r="K40" s="78"/>
      <c r="L40" s="78"/>
      <c r="M40" s="78"/>
      <c r="N40" s="78"/>
    </row>
    <row r="41" spans="5:14" x14ac:dyDescent="0.3">
      <c r="E41" s="82">
        <v>257</v>
      </c>
      <c r="F41" s="78"/>
      <c r="G41" s="83"/>
      <c r="H41" s="78"/>
      <c r="I41" s="78"/>
      <c r="J41" s="78"/>
      <c r="K41" s="78"/>
      <c r="L41" s="78"/>
      <c r="M41" s="78"/>
      <c r="N41" s="78"/>
    </row>
    <row r="42" spans="5:14" x14ac:dyDescent="0.3">
      <c r="E42" s="82">
        <v>300</v>
      </c>
      <c r="F42" s="78"/>
      <c r="G42" s="83"/>
      <c r="H42" s="78"/>
      <c r="I42" s="78"/>
      <c r="J42" s="78"/>
      <c r="K42" s="78"/>
      <c r="L42" s="78"/>
      <c r="M42" s="78"/>
      <c r="N42" s="78"/>
    </row>
    <row r="43" spans="5:14" x14ac:dyDescent="0.3">
      <c r="E43" s="82">
        <v>324</v>
      </c>
      <c r="F43" s="78"/>
      <c r="G43" s="83"/>
      <c r="H43" s="78"/>
      <c r="I43" s="78"/>
      <c r="J43" s="78"/>
      <c r="K43" s="78"/>
      <c r="L43" s="78"/>
      <c r="M43" s="78"/>
      <c r="N43" s="78"/>
    </row>
    <row r="44" spans="5:14" ht="15" thickBot="1" x14ac:dyDescent="0.35">
      <c r="E44" s="84">
        <v>337</v>
      </c>
      <c r="F44" s="85"/>
      <c r="G44" s="86"/>
      <c r="H44" s="78"/>
      <c r="I44" s="78"/>
      <c r="J44" s="78"/>
      <c r="K44" s="78"/>
      <c r="L44" s="78"/>
      <c r="M44" s="78"/>
      <c r="N44" s="78"/>
    </row>
    <row r="45" spans="5:14" x14ac:dyDescent="0.3">
      <c r="E45" s="74"/>
    </row>
    <row r="46" spans="5:14" x14ac:dyDescent="0.3">
      <c r="E46" s="74"/>
    </row>
    <row r="47" spans="5:14" x14ac:dyDescent="0.3">
      <c r="E47" s="75"/>
    </row>
  </sheetData>
  <mergeCells count="18">
    <mergeCell ref="B30:C30"/>
    <mergeCell ref="B7:C7"/>
    <mergeCell ref="B6:C6"/>
    <mergeCell ref="B5:C5"/>
    <mergeCell ref="B4:C4"/>
    <mergeCell ref="B18:C18"/>
    <mergeCell ref="B26:C26"/>
    <mergeCell ref="B27:C27"/>
    <mergeCell ref="B28:C28"/>
    <mergeCell ref="B29:C29"/>
    <mergeCell ref="B3:C3"/>
    <mergeCell ref="B14:C15"/>
    <mergeCell ref="B2:C2"/>
    <mergeCell ref="B16:C16"/>
    <mergeCell ref="B17:C17"/>
    <mergeCell ref="B11:C11"/>
    <mergeCell ref="B10:C10"/>
    <mergeCell ref="B9:C9"/>
  </mergeCells>
  <phoneticPr fontId="9" type="noConversion"/>
  <hyperlinks>
    <hyperlink ref="B32" location="'Assignment 1'!A1" display="home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79998168889431442"/>
  </sheetPr>
  <dimension ref="B2:M76"/>
  <sheetViews>
    <sheetView showGridLines="0" showRowColHeaders="0" topLeftCell="B2" workbookViewId="0">
      <selection activeCell="B7" sqref="B7:C11"/>
    </sheetView>
  </sheetViews>
  <sheetFormatPr defaultRowHeight="14.4" x14ac:dyDescent="0.3"/>
  <cols>
    <col min="1" max="1" width="3.5546875" customWidth="1"/>
    <col min="2" max="2" width="57" style="1" customWidth="1"/>
    <col min="3" max="3" width="12.77734375" customWidth="1"/>
    <col min="4" max="4" width="2.44140625" customWidth="1"/>
  </cols>
  <sheetData>
    <row r="2" spans="2:13" s="25" customFormat="1" ht="34.5" customHeight="1" x14ac:dyDescent="0.3">
      <c r="B2" s="252" t="s">
        <v>32</v>
      </c>
      <c r="C2" s="253"/>
      <c r="D2" t="s">
        <v>98</v>
      </c>
      <c r="E2" s="110" t="s">
        <v>135</v>
      </c>
      <c r="M2" s="110" t="s">
        <v>136</v>
      </c>
    </row>
    <row r="3" spans="2:13" ht="15" customHeight="1" x14ac:dyDescent="0.3">
      <c r="B3" s="254" t="s">
        <v>40</v>
      </c>
      <c r="C3" s="255"/>
    </row>
    <row r="4" spans="2:13" ht="15" customHeight="1" x14ac:dyDescent="0.3">
      <c r="B4" s="250" t="s">
        <v>41</v>
      </c>
      <c r="C4" s="251"/>
    </row>
    <row r="5" spans="2:13" ht="15" customHeight="1" thickBot="1" x14ac:dyDescent="0.35">
      <c r="B5" s="5"/>
      <c r="C5" s="6"/>
    </row>
    <row r="6" spans="2:13" ht="15" customHeight="1" x14ac:dyDescent="0.3">
      <c r="B6" s="43" t="s">
        <v>33</v>
      </c>
      <c r="C6" s="44" t="s">
        <v>34</v>
      </c>
    </row>
    <row r="7" spans="2:13" ht="15" customHeight="1" x14ac:dyDescent="0.3">
      <c r="B7" s="21" t="s">
        <v>35</v>
      </c>
      <c r="C7" s="108">
        <v>0.09</v>
      </c>
    </row>
    <row r="8" spans="2:13" ht="15" customHeight="1" x14ac:dyDescent="0.3">
      <c r="B8" s="21" t="s">
        <v>36</v>
      </c>
      <c r="C8" s="108">
        <v>0.24</v>
      </c>
    </row>
    <row r="9" spans="2:13" ht="15" customHeight="1" x14ac:dyDescent="0.3">
      <c r="B9" s="21" t="s">
        <v>37</v>
      </c>
      <c r="C9" s="108">
        <v>0.51</v>
      </c>
    </row>
    <row r="10" spans="2:13" ht="15" customHeight="1" x14ac:dyDescent="0.3">
      <c r="B10" s="42" t="s">
        <v>39</v>
      </c>
      <c r="C10" s="108">
        <v>7.0000000000000007E-2</v>
      </c>
    </row>
    <row r="11" spans="2:13" ht="15" customHeight="1" x14ac:dyDescent="0.3">
      <c r="B11" s="41" t="s">
        <v>38</v>
      </c>
      <c r="C11" s="109">
        <v>0.09</v>
      </c>
    </row>
    <row r="12" spans="2:13" ht="15" customHeight="1" x14ac:dyDescent="0.3">
      <c r="B12" s="22"/>
      <c r="C12" s="22"/>
    </row>
    <row r="13" spans="2:13" ht="15" customHeight="1" x14ac:dyDescent="0.3">
      <c r="B13" s="260" t="s">
        <v>42</v>
      </c>
      <c r="C13" s="261"/>
    </row>
    <row r="14" spans="2:13" ht="15" customHeight="1" x14ac:dyDescent="0.3">
      <c r="B14" s="262" t="s">
        <v>43</v>
      </c>
      <c r="C14" s="263"/>
    </row>
    <row r="15" spans="2:13" ht="15" customHeight="1" x14ac:dyDescent="0.3">
      <c r="B15" s="262" t="s">
        <v>44</v>
      </c>
      <c r="C15" s="263"/>
    </row>
    <row r="16" spans="2:13" ht="15" customHeight="1" x14ac:dyDescent="0.3">
      <c r="B16" s="45" t="s">
        <v>45</v>
      </c>
      <c r="C16" s="46"/>
    </row>
    <row r="17" spans="2:5" s="6" customFormat="1" ht="15" customHeight="1" x14ac:dyDescent="0.3"/>
    <row r="18" spans="2:5" ht="15" customHeight="1" x14ac:dyDescent="0.3">
      <c r="B18" s="67" t="s">
        <v>96</v>
      </c>
    </row>
    <row r="19" spans="2:5" ht="15.75" customHeight="1" x14ac:dyDescent="0.3">
      <c r="E19" s="111" t="s">
        <v>137</v>
      </c>
    </row>
    <row r="20" spans="2:5" ht="15.75" customHeight="1" x14ac:dyDescent="0.3">
      <c r="B20" s="1" t="s">
        <v>143</v>
      </c>
    </row>
    <row r="21" spans="2:5" ht="15.75" customHeight="1" x14ac:dyDescent="0.3">
      <c r="B21" s="1" t="s">
        <v>138</v>
      </c>
    </row>
    <row r="22" spans="2:5" ht="15.75" customHeight="1" x14ac:dyDescent="0.3">
      <c r="B22" s="1" t="s">
        <v>139</v>
      </c>
    </row>
    <row r="23" spans="2:5" ht="15.75" customHeight="1" x14ac:dyDescent="0.3">
      <c r="B23" s="1" t="s">
        <v>140</v>
      </c>
    </row>
    <row r="24" spans="2:5" ht="15.75" customHeight="1" x14ac:dyDescent="0.3">
      <c r="B24" s="1" t="s">
        <v>141</v>
      </c>
    </row>
    <row r="25" spans="2:5" ht="15.75" customHeight="1" x14ac:dyDescent="0.3">
      <c r="B25" s="1" t="s">
        <v>142</v>
      </c>
    </row>
    <row r="26" spans="2:5" ht="15.75" customHeight="1" x14ac:dyDescent="0.3">
      <c r="B26" s="1" t="s">
        <v>149</v>
      </c>
    </row>
    <row r="27" spans="2:5" ht="15.75" customHeight="1" x14ac:dyDescent="0.3">
      <c r="B27" s="1" t="s">
        <v>144</v>
      </c>
    </row>
    <row r="28" spans="2:5" x14ac:dyDescent="0.3">
      <c r="B28" s="1" t="s">
        <v>145</v>
      </c>
    </row>
    <row r="29" spans="2:5" ht="28.8" x14ac:dyDescent="0.3">
      <c r="B29" s="1" t="s">
        <v>146</v>
      </c>
    </row>
    <row r="30" spans="2:5" x14ac:dyDescent="0.3">
      <c r="B30" s="1" t="s">
        <v>147</v>
      </c>
    </row>
    <row r="31" spans="2:5" x14ac:dyDescent="0.3">
      <c r="B31" s="1" t="s">
        <v>148</v>
      </c>
    </row>
    <row r="71" spans="5:6" x14ac:dyDescent="0.3">
      <c r="E71" s="78"/>
      <c r="F71" s="78"/>
    </row>
    <row r="72" spans="5:6" x14ac:dyDescent="0.3">
      <c r="E72" s="112"/>
      <c r="F72" s="113"/>
    </row>
    <row r="73" spans="5:6" x14ac:dyDescent="0.3">
      <c r="E73" s="112"/>
      <c r="F73" s="113"/>
    </row>
    <row r="74" spans="5:6" x14ac:dyDescent="0.3">
      <c r="E74" s="112"/>
      <c r="F74" s="113"/>
    </row>
    <row r="75" spans="5:6" x14ac:dyDescent="0.3">
      <c r="E75" s="60"/>
      <c r="F75" s="113"/>
    </row>
    <row r="76" spans="5:6" x14ac:dyDescent="0.3">
      <c r="E76" s="112"/>
      <c r="F76" s="113"/>
    </row>
  </sheetData>
  <mergeCells count="6">
    <mergeCell ref="B15:C15"/>
    <mergeCell ref="B2:C2"/>
    <mergeCell ref="B3:C3"/>
    <mergeCell ref="B4:C4"/>
    <mergeCell ref="B13:C13"/>
    <mergeCell ref="B14:C14"/>
  </mergeCells>
  <hyperlinks>
    <hyperlink ref="B18" location="'Assignment 1'!A1" display="homepage" xr:uid="{00000000-0004-0000-06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79998168889431442"/>
  </sheetPr>
  <dimension ref="B1:K31"/>
  <sheetViews>
    <sheetView showGridLines="0" tabSelected="1" topLeftCell="A2" workbookViewId="0">
      <selection activeCell="E20" sqref="E20"/>
    </sheetView>
  </sheetViews>
  <sheetFormatPr defaultRowHeight="14.4" x14ac:dyDescent="0.3"/>
  <cols>
    <col min="1" max="1" width="3.5546875" customWidth="1"/>
    <col min="2" max="2" width="89.5546875" style="1" customWidth="1"/>
    <col min="3" max="3" width="9.21875" customWidth="1"/>
    <col min="4" max="4" width="3.5546875" customWidth="1"/>
    <col min="8" max="8" width="9.109375" customWidth="1"/>
    <col min="9" max="9" width="9.5546875" bestFit="1" customWidth="1"/>
    <col min="11" max="11" width="10.21875" bestFit="1" customWidth="1"/>
  </cols>
  <sheetData>
    <row r="1" spans="2:11" x14ac:dyDescent="0.3">
      <c r="F1" s="139" t="s">
        <v>172</v>
      </c>
    </row>
    <row r="2" spans="2:11" x14ac:dyDescent="0.3">
      <c r="D2" t="s">
        <v>154</v>
      </c>
      <c r="F2" s="139"/>
    </row>
    <row r="3" spans="2:11" s="25" customFormat="1" ht="34.5" customHeight="1" thickBot="1" x14ac:dyDescent="0.35">
      <c r="B3" s="252" t="s">
        <v>46</v>
      </c>
      <c r="C3" s="253"/>
      <c r="E3" s="132" t="s">
        <v>150</v>
      </c>
      <c r="F3" s="134" t="s">
        <v>170</v>
      </c>
      <c r="H3" s="138" t="s">
        <v>174</v>
      </c>
      <c r="I3" s="138" t="s">
        <v>171</v>
      </c>
      <c r="K3" s="130"/>
    </row>
    <row r="4" spans="2:11" ht="15" customHeight="1" x14ac:dyDescent="0.3">
      <c r="B4" s="254" t="s">
        <v>47</v>
      </c>
      <c r="C4" s="255"/>
      <c r="E4" s="133">
        <v>7</v>
      </c>
      <c r="F4" s="135">
        <f>(E4-$I$4)/$I$11</f>
        <v>0.34299717028501764</v>
      </c>
      <c r="H4" s="117" t="s">
        <v>151</v>
      </c>
      <c r="I4" s="124">
        <f>AVERAGE(E4:E8)</f>
        <v>6</v>
      </c>
      <c r="K4" s="131"/>
    </row>
    <row r="5" spans="2:11" ht="15" customHeight="1" x14ac:dyDescent="0.3">
      <c r="B5" s="286" t="s">
        <v>48</v>
      </c>
      <c r="C5" s="287"/>
      <c r="E5" s="133">
        <v>4</v>
      </c>
      <c r="F5" s="135">
        <f t="shared" ref="F5:F8" si="0">(E5-$I$4)/$I$11</f>
        <v>-0.68599434057003528</v>
      </c>
      <c r="H5" s="118" t="s">
        <v>152</v>
      </c>
      <c r="I5" s="125">
        <f>MEDIAN(E4:E8)</f>
        <v>7</v>
      </c>
      <c r="K5" s="131"/>
    </row>
    <row r="6" spans="2:11" ht="15" customHeight="1" x14ac:dyDescent="0.3">
      <c r="C6" s="5"/>
      <c r="E6" s="133">
        <v>9</v>
      </c>
      <c r="F6" s="135">
        <f t="shared" si="0"/>
        <v>1.0289915108550529</v>
      </c>
      <c r="H6" s="119" t="s">
        <v>153</v>
      </c>
      <c r="I6" s="126" t="e">
        <f>MODE(E4:E8)</f>
        <v>#N/A</v>
      </c>
      <c r="K6" s="131"/>
    </row>
    <row r="7" spans="2:11" ht="15" customHeight="1" x14ac:dyDescent="0.3">
      <c r="B7" s="260" t="s">
        <v>55</v>
      </c>
      <c r="C7" s="261"/>
      <c r="E7" s="133">
        <v>8</v>
      </c>
      <c r="F7" s="135">
        <f t="shared" si="0"/>
        <v>0.68599434057003528</v>
      </c>
      <c r="H7" s="119" t="s">
        <v>155</v>
      </c>
      <c r="I7" s="126">
        <f>MAX(E3:E8)</f>
        <v>9</v>
      </c>
      <c r="K7" s="131"/>
    </row>
    <row r="8" spans="2:11" ht="15" customHeight="1" x14ac:dyDescent="0.3">
      <c r="B8" s="262" t="s">
        <v>50</v>
      </c>
      <c r="C8" s="263"/>
      <c r="E8" s="133">
        <v>2</v>
      </c>
      <c r="F8" s="135">
        <f t="shared" si="0"/>
        <v>-1.3719886811400706</v>
      </c>
      <c r="H8" s="118" t="s">
        <v>156</v>
      </c>
      <c r="I8" s="125">
        <f>MIN(E3:E8)</f>
        <v>2</v>
      </c>
      <c r="K8" s="131"/>
    </row>
    <row r="9" spans="2:11" ht="15" customHeight="1" thickBot="1" x14ac:dyDescent="0.35">
      <c r="B9" s="262" t="s">
        <v>49</v>
      </c>
      <c r="C9" s="263"/>
      <c r="E9" s="114"/>
      <c r="F9" s="116"/>
      <c r="H9" s="119" t="s">
        <v>157</v>
      </c>
      <c r="I9" s="126">
        <f>I7-I8</f>
        <v>7</v>
      </c>
    </row>
    <row r="10" spans="2:11" ht="15" customHeight="1" thickBot="1" x14ac:dyDescent="0.35">
      <c r="B10" s="264" t="s">
        <v>51</v>
      </c>
      <c r="C10" s="265"/>
      <c r="E10" s="136" t="s">
        <v>164</v>
      </c>
      <c r="F10" s="137">
        <f>COUNT(E4:E8)</f>
        <v>5</v>
      </c>
      <c r="H10" s="119" t="s">
        <v>158</v>
      </c>
      <c r="I10" s="126">
        <f>VAR(E4:E8)</f>
        <v>8.5</v>
      </c>
    </row>
    <row r="11" spans="2:11" ht="15" customHeight="1" x14ac:dyDescent="0.3">
      <c r="E11" s="114"/>
      <c r="F11" s="116"/>
      <c r="H11" s="120" t="s">
        <v>159</v>
      </c>
      <c r="I11" s="123">
        <f>STDEV(E4:E8)</f>
        <v>2.9154759474226504</v>
      </c>
    </row>
    <row r="12" spans="2:11" ht="15" customHeight="1" x14ac:dyDescent="0.3">
      <c r="B12" s="266" t="s">
        <v>5</v>
      </c>
      <c r="C12" s="267"/>
      <c r="E12" s="114"/>
      <c r="F12" s="116"/>
      <c r="H12" s="119" t="s">
        <v>160</v>
      </c>
      <c r="I12" s="126"/>
    </row>
    <row r="13" spans="2:11" ht="15" customHeight="1" x14ac:dyDescent="0.3">
      <c r="B13" s="268"/>
      <c r="C13" s="269"/>
      <c r="E13" s="115"/>
      <c r="F13" s="116"/>
      <c r="H13" s="90" t="s">
        <v>161</v>
      </c>
      <c r="I13" s="128">
        <f>I11/I4</f>
        <v>0.48591265790377508</v>
      </c>
    </row>
    <row r="14" spans="2:11" ht="15" customHeight="1" thickBot="1" x14ac:dyDescent="0.35">
      <c r="B14" s="47" t="s">
        <v>165</v>
      </c>
      <c r="C14" s="48"/>
      <c r="E14" s="115"/>
      <c r="F14" s="116"/>
      <c r="H14" s="100" t="s">
        <v>162</v>
      </c>
      <c r="I14" s="127"/>
    </row>
    <row r="15" spans="2:11" ht="15.75" customHeight="1" x14ac:dyDescent="0.3">
      <c r="B15" s="49" t="s">
        <v>166</v>
      </c>
      <c r="C15" s="50"/>
      <c r="E15" s="115"/>
      <c r="F15" s="116"/>
    </row>
    <row r="16" spans="2:11" ht="15.75" customHeight="1" x14ac:dyDescent="0.3">
      <c r="B16" s="106" t="s">
        <v>167</v>
      </c>
      <c r="C16" s="107"/>
      <c r="E16" s="115"/>
      <c r="F16" s="116"/>
    </row>
    <row r="17" spans="2:9" ht="15.75" customHeight="1" x14ac:dyDescent="0.3">
      <c r="B17" s="270" t="s">
        <v>169</v>
      </c>
      <c r="C17" s="271"/>
      <c r="H17" s="122"/>
      <c r="I17" s="122"/>
    </row>
    <row r="18" spans="2:9" ht="15.75" customHeight="1" x14ac:dyDescent="0.3">
      <c r="B18" s="49" t="s">
        <v>168</v>
      </c>
      <c r="C18" s="50"/>
      <c r="H18" s="121"/>
      <c r="I18" s="121"/>
    </row>
    <row r="19" spans="2:9" ht="15.75" customHeight="1" x14ac:dyDescent="0.3">
      <c r="B19" s="270" t="s">
        <v>188</v>
      </c>
      <c r="C19" s="271"/>
      <c r="H19" s="121"/>
      <c r="I19" s="121"/>
    </row>
    <row r="20" spans="2:9" ht="15.75" customHeight="1" x14ac:dyDescent="0.3">
      <c r="B20" s="51"/>
      <c r="C20" s="52"/>
      <c r="H20" s="121"/>
      <c r="I20" s="121"/>
    </row>
    <row r="21" spans="2:9" ht="15.75" customHeight="1" x14ac:dyDescent="0.3">
      <c r="B21" s="288"/>
      <c r="C21" s="288"/>
      <c r="H21" s="121"/>
      <c r="I21" s="121"/>
    </row>
    <row r="22" spans="2:9" ht="15.75" customHeight="1" x14ac:dyDescent="0.3">
      <c r="B22" s="285" t="s">
        <v>96</v>
      </c>
      <c r="C22" s="285"/>
      <c r="H22" s="121"/>
      <c r="I22" s="121"/>
    </row>
    <row r="23" spans="2:9" ht="15.75" customHeight="1" x14ac:dyDescent="0.3">
      <c r="B23" s="53"/>
      <c r="C23" s="53"/>
      <c r="H23" s="121"/>
      <c r="I23" s="121"/>
    </row>
    <row r="24" spans="2:9" ht="15.75" customHeight="1" x14ac:dyDescent="0.3">
      <c r="B24" s="53"/>
      <c r="C24" s="53"/>
      <c r="H24" s="121"/>
      <c r="I24" s="121"/>
    </row>
    <row r="25" spans="2:9" x14ac:dyDescent="0.3">
      <c r="H25" s="121"/>
      <c r="I25" s="121"/>
    </row>
    <row r="26" spans="2:9" x14ac:dyDescent="0.3">
      <c r="H26" s="121"/>
      <c r="I26" s="121"/>
    </row>
    <row r="27" spans="2:9" x14ac:dyDescent="0.3">
      <c r="H27" s="121"/>
      <c r="I27" s="121"/>
    </row>
    <row r="28" spans="2:9" x14ac:dyDescent="0.3">
      <c r="H28" s="121"/>
      <c r="I28" s="121"/>
    </row>
    <row r="29" spans="2:9" x14ac:dyDescent="0.3">
      <c r="H29" s="121"/>
      <c r="I29" s="121"/>
    </row>
    <row r="30" spans="2:9" x14ac:dyDescent="0.3">
      <c r="H30" s="121"/>
      <c r="I30" s="121"/>
    </row>
    <row r="31" spans="2:9" x14ac:dyDescent="0.3">
      <c r="H31" s="121"/>
      <c r="I31" s="121"/>
    </row>
  </sheetData>
  <mergeCells count="12">
    <mergeCell ref="B22:C22"/>
    <mergeCell ref="B7:C7"/>
    <mergeCell ref="B8:C8"/>
    <mergeCell ref="B10:C10"/>
    <mergeCell ref="B3:C3"/>
    <mergeCell ref="B4:C4"/>
    <mergeCell ref="B5:C5"/>
    <mergeCell ref="B9:C9"/>
    <mergeCell ref="B17:C17"/>
    <mergeCell ref="B12:C13"/>
    <mergeCell ref="B19:C19"/>
    <mergeCell ref="B21:C21"/>
  </mergeCells>
  <hyperlinks>
    <hyperlink ref="B22:C22" location="'Assignment 1'!A1" display="homepage" xr:uid="{00000000-0004-0000-0700-000000000000}"/>
  </hyperlink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79998168889431442"/>
  </sheetPr>
  <dimension ref="B1:M32"/>
  <sheetViews>
    <sheetView showGridLines="0" topLeftCell="B7" workbookViewId="0">
      <selection activeCell="F5" sqref="F5"/>
    </sheetView>
  </sheetViews>
  <sheetFormatPr defaultRowHeight="14.4" x14ac:dyDescent="0.3"/>
  <cols>
    <col min="1" max="1" width="3.21875" customWidth="1"/>
    <col min="2" max="2" width="89.5546875" style="1" customWidth="1"/>
    <col min="3" max="3" width="9.21875" customWidth="1"/>
    <col min="4" max="4" width="3.21875" customWidth="1"/>
    <col min="5" max="5" width="8.44140625" customWidth="1"/>
    <col min="6" max="6" width="9.21875" customWidth="1"/>
    <col min="7" max="7" width="10.109375" customWidth="1"/>
    <col min="8" max="8" width="9.5546875" bestFit="1" customWidth="1"/>
    <col min="13" max="13" width="9.5546875" bestFit="1" customWidth="1"/>
  </cols>
  <sheetData>
    <row r="1" spans="2:13" x14ac:dyDescent="0.3">
      <c r="F1" s="139" t="s">
        <v>175</v>
      </c>
      <c r="J1" s="139" t="s">
        <v>176</v>
      </c>
    </row>
    <row r="2" spans="2:13" ht="15" thickBot="1" x14ac:dyDescent="0.35"/>
    <row r="3" spans="2:13" s="25" customFormat="1" ht="34.5" customHeight="1" thickBot="1" x14ac:dyDescent="0.35">
      <c r="B3" s="252" t="s">
        <v>52</v>
      </c>
      <c r="C3" s="253"/>
      <c r="E3" s="140" t="s">
        <v>173</v>
      </c>
      <c r="F3" s="141"/>
      <c r="G3" s="150" t="s">
        <v>174</v>
      </c>
      <c r="H3" s="150" t="s">
        <v>171</v>
      </c>
      <c r="J3" s="140" t="s">
        <v>173</v>
      </c>
      <c r="K3" s="141"/>
    </row>
    <row r="4" spans="2:13" ht="15" customHeight="1" x14ac:dyDescent="0.3">
      <c r="B4" s="254" t="s">
        <v>53</v>
      </c>
      <c r="C4" s="255"/>
      <c r="E4" s="142">
        <v>38</v>
      </c>
      <c r="F4" s="151">
        <f>(E4-$H$4)/$H$12</f>
        <v>2.164058490293912</v>
      </c>
      <c r="G4" s="117" t="s">
        <v>151</v>
      </c>
      <c r="H4" s="144">
        <f>AVERAGE(E4:E28)</f>
        <v>27.12</v>
      </c>
      <c r="J4" s="160">
        <v>22</v>
      </c>
      <c r="K4" s="151">
        <f>(J4-$M$4)/$M$12</f>
        <v>-0.28754947535747583</v>
      </c>
      <c r="L4" s="117" t="s">
        <v>151</v>
      </c>
      <c r="M4" s="163">
        <f>AVERAGE(J4:J20)</f>
        <v>22.529411764705884</v>
      </c>
    </row>
    <row r="5" spans="2:13" x14ac:dyDescent="0.3">
      <c r="B5" s="289" t="s">
        <v>54</v>
      </c>
      <c r="C5" s="290"/>
      <c r="E5" s="142">
        <v>26</v>
      </c>
      <c r="F5" s="151">
        <f t="shared" ref="F5:F28" si="0">(E5-$H$4)/$H$12</f>
        <v>-0.22277072694202057</v>
      </c>
      <c r="G5" s="118" t="s">
        <v>152</v>
      </c>
      <c r="H5" s="147">
        <f>MEDIAN(E4:E28)</f>
        <v>26</v>
      </c>
      <c r="J5" s="159">
        <v>23</v>
      </c>
      <c r="K5" s="151">
        <f t="shared" ref="K5:K20" si="1">(J5-$M$4)/$M$12</f>
        <v>0.2555995336510879</v>
      </c>
      <c r="L5" s="118" t="s">
        <v>152</v>
      </c>
      <c r="M5" s="147">
        <f>MEDIAN(J4:J20)</f>
        <v>22</v>
      </c>
    </row>
    <row r="6" spans="2:13" ht="15" customHeight="1" x14ac:dyDescent="0.3">
      <c r="C6" s="5"/>
      <c r="E6" s="142">
        <v>30</v>
      </c>
      <c r="F6" s="151">
        <f t="shared" si="0"/>
        <v>0.57283901213662358</v>
      </c>
      <c r="G6" s="119" t="s">
        <v>153</v>
      </c>
      <c r="H6" s="146">
        <f>MODE(E4:E28)</f>
        <v>26</v>
      </c>
      <c r="J6" s="160">
        <v>21</v>
      </c>
      <c r="K6" s="151">
        <f t="shared" si="1"/>
        <v>-0.83069848436603955</v>
      </c>
      <c r="L6" s="119" t="s">
        <v>153</v>
      </c>
      <c r="M6" s="146">
        <f>MODE(J4:J20)</f>
        <v>22</v>
      </c>
    </row>
    <row r="7" spans="2:13" ht="15" customHeight="1" x14ac:dyDescent="0.3">
      <c r="B7" s="260" t="s">
        <v>55</v>
      </c>
      <c r="C7" s="261"/>
      <c r="E7" s="143">
        <v>26</v>
      </c>
      <c r="F7" s="151">
        <f t="shared" si="0"/>
        <v>-0.22277072694202057</v>
      </c>
      <c r="G7" s="118" t="s">
        <v>155</v>
      </c>
      <c r="H7" s="147">
        <f>MAX(E4:E28)</f>
        <v>39</v>
      </c>
      <c r="J7" s="160">
        <v>22</v>
      </c>
      <c r="K7" s="151">
        <f t="shared" si="1"/>
        <v>-0.28754947535747583</v>
      </c>
      <c r="L7" s="118" t="s">
        <v>155</v>
      </c>
      <c r="M7" s="147">
        <f>MAX(J4:J20)</f>
        <v>26</v>
      </c>
    </row>
    <row r="8" spans="2:13" ht="15" customHeight="1" x14ac:dyDescent="0.3">
      <c r="B8" s="262" t="s">
        <v>56</v>
      </c>
      <c r="C8" s="263"/>
      <c r="E8" s="142">
        <v>25</v>
      </c>
      <c r="F8" s="151">
        <f t="shared" si="0"/>
        <v>-0.42167316171168162</v>
      </c>
      <c r="G8" s="118" t="s">
        <v>156</v>
      </c>
      <c r="H8" s="147">
        <f>MIN(E4:E28)</f>
        <v>21</v>
      </c>
      <c r="J8" s="160">
        <v>25</v>
      </c>
      <c r="K8" s="151">
        <f t="shared" si="1"/>
        <v>1.3418975516682154</v>
      </c>
      <c r="L8" s="118" t="s">
        <v>156</v>
      </c>
      <c r="M8" s="147">
        <f>MIN(J4:J20)</f>
        <v>19</v>
      </c>
    </row>
    <row r="9" spans="2:13" ht="15" customHeight="1" x14ac:dyDescent="0.3">
      <c r="B9" s="262" t="s">
        <v>57</v>
      </c>
      <c r="C9" s="263"/>
      <c r="E9" s="143">
        <v>27</v>
      </c>
      <c r="F9" s="151">
        <f t="shared" si="0"/>
        <v>-2.3868292172359522E-2</v>
      </c>
      <c r="G9" s="118" t="s">
        <v>157</v>
      </c>
      <c r="H9" s="147">
        <f>H7-H8</f>
        <v>18</v>
      </c>
      <c r="J9" s="160">
        <v>26</v>
      </c>
      <c r="K9" s="151">
        <f t="shared" si="1"/>
        <v>1.8850465606767792</v>
      </c>
      <c r="L9" s="118" t="s">
        <v>157</v>
      </c>
      <c r="M9" s="147">
        <f>M7-M8</f>
        <v>7</v>
      </c>
    </row>
    <row r="10" spans="2:13" ht="15" customHeight="1" x14ac:dyDescent="0.3">
      <c r="B10" s="262" t="s">
        <v>58</v>
      </c>
      <c r="C10" s="263"/>
      <c r="E10" s="142">
        <v>22</v>
      </c>
      <c r="F10" s="151">
        <f t="shared" si="0"/>
        <v>-1.0183804660206648</v>
      </c>
      <c r="G10" s="118" t="s">
        <v>158</v>
      </c>
      <c r="H10" s="149">
        <f>VAR(E4:E28)</f>
        <v>25.276666666666642</v>
      </c>
      <c r="J10" s="160">
        <v>22</v>
      </c>
      <c r="K10" s="151">
        <f t="shared" si="1"/>
        <v>-0.28754947535747583</v>
      </c>
      <c r="L10" s="118" t="s">
        <v>158</v>
      </c>
      <c r="M10" s="149">
        <f>VAR(J4:J20)</f>
        <v>3.3897058823529407</v>
      </c>
    </row>
    <row r="11" spans="2:13" ht="15" customHeight="1" x14ac:dyDescent="0.3">
      <c r="B11" s="23" t="s">
        <v>59</v>
      </c>
      <c r="C11" s="24"/>
      <c r="E11" s="142">
        <v>27</v>
      </c>
      <c r="F11" s="151">
        <f t="shared" si="0"/>
        <v>-2.3868292172359522E-2</v>
      </c>
      <c r="G11" s="90" t="s">
        <v>159</v>
      </c>
      <c r="H11" s="83"/>
      <c r="J11" s="160">
        <v>22</v>
      </c>
      <c r="K11" s="151">
        <f t="shared" si="1"/>
        <v>-0.28754947535747583</v>
      </c>
      <c r="L11" s="90" t="s">
        <v>159</v>
      </c>
      <c r="M11" s="83"/>
    </row>
    <row r="12" spans="2:13" ht="15" customHeight="1" x14ac:dyDescent="0.3">
      <c r="E12" s="143">
        <v>39</v>
      </c>
      <c r="F12" s="151">
        <f t="shared" si="0"/>
        <v>2.362960925063573</v>
      </c>
      <c r="G12" s="119" t="s">
        <v>160</v>
      </c>
      <c r="H12" s="162">
        <f>STDEV(E4:E28)</f>
        <v>5.0275905428611267</v>
      </c>
      <c r="J12" s="160">
        <v>21</v>
      </c>
      <c r="K12" s="151">
        <f t="shared" si="1"/>
        <v>-0.83069848436603955</v>
      </c>
      <c r="L12" s="119" t="s">
        <v>160</v>
      </c>
      <c r="M12" s="162">
        <f>STDEV(J4:J20)</f>
        <v>1.8411153908304989</v>
      </c>
    </row>
    <row r="13" spans="2:13" ht="15" customHeight="1" x14ac:dyDescent="0.3">
      <c r="B13" s="266" t="s">
        <v>5</v>
      </c>
      <c r="C13" s="267"/>
      <c r="E13" s="142">
        <v>24</v>
      </c>
      <c r="F13" s="151">
        <f t="shared" si="0"/>
        <v>-0.62057559648134264</v>
      </c>
      <c r="G13" s="120" t="s">
        <v>161</v>
      </c>
      <c r="H13" s="145"/>
      <c r="J13" s="160">
        <v>19</v>
      </c>
      <c r="K13" s="151">
        <f t="shared" si="1"/>
        <v>-1.916996502383167</v>
      </c>
      <c r="L13" s="120" t="s">
        <v>161</v>
      </c>
      <c r="M13" s="145"/>
    </row>
    <row r="14" spans="2:13" ht="15" customHeight="1" x14ac:dyDescent="0.3">
      <c r="B14" s="268"/>
      <c r="C14" s="269"/>
      <c r="E14" s="142">
        <v>24</v>
      </c>
      <c r="F14" s="151">
        <f t="shared" si="0"/>
        <v>-0.62057559648134264</v>
      </c>
      <c r="G14" s="119" t="s">
        <v>162</v>
      </c>
      <c r="H14" s="154">
        <f>H12/H4</f>
        <v>0.18538313211139848</v>
      </c>
      <c r="J14" s="160">
        <v>22</v>
      </c>
      <c r="K14" s="151">
        <f t="shared" si="1"/>
        <v>-0.28754947535747583</v>
      </c>
      <c r="L14" s="119" t="s">
        <v>162</v>
      </c>
      <c r="M14" s="154">
        <f>M12/M4</f>
        <v>8.1720526485949033E-2</v>
      </c>
    </row>
    <row r="15" spans="2:13" ht="15.75" customHeight="1" thickBot="1" x14ac:dyDescent="0.35">
      <c r="B15" s="47" t="s">
        <v>180</v>
      </c>
      <c r="C15" s="48"/>
      <c r="E15" s="143">
        <v>26</v>
      </c>
      <c r="F15" s="151">
        <f t="shared" si="0"/>
        <v>-0.22277072694202057</v>
      </c>
      <c r="G15" s="153" t="s">
        <v>163</v>
      </c>
      <c r="H15" s="155">
        <f>SKEW(E4:E28)</f>
        <v>1.1826922222061154</v>
      </c>
      <c r="J15" s="160">
        <v>22</v>
      </c>
      <c r="K15" s="151">
        <f t="shared" si="1"/>
        <v>-0.28754947535747583</v>
      </c>
      <c r="L15" s="153" t="s">
        <v>163</v>
      </c>
      <c r="M15" s="155">
        <f>SKEW(J4:J20)</f>
        <v>0.52594732672759537</v>
      </c>
    </row>
    <row r="16" spans="2:13" ht="15.75" customHeight="1" x14ac:dyDescent="0.3">
      <c r="B16" s="49" t="s">
        <v>179</v>
      </c>
      <c r="C16" s="50"/>
      <c r="E16" s="142">
        <v>25</v>
      </c>
      <c r="F16" s="151">
        <f t="shared" si="0"/>
        <v>-0.42167316171168162</v>
      </c>
      <c r="J16" s="160">
        <v>26</v>
      </c>
      <c r="K16" s="151">
        <f t="shared" si="1"/>
        <v>1.8850465606767792</v>
      </c>
    </row>
    <row r="17" spans="2:11" ht="15.75" customHeight="1" x14ac:dyDescent="0.3">
      <c r="B17" s="270" t="s">
        <v>177</v>
      </c>
      <c r="C17" s="271"/>
      <c r="E17" s="142">
        <v>23</v>
      </c>
      <c r="F17" s="151">
        <f t="shared" si="0"/>
        <v>-0.81947803125100371</v>
      </c>
      <c r="J17" s="160">
        <v>23</v>
      </c>
      <c r="K17" s="151">
        <f t="shared" si="1"/>
        <v>0.2555995336510879</v>
      </c>
    </row>
    <row r="18" spans="2:11" ht="15.75" customHeight="1" x14ac:dyDescent="0.3">
      <c r="B18" s="104" t="s">
        <v>178</v>
      </c>
      <c r="C18" s="105"/>
      <c r="E18" s="142">
        <v>25</v>
      </c>
      <c r="F18" s="151">
        <f t="shared" si="0"/>
        <v>-0.42167316171168162</v>
      </c>
      <c r="J18" s="160">
        <v>24</v>
      </c>
      <c r="K18" s="151">
        <f t="shared" si="1"/>
        <v>0.79874854265965167</v>
      </c>
    </row>
    <row r="19" spans="2:11" ht="15.75" customHeight="1" x14ac:dyDescent="0.3">
      <c r="B19" s="104" t="s">
        <v>181</v>
      </c>
      <c r="C19" s="105"/>
      <c r="E19" s="142">
        <v>26</v>
      </c>
      <c r="F19" s="151">
        <f t="shared" si="0"/>
        <v>-0.22277072694202057</v>
      </c>
      <c r="J19" s="160">
        <v>21</v>
      </c>
      <c r="K19" s="151">
        <f t="shared" si="1"/>
        <v>-0.83069848436603955</v>
      </c>
    </row>
    <row r="20" spans="2:11" ht="15.75" customHeight="1" thickBot="1" x14ac:dyDescent="0.35">
      <c r="B20" s="104" t="s">
        <v>239</v>
      </c>
      <c r="C20" s="105"/>
      <c r="E20" s="142">
        <v>31</v>
      </c>
      <c r="F20" s="151">
        <f t="shared" si="0"/>
        <v>0.77174144690628466</v>
      </c>
      <c r="J20" s="161">
        <v>22</v>
      </c>
      <c r="K20" s="152">
        <f t="shared" si="1"/>
        <v>-0.28754947535747583</v>
      </c>
    </row>
    <row r="21" spans="2:11" ht="15.75" customHeight="1" thickBot="1" x14ac:dyDescent="0.35">
      <c r="B21" s="104" t="s">
        <v>184</v>
      </c>
      <c r="C21" s="105"/>
      <c r="E21" s="142">
        <v>26</v>
      </c>
      <c r="F21" s="151">
        <f t="shared" si="0"/>
        <v>-0.22277072694202057</v>
      </c>
      <c r="J21" s="157"/>
      <c r="K21" s="158"/>
    </row>
    <row r="22" spans="2:11" ht="15.75" customHeight="1" thickBot="1" x14ac:dyDescent="0.35">
      <c r="B22" s="270" t="s">
        <v>182</v>
      </c>
      <c r="C22" s="271"/>
      <c r="E22" s="142">
        <v>37</v>
      </c>
      <c r="F22" s="151">
        <f t="shared" si="0"/>
        <v>1.9651560555242509</v>
      </c>
      <c r="J22" s="136" t="s">
        <v>164</v>
      </c>
      <c r="K22" s="137">
        <f>COUNT(J4:J20)</f>
        <v>17</v>
      </c>
    </row>
    <row r="23" spans="2:11" ht="15.75" customHeight="1" x14ac:dyDescent="0.3">
      <c r="B23" s="270" t="s">
        <v>183</v>
      </c>
      <c r="C23" s="271"/>
      <c r="E23" s="142">
        <v>22</v>
      </c>
      <c r="F23" s="151">
        <f t="shared" si="0"/>
        <v>-1.0183804660206648</v>
      </c>
      <c r="J23" s="157"/>
      <c r="K23" s="158"/>
    </row>
    <row r="24" spans="2:11" ht="15.75" customHeight="1" x14ac:dyDescent="0.3">
      <c r="B24" s="51" t="s">
        <v>186</v>
      </c>
      <c r="C24" s="164" t="s">
        <v>185</v>
      </c>
      <c r="E24" s="142">
        <v>29</v>
      </c>
      <c r="F24" s="151">
        <f t="shared" si="0"/>
        <v>0.37393657736696256</v>
      </c>
      <c r="J24" s="157"/>
      <c r="K24" s="158"/>
    </row>
    <row r="25" spans="2:11" ht="15.75" customHeight="1" x14ac:dyDescent="0.3">
      <c r="B25" s="288"/>
      <c r="C25" s="288"/>
      <c r="E25" s="142">
        <v>25</v>
      </c>
      <c r="F25" s="151">
        <f t="shared" si="0"/>
        <v>-0.42167316171168162</v>
      </c>
      <c r="J25" s="157"/>
      <c r="K25" s="158"/>
    </row>
    <row r="26" spans="2:11" ht="15.75" customHeight="1" x14ac:dyDescent="0.3">
      <c r="B26" s="285" t="s">
        <v>96</v>
      </c>
      <c r="C26" s="285"/>
      <c r="E26" s="142">
        <v>33</v>
      </c>
      <c r="F26" s="151">
        <f t="shared" si="0"/>
        <v>1.1695463164456068</v>
      </c>
      <c r="J26" s="157"/>
      <c r="K26" s="158"/>
    </row>
    <row r="27" spans="2:11" ht="15.75" customHeight="1" x14ac:dyDescent="0.3">
      <c r="B27" s="53"/>
      <c r="C27" s="53"/>
      <c r="E27" s="142">
        <v>21</v>
      </c>
      <c r="F27" s="151">
        <f t="shared" si="0"/>
        <v>-1.2172829007903259</v>
      </c>
      <c r="J27" s="157"/>
      <c r="K27" s="158"/>
    </row>
    <row r="28" spans="2:11" ht="15" thickBot="1" x14ac:dyDescent="0.35">
      <c r="B28" s="53"/>
      <c r="C28" s="53"/>
      <c r="E28" s="148">
        <v>21</v>
      </c>
      <c r="F28" s="152">
        <f t="shared" si="0"/>
        <v>-1.2172829007903259</v>
      </c>
      <c r="J28" s="157"/>
      <c r="K28" s="158"/>
    </row>
    <row r="29" spans="2:11" ht="15" thickBot="1" x14ac:dyDescent="0.35"/>
    <row r="30" spans="2:11" ht="15" thickBot="1" x14ac:dyDescent="0.35">
      <c r="E30" s="136" t="s">
        <v>164</v>
      </c>
      <c r="F30" s="137">
        <f>COUNT(E4:E28)</f>
        <v>25</v>
      </c>
      <c r="J30" s="156"/>
      <c r="K30" s="129"/>
    </row>
    <row r="32" spans="2:11" x14ac:dyDescent="0.3">
      <c r="B32" s="54"/>
    </row>
  </sheetData>
  <mergeCells count="13">
    <mergeCell ref="B26:C26"/>
    <mergeCell ref="B3:C3"/>
    <mergeCell ref="B4:C4"/>
    <mergeCell ref="B5:C5"/>
    <mergeCell ref="B7:C7"/>
    <mergeCell ref="B8:C8"/>
    <mergeCell ref="B9:C9"/>
    <mergeCell ref="B22:C22"/>
    <mergeCell ref="B10:C10"/>
    <mergeCell ref="B13:C14"/>
    <mergeCell ref="B17:C17"/>
    <mergeCell ref="B23:C23"/>
    <mergeCell ref="B25:C25"/>
  </mergeCells>
  <hyperlinks>
    <hyperlink ref="B26:C26" location="'Assignment 1'!A1" display="homepage" xr:uid="{00000000-0004-0000-0800-000000000000}"/>
  </hyperlink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79998168889431442"/>
  </sheetPr>
  <dimension ref="B1:M38"/>
  <sheetViews>
    <sheetView showGridLines="0" workbookViewId="0">
      <selection activeCell="H13" sqref="H13"/>
    </sheetView>
  </sheetViews>
  <sheetFormatPr defaultRowHeight="14.4" x14ac:dyDescent="0.3"/>
  <cols>
    <col min="1" max="1" width="3.44140625" customWidth="1"/>
    <col min="2" max="2" width="89.5546875" style="1" customWidth="1"/>
    <col min="3" max="3" width="9.21875" customWidth="1"/>
    <col min="4" max="4" width="3.44140625" customWidth="1"/>
    <col min="5" max="5" width="18.77734375" bestFit="1" customWidth="1"/>
    <col min="9" max="9" width="18.77734375" customWidth="1"/>
  </cols>
  <sheetData>
    <row r="1" spans="2:13" x14ac:dyDescent="0.3">
      <c r="E1" s="17"/>
    </row>
    <row r="2" spans="2:13" s="25" customFormat="1" ht="34.5" customHeight="1" x14ac:dyDescent="0.3">
      <c r="B2" s="252" t="s">
        <v>68</v>
      </c>
      <c r="C2" s="253"/>
      <c r="E2" s="17"/>
      <c r="F2" s="180" t="s">
        <v>189</v>
      </c>
      <c r="G2" s="181"/>
      <c r="H2" s="183" t="s">
        <v>154</v>
      </c>
      <c r="I2" s="182" t="s">
        <v>190</v>
      </c>
    </row>
    <row r="3" spans="2:13" ht="15" customHeight="1" x14ac:dyDescent="0.3">
      <c r="B3" s="254" t="s">
        <v>63</v>
      </c>
      <c r="C3" s="255"/>
      <c r="E3" s="17"/>
      <c r="F3" s="184" t="s">
        <v>196</v>
      </c>
      <c r="G3" s="174"/>
      <c r="H3" s="177"/>
      <c r="I3" s="185">
        <v>135</v>
      </c>
    </row>
    <row r="4" spans="2:13" ht="15" customHeight="1" x14ac:dyDescent="0.3">
      <c r="B4" s="250" t="s">
        <v>71</v>
      </c>
      <c r="C4" s="251"/>
      <c r="E4" s="17"/>
      <c r="F4" s="184" t="s">
        <v>198</v>
      </c>
      <c r="G4" s="174"/>
      <c r="H4" s="178"/>
      <c r="I4" s="186">
        <v>141</v>
      </c>
    </row>
    <row r="5" spans="2:13" ht="15" customHeight="1" x14ac:dyDescent="0.3">
      <c r="B5" s="5"/>
      <c r="C5" s="6"/>
      <c r="E5" s="17"/>
      <c r="F5" s="184" t="s">
        <v>197</v>
      </c>
      <c r="G5" s="174"/>
      <c r="H5" s="178"/>
      <c r="I5" s="186">
        <v>150</v>
      </c>
    </row>
    <row r="6" spans="2:13" ht="15" customHeight="1" x14ac:dyDescent="0.3">
      <c r="B6" s="260" t="s">
        <v>60</v>
      </c>
      <c r="C6" s="261"/>
      <c r="E6" s="17"/>
      <c r="F6" s="184" t="s">
        <v>195</v>
      </c>
      <c r="G6" s="174"/>
      <c r="H6" s="178"/>
      <c r="I6" s="186">
        <v>158</v>
      </c>
    </row>
    <row r="7" spans="2:13" ht="15" customHeight="1" x14ac:dyDescent="0.3">
      <c r="B7" s="262" t="s">
        <v>61</v>
      </c>
      <c r="C7" s="263"/>
      <c r="E7" s="17"/>
      <c r="F7" s="184" t="s">
        <v>193</v>
      </c>
      <c r="G7" s="174"/>
      <c r="H7" s="178"/>
      <c r="I7" s="186">
        <v>158</v>
      </c>
    </row>
    <row r="8" spans="2:13" ht="15" customHeight="1" x14ac:dyDescent="0.3">
      <c r="B8" s="264" t="s">
        <v>62</v>
      </c>
      <c r="C8" s="265"/>
      <c r="E8" s="17"/>
      <c r="F8" s="184" t="s">
        <v>194</v>
      </c>
      <c r="G8" s="174"/>
      <c r="H8" s="178"/>
      <c r="I8" s="186">
        <v>164</v>
      </c>
    </row>
    <row r="9" spans="2:13" ht="15" customHeight="1" x14ac:dyDescent="0.3">
      <c r="B9" s="22"/>
      <c r="C9" s="22"/>
      <c r="E9" s="17"/>
      <c r="F9" s="184" t="s">
        <v>192</v>
      </c>
      <c r="G9" s="174"/>
      <c r="H9" s="178"/>
      <c r="I9" s="186">
        <v>169</v>
      </c>
    </row>
    <row r="10" spans="2:13" ht="15" customHeight="1" x14ac:dyDescent="0.3">
      <c r="B10" s="266" t="s">
        <v>5</v>
      </c>
      <c r="C10" s="267"/>
      <c r="E10" s="17"/>
      <c r="F10" s="184" t="s">
        <v>191</v>
      </c>
      <c r="G10" s="174"/>
      <c r="H10" s="178"/>
      <c r="I10" s="186">
        <v>171</v>
      </c>
    </row>
    <row r="11" spans="2:13" ht="15" customHeight="1" thickBot="1" x14ac:dyDescent="0.35">
      <c r="B11" s="268"/>
      <c r="C11" s="269"/>
      <c r="E11" s="17"/>
    </row>
    <row r="12" spans="2:13" ht="15" customHeight="1" thickBot="1" x14ac:dyDescent="0.35">
      <c r="B12" s="268"/>
      <c r="C12" s="269"/>
      <c r="E12" s="17"/>
      <c r="F12" s="248" t="s">
        <v>206</v>
      </c>
      <c r="G12" s="246"/>
      <c r="H12" s="247">
        <f>COUNT(I3:I10)</f>
        <v>8</v>
      </c>
    </row>
    <row r="13" spans="2:13" ht="15" customHeight="1" thickBot="1" x14ac:dyDescent="0.35">
      <c r="B13" s="268"/>
      <c r="C13" s="269"/>
      <c r="E13" s="189" t="s">
        <v>217</v>
      </c>
    </row>
    <row r="14" spans="2:13" ht="15" customHeight="1" x14ac:dyDescent="0.3">
      <c r="B14" s="270" t="s">
        <v>218</v>
      </c>
      <c r="C14" s="271"/>
      <c r="E14" s="17"/>
      <c r="F14" s="169" t="s">
        <v>199</v>
      </c>
      <c r="G14" s="81"/>
      <c r="H14" s="176"/>
      <c r="I14" s="170"/>
      <c r="K14" t="s">
        <v>213</v>
      </c>
    </row>
    <row r="15" spans="2:13" ht="15" customHeight="1" x14ac:dyDescent="0.3">
      <c r="B15" s="272" t="s">
        <v>219</v>
      </c>
      <c r="C15" s="273"/>
      <c r="E15" s="17"/>
      <c r="F15" s="119" t="s">
        <v>200</v>
      </c>
      <c r="G15" s="172"/>
      <c r="H15" s="177"/>
      <c r="I15" s="173">
        <f>MIN(I3:I10)</f>
        <v>135</v>
      </c>
    </row>
    <row r="16" spans="2:13" ht="15.75" customHeight="1" x14ac:dyDescent="0.3">
      <c r="B16" s="272" t="s">
        <v>207</v>
      </c>
      <c r="C16" s="273"/>
      <c r="E16" s="17"/>
      <c r="F16" s="118" t="s">
        <v>201</v>
      </c>
      <c r="G16" s="174"/>
      <c r="H16" s="178"/>
      <c r="I16" s="187">
        <f>_xlfn.QUARTILE.EXC(I3:I10,1)</f>
        <v>143.25</v>
      </c>
      <c r="K16" t="s">
        <v>208</v>
      </c>
      <c r="M16" s="188">
        <f>I16</f>
        <v>143.25</v>
      </c>
    </row>
    <row r="17" spans="2:13" ht="15.75" customHeight="1" x14ac:dyDescent="0.3">
      <c r="B17" s="49"/>
      <c r="C17" s="50"/>
      <c r="E17" s="17"/>
      <c r="F17" s="118" t="s">
        <v>202</v>
      </c>
      <c r="G17" s="174"/>
      <c r="H17" s="178"/>
      <c r="I17" s="175">
        <f>_xlfn.QUARTILE.EXC(I3:I10,2)</f>
        <v>158</v>
      </c>
      <c r="K17" t="s">
        <v>209</v>
      </c>
      <c r="M17" s="188">
        <f>I17-I16</f>
        <v>14.75</v>
      </c>
    </row>
    <row r="18" spans="2:13" ht="15.75" customHeight="1" x14ac:dyDescent="0.3">
      <c r="B18" s="49"/>
      <c r="C18" s="50"/>
      <c r="E18" s="17"/>
      <c r="F18" s="118" t="s">
        <v>203</v>
      </c>
      <c r="G18" s="174"/>
      <c r="H18" s="178"/>
      <c r="I18" s="175">
        <f>_xlfn.QUARTILE.EXC(I3:I10,3)</f>
        <v>167.75</v>
      </c>
      <c r="K18" t="s">
        <v>210</v>
      </c>
      <c r="M18">
        <f>I18-I17</f>
        <v>9.75</v>
      </c>
    </row>
    <row r="19" spans="2:13" ht="15.75" customHeight="1" x14ac:dyDescent="0.3">
      <c r="B19" s="49"/>
      <c r="C19" s="50"/>
      <c r="E19" s="17"/>
      <c r="F19" s="118" t="s">
        <v>204</v>
      </c>
      <c r="G19" s="174"/>
      <c r="H19" s="178"/>
      <c r="I19" s="175">
        <f>MAX(I3:I10)</f>
        <v>171</v>
      </c>
      <c r="K19" t="s">
        <v>212</v>
      </c>
      <c r="M19" s="188">
        <f>I16-I15</f>
        <v>8.25</v>
      </c>
    </row>
    <row r="20" spans="2:13" ht="15.75" customHeight="1" thickBot="1" x14ac:dyDescent="0.35">
      <c r="B20" s="272"/>
      <c r="C20" s="273"/>
      <c r="E20" s="17"/>
      <c r="F20" s="100" t="s">
        <v>205</v>
      </c>
      <c r="G20" s="85"/>
      <c r="H20" s="87"/>
      <c r="I20" s="249">
        <f>I18-I16</f>
        <v>24.5</v>
      </c>
      <c r="K20" t="s">
        <v>211</v>
      </c>
      <c r="M20">
        <f>I19-I18</f>
        <v>3.25</v>
      </c>
    </row>
    <row r="21" spans="2:13" ht="15.75" customHeight="1" x14ac:dyDescent="0.3">
      <c r="B21" s="165"/>
      <c r="C21" s="166"/>
      <c r="E21" s="17"/>
      <c r="F21" s="78"/>
      <c r="G21" s="78"/>
      <c r="H21" s="78"/>
      <c r="I21" s="156"/>
    </row>
    <row r="22" spans="2:13" ht="15.75" customHeight="1" x14ac:dyDescent="0.3">
      <c r="B22" s="165"/>
      <c r="C22" s="166"/>
      <c r="E22" s="17"/>
      <c r="F22" s="78"/>
      <c r="G22" s="78"/>
      <c r="H22" s="78"/>
      <c r="I22" s="156"/>
    </row>
    <row r="23" spans="2:13" ht="15.75" customHeight="1" x14ac:dyDescent="0.3">
      <c r="B23" s="165"/>
      <c r="C23" s="166"/>
      <c r="E23" s="17"/>
      <c r="F23" s="78"/>
      <c r="G23" s="78"/>
      <c r="H23" s="78"/>
      <c r="I23" s="156"/>
    </row>
    <row r="24" spans="2:13" ht="15.75" customHeight="1" x14ac:dyDescent="0.3">
      <c r="B24" s="165"/>
      <c r="C24" s="166"/>
      <c r="E24" s="17"/>
      <c r="F24" s="78"/>
      <c r="G24" s="78"/>
      <c r="H24" s="78"/>
      <c r="I24" s="156"/>
    </row>
    <row r="25" spans="2:13" ht="15.75" customHeight="1" x14ac:dyDescent="0.3">
      <c r="B25" s="165"/>
      <c r="C25" s="166"/>
      <c r="E25" s="17"/>
      <c r="F25" s="78"/>
      <c r="G25" s="78"/>
      <c r="H25" s="78"/>
      <c r="I25" s="156"/>
    </row>
    <row r="26" spans="2:13" ht="15.75" customHeight="1" x14ac:dyDescent="0.3">
      <c r="B26" s="272"/>
      <c r="C26" s="273"/>
      <c r="E26" s="17"/>
    </row>
    <row r="27" spans="2:13" ht="15.75" customHeight="1" x14ac:dyDescent="0.3">
      <c r="B27" s="165"/>
      <c r="C27" s="166"/>
      <c r="E27" s="17"/>
    </row>
    <row r="28" spans="2:13" ht="15.75" customHeight="1" x14ac:dyDescent="0.3">
      <c r="B28" s="272"/>
      <c r="C28" s="273"/>
      <c r="E28" s="17"/>
    </row>
    <row r="29" spans="2:13" ht="15.75" customHeight="1" x14ac:dyDescent="0.3">
      <c r="B29" s="272"/>
      <c r="C29" s="273"/>
      <c r="E29" s="17"/>
    </row>
    <row r="30" spans="2:13" ht="15.75" customHeight="1" x14ac:dyDescent="0.3">
      <c r="B30" s="165"/>
      <c r="C30" s="166"/>
      <c r="E30" s="17"/>
    </row>
    <row r="31" spans="2:13" ht="15.75" customHeight="1" x14ac:dyDescent="0.3">
      <c r="B31" s="165"/>
      <c r="C31" s="166"/>
      <c r="E31" s="17"/>
    </row>
    <row r="32" spans="2:13" ht="15.75" customHeight="1" x14ac:dyDescent="0.3">
      <c r="B32" s="165"/>
      <c r="C32" s="166"/>
      <c r="E32" s="17"/>
    </row>
    <row r="33" spans="2:5" ht="15.75" customHeight="1" x14ac:dyDescent="0.3">
      <c r="B33" s="165"/>
      <c r="C33" s="166"/>
      <c r="E33" s="17"/>
    </row>
    <row r="34" spans="2:5" ht="15.75" customHeight="1" x14ac:dyDescent="0.3">
      <c r="B34" s="165" t="s">
        <v>216</v>
      </c>
      <c r="C34" s="166"/>
      <c r="E34" s="17"/>
    </row>
    <row r="35" spans="2:5" ht="15.75" customHeight="1" x14ac:dyDescent="0.3">
      <c r="B35" s="165" t="s">
        <v>214</v>
      </c>
      <c r="C35" s="166"/>
      <c r="E35" s="17"/>
    </row>
    <row r="36" spans="2:5" ht="15.75" customHeight="1" x14ac:dyDescent="0.3">
      <c r="B36" s="258" t="s">
        <v>215</v>
      </c>
      <c r="C36" s="259"/>
      <c r="E36" s="17"/>
    </row>
    <row r="37" spans="2:5" x14ac:dyDescent="0.3">
      <c r="E37" s="17"/>
    </row>
    <row r="38" spans="2:5" x14ac:dyDescent="0.3">
      <c r="B38" s="285" t="s">
        <v>96</v>
      </c>
      <c r="C38" s="285"/>
    </row>
  </sheetData>
  <sortState xmlns:xlrd2="http://schemas.microsoft.com/office/spreadsheetml/2017/richdata2" ref="K3:K10">
    <sortCondition ref="K3"/>
  </sortState>
  <mergeCells count="16">
    <mergeCell ref="B38:C38"/>
    <mergeCell ref="B2:C2"/>
    <mergeCell ref="B3:C3"/>
    <mergeCell ref="B4:C4"/>
    <mergeCell ref="B36:C36"/>
    <mergeCell ref="B6:C6"/>
    <mergeCell ref="B7:C7"/>
    <mergeCell ref="B8:C8"/>
    <mergeCell ref="B10:C13"/>
    <mergeCell ref="B14:C14"/>
    <mergeCell ref="B15:C15"/>
    <mergeCell ref="B16:C16"/>
    <mergeCell ref="B20:C20"/>
    <mergeCell ref="B26:C26"/>
    <mergeCell ref="B28:C28"/>
    <mergeCell ref="B29:C29"/>
  </mergeCells>
  <hyperlinks>
    <hyperlink ref="B38:C38" location="'Assignment 1'!A1" display="homepage" xr:uid="{00000000-0004-0000-0900-000000000000}"/>
  </hyperlink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79998168889431442"/>
  </sheetPr>
  <dimension ref="B1:M53"/>
  <sheetViews>
    <sheetView showGridLines="0" workbookViewId="0">
      <selection activeCell="L11" sqref="L11"/>
    </sheetView>
  </sheetViews>
  <sheetFormatPr defaultRowHeight="14.4" x14ac:dyDescent="0.3"/>
  <cols>
    <col min="1" max="1" width="3" customWidth="1"/>
    <col min="2" max="2" width="89.5546875" style="1" customWidth="1"/>
    <col min="3" max="3" width="9.21875" customWidth="1"/>
    <col min="4" max="4" width="3.21875" customWidth="1"/>
    <col min="5" max="5" width="9.109375" customWidth="1"/>
    <col min="6" max="6" width="9.5546875" customWidth="1"/>
    <col min="7" max="7" width="18.77734375" customWidth="1"/>
    <col min="8" max="8" width="16.33203125" customWidth="1"/>
    <col min="9" max="9" width="9" customWidth="1"/>
    <col min="10" max="10" width="6.44140625" customWidth="1"/>
    <col min="11" max="11" width="6.88671875" customWidth="1"/>
    <col min="12" max="12" width="10.88671875" customWidth="1"/>
    <col min="13" max="13" width="22.21875" customWidth="1"/>
  </cols>
  <sheetData>
    <row r="1" spans="2:13" x14ac:dyDescent="0.3">
      <c r="H1" s="139" t="s">
        <v>222</v>
      </c>
    </row>
    <row r="2" spans="2:13" ht="15" thickBot="1" x14ac:dyDescent="0.35"/>
    <row r="3" spans="2:13" s="25" customFormat="1" ht="34.5" customHeight="1" thickBot="1" x14ac:dyDescent="0.35">
      <c r="B3" s="291" t="s">
        <v>69</v>
      </c>
      <c r="C3" s="292"/>
      <c r="E3" s="195" t="s">
        <v>221</v>
      </c>
      <c r="F3" s="196" t="s">
        <v>220</v>
      </c>
      <c r="G3" s="130"/>
      <c r="H3" s="198" t="s">
        <v>151</v>
      </c>
      <c r="I3" s="204">
        <f>AVERAGE(F4:F53)</f>
        <v>10.28</v>
      </c>
      <c r="J3" s="210"/>
    </row>
    <row r="4" spans="2:13" ht="15" customHeight="1" x14ac:dyDescent="0.3">
      <c r="B4" s="254" t="s">
        <v>72</v>
      </c>
      <c r="C4" s="255"/>
      <c r="E4" s="203"/>
      <c r="F4" s="192">
        <v>10.3</v>
      </c>
      <c r="G4" s="78"/>
      <c r="H4" s="199" t="s">
        <v>158</v>
      </c>
      <c r="I4" s="173">
        <f>_xlfn.VAR.P(F4:F53)</f>
        <v>4.0983999999999998</v>
      </c>
      <c r="J4" s="156"/>
    </row>
    <row r="5" spans="2:13" ht="15" customHeight="1" thickBot="1" x14ac:dyDescent="0.35">
      <c r="B5" s="293" t="s">
        <v>70</v>
      </c>
      <c r="C5" s="294"/>
      <c r="E5" s="90"/>
      <c r="F5" s="193">
        <v>11.1</v>
      </c>
      <c r="G5" s="78"/>
      <c r="H5" s="200" t="s">
        <v>159</v>
      </c>
      <c r="I5" s="202">
        <f>_xlfn.STDEV.P(F4:F53)</f>
        <v>2.0244505427399306</v>
      </c>
      <c r="J5" s="211"/>
    </row>
    <row r="6" spans="2:13" ht="15" customHeight="1" thickBot="1" x14ac:dyDescent="0.35">
      <c r="B6" s="5"/>
      <c r="C6" s="6"/>
      <c r="E6" s="90"/>
      <c r="F6" s="193">
        <v>9.6</v>
      </c>
      <c r="G6" s="78"/>
      <c r="H6" s="201" t="s">
        <v>160</v>
      </c>
      <c r="I6" s="171"/>
      <c r="J6" s="156"/>
    </row>
    <row r="7" spans="2:13" ht="15" customHeight="1" x14ac:dyDescent="0.3">
      <c r="B7" s="295" t="s">
        <v>73</v>
      </c>
      <c r="C7" s="296"/>
      <c r="E7" s="90"/>
      <c r="F7" s="193">
        <v>9</v>
      </c>
      <c r="G7" s="78"/>
      <c r="H7" s="78"/>
      <c r="I7" s="78"/>
      <c r="J7" s="78"/>
      <c r="K7" s="129"/>
      <c r="L7" s="129"/>
    </row>
    <row r="8" spans="2:13" ht="15" customHeight="1" x14ac:dyDescent="0.3">
      <c r="B8" s="297" t="s">
        <v>64</v>
      </c>
      <c r="C8" s="298"/>
      <c r="E8" s="90"/>
      <c r="F8" s="193">
        <v>14.5</v>
      </c>
      <c r="G8" s="78"/>
      <c r="H8" s="205" t="s">
        <v>223</v>
      </c>
      <c r="I8" s="78"/>
      <c r="J8" s="78"/>
      <c r="K8" s="129"/>
      <c r="L8" s="129"/>
    </row>
    <row r="9" spans="2:13" ht="15" customHeight="1" thickBot="1" x14ac:dyDescent="0.35">
      <c r="B9" s="262" t="s">
        <v>65</v>
      </c>
      <c r="C9" s="263"/>
      <c r="E9" s="90"/>
      <c r="F9" s="193">
        <v>13</v>
      </c>
      <c r="G9" s="78"/>
      <c r="H9" s="78"/>
      <c r="I9" s="78"/>
      <c r="J9" s="78"/>
      <c r="K9" s="129"/>
      <c r="L9" s="129"/>
    </row>
    <row r="10" spans="2:13" ht="15" customHeight="1" x14ac:dyDescent="0.3">
      <c r="B10" s="262" t="s">
        <v>67</v>
      </c>
      <c r="C10" s="263"/>
      <c r="E10" s="90"/>
      <c r="F10" s="193">
        <v>6.7</v>
      </c>
      <c r="G10" s="78"/>
      <c r="H10" s="197" t="s">
        <v>114</v>
      </c>
      <c r="I10" s="209" t="s">
        <v>233</v>
      </c>
      <c r="J10" s="209"/>
      <c r="K10" s="212" t="s">
        <v>230</v>
      </c>
      <c r="L10" s="213" t="s">
        <v>34</v>
      </c>
      <c r="M10" s="214" t="s">
        <v>231</v>
      </c>
    </row>
    <row r="11" spans="2:13" ht="15" customHeight="1" thickBot="1" x14ac:dyDescent="0.35">
      <c r="B11" s="57" t="s">
        <v>66</v>
      </c>
      <c r="C11" s="58"/>
      <c r="E11" s="90"/>
      <c r="F11" s="193">
        <v>11</v>
      </c>
      <c r="G11" s="78"/>
      <c r="H11" s="222" t="s">
        <v>224</v>
      </c>
      <c r="I11" s="219">
        <f>I3-I5</f>
        <v>8.2555494572600683</v>
      </c>
      <c r="J11" s="225" t="s">
        <v>232</v>
      </c>
      <c r="K11" s="216">
        <f>I3+I5</f>
        <v>12.30445054273993</v>
      </c>
      <c r="L11" s="215">
        <f>(COUNTIFS(F4:F53,"&gt;=8.256",F4:F53,"&lt;=12.304"))/50</f>
        <v>0.64</v>
      </c>
      <c r="M11" s="220" t="s">
        <v>227</v>
      </c>
    </row>
    <row r="12" spans="2:13" ht="15" customHeight="1" thickBot="1" x14ac:dyDescent="0.35">
      <c r="B12" s="22"/>
      <c r="C12" s="22"/>
      <c r="E12" s="90"/>
      <c r="F12" s="193">
        <v>8.4</v>
      </c>
      <c r="G12" s="78"/>
      <c r="H12" s="223" t="s">
        <v>225</v>
      </c>
      <c r="I12" s="206">
        <f>I3-2*I5</f>
        <v>6.2310989145201381</v>
      </c>
      <c r="J12" s="225" t="s">
        <v>232</v>
      </c>
      <c r="K12" s="217">
        <f>I3+2*I5</f>
        <v>14.32890108547986</v>
      </c>
      <c r="L12" s="215">
        <f>(COUNTIFS(F4:F53,"&gt;=6.231",F4:F53,"&lt;=14.329"))/(50)</f>
        <v>0.94</v>
      </c>
      <c r="M12" s="220" t="s">
        <v>228</v>
      </c>
    </row>
    <row r="13" spans="2:13" ht="15" customHeight="1" thickBot="1" x14ac:dyDescent="0.35">
      <c r="B13" s="299" t="s">
        <v>5</v>
      </c>
      <c r="C13" s="300"/>
      <c r="E13" s="90"/>
      <c r="F13" s="193">
        <v>10.3</v>
      </c>
      <c r="G13" s="78"/>
      <c r="H13" s="224" t="s">
        <v>226</v>
      </c>
      <c r="I13" s="207">
        <f>I3-3*I5</f>
        <v>4.2066483717802079</v>
      </c>
      <c r="J13" s="208" t="s">
        <v>232</v>
      </c>
      <c r="K13" s="218">
        <f>I3+3*I5</f>
        <v>16.353351628219791</v>
      </c>
      <c r="L13" s="226">
        <f>(COUNTIFS(F4:F53,"&gt;=4.207",F4:F53,"&lt;=16.353"))/(50)</f>
        <v>1</v>
      </c>
      <c r="M13" s="221" t="s">
        <v>273</v>
      </c>
    </row>
    <row r="14" spans="2:13" ht="15" customHeight="1" x14ac:dyDescent="0.3">
      <c r="B14" s="268"/>
      <c r="C14" s="269"/>
      <c r="E14" s="90"/>
      <c r="F14" s="193">
        <v>13</v>
      </c>
      <c r="G14" s="78"/>
      <c r="H14" s="78"/>
      <c r="I14" s="129"/>
      <c r="J14" s="129"/>
    </row>
    <row r="15" spans="2:13" ht="15" customHeight="1" x14ac:dyDescent="0.3">
      <c r="B15" s="270" t="s">
        <v>229</v>
      </c>
      <c r="C15" s="271"/>
      <c r="E15" s="90"/>
      <c r="F15" s="193">
        <v>11.2</v>
      </c>
      <c r="G15" s="78"/>
      <c r="H15" s="78"/>
    </row>
    <row r="16" spans="2:13" ht="15" customHeight="1" x14ac:dyDescent="0.3">
      <c r="B16" s="272" t="s">
        <v>234</v>
      </c>
      <c r="C16" s="273"/>
      <c r="E16" s="90"/>
      <c r="F16" s="193">
        <v>7.3</v>
      </c>
      <c r="G16" s="78"/>
      <c r="H16" s="78"/>
    </row>
    <row r="17" spans="2:8" ht="15.75" customHeight="1" x14ac:dyDescent="0.3">
      <c r="B17" s="272" t="s">
        <v>238</v>
      </c>
      <c r="C17" s="273"/>
      <c r="E17" s="90"/>
      <c r="F17" s="193">
        <v>5.3</v>
      </c>
      <c r="G17" s="78"/>
      <c r="H17" s="304"/>
    </row>
    <row r="18" spans="2:8" ht="15.75" customHeight="1" x14ac:dyDescent="0.3">
      <c r="B18" s="272" t="s">
        <v>237</v>
      </c>
      <c r="C18" s="273"/>
      <c r="E18" s="90"/>
      <c r="F18" s="193">
        <v>12.5</v>
      </c>
      <c r="G18" s="78"/>
      <c r="H18" s="78"/>
    </row>
    <row r="19" spans="2:8" ht="15.75" customHeight="1" x14ac:dyDescent="0.3">
      <c r="B19" s="272" t="s">
        <v>236</v>
      </c>
      <c r="C19" s="273"/>
      <c r="E19" s="90"/>
      <c r="F19" s="193">
        <v>8</v>
      </c>
      <c r="G19" s="78"/>
      <c r="H19" s="78"/>
    </row>
    <row r="20" spans="2:8" ht="15.75" customHeight="1" thickBot="1" x14ac:dyDescent="0.35">
      <c r="B20" s="301" t="s">
        <v>235</v>
      </c>
      <c r="C20" s="302"/>
      <c r="E20" s="90"/>
      <c r="F20" s="193">
        <v>11.8</v>
      </c>
      <c r="G20" s="78"/>
      <c r="H20" s="78"/>
    </row>
    <row r="21" spans="2:8" ht="15.75" customHeight="1" x14ac:dyDescent="0.3">
      <c r="B21" s="288"/>
      <c r="C21" s="288"/>
      <c r="E21" s="90"/>
      <c r="F21" s="193">
        <v>8.6999999999999993</v>
      </c>
      <c r="G21" s="78"/>
      <c r="H21" s="78"/>
    </row>
    <row r="22" spans="2:8" ht="15.75" customHeight="1" x14ac:dyDescent="0.3">
      <c r="B22" s="285" t="s">
        <v>96</v>
      </c>
      <c r="C22" s="285"/>
      <c r="E22" s="90"/>
      <c r="F22" s="193">
        <v>10.6</v>
      </c>
      <c r="G22" s="78"/>
      <c r="H22" s="78"/>
    </row>
    <row r="23" spans="2:8" ht="15.75" customHeight="1" x14ac:dyDescent="0.3">
      <c r="B23" s="60"/>
      <c r="C23" s="59"/>
      <c r="E23" s="90"/>
      <c r="F23" s="193">
        <v>9.5</v>
      </c>
      <c r="G23" s="78"/>
      <c r="H23" s="78"/>
    </row>
    <row r="24" spans="2:8" ht="15.75" customHeight="1" x14ac:dyDescent="0.3">
      <c r="E24" s="90"/>
      <c r="F24" s="193">
        <v>11.1</v>
      </c>
      <c r="G24" s="78"/>
      <c r="H24" s="78"/>
    </row>
    <row r="25" spans="2:8" ht="15.75" customHeight="1" x14ac:dyDescent="0.3">
      <c r="E25" s="90"/>
      <c r="F25" s="193">
        <v>10.199999999999999</v>
      </c>
      <c r="G25" s="78"/>
      <c r="H25" s="78"/>
    </row>
    <row r="26" spans="2:8" x14ac:dyDescent="0.3">
      <c r="E26" s="90"/>
      <c r="F26" s="193">
        <v>11.1</v>
      </c>
      <c r="G26" s="78"/>
      <c r="H26" s="78"/>
    </row>
    <row r="27" spans="2:8" x14ac:dyDescent="0.3">
      <c r="E27" s="90"/>
      <c r="F27" s="193">
        <v>9.9</v>
      </c>
      <c r="G27" s="78"/>
      <c r="H27" s="78"/>
    </row>
    <row r="28" spans="2:8" x14ac:dyDescent="0.3">
      <c r="E28" s="90"/>
      <c r="F28" s="193">
        <v>9.8000000000000007</v>
      </c>
      <c r="G28" s="78"/>
      <c r="H28" s="78"/>
    </row>
    <row r="29" spans="2:8" x14ac:dyDescent="0.3">
      <c r="E29" s="90"/>
      <c r="F29" s="193">
        <v>11.6</v>
      </c>
      <c r="G29" s="78"/>
      <c r="H29" s="78"/>
    </row>
    <row r="30" spans="2:8" x14ac:dyDescent="0.3">
      <c r="E30" s="90"/>
      <c r="F30" s="193">
        <v>15.1</v>
      </c>
      <c r="G30" s="78"/>
      <c r="H30" s="78"/>
    </row>
    <row r="31" spans="2:8" x14ac:dyDescent="0.3">
      <c r="E31" s="90"/>
      <c r="F31" s="193">
        <v>12.5</v>
      </c>
      <c r="G31" s="78"/>
      <c r="H31" s="78"/>
    </row>
    <row r="32" spans="2:8" x14ac:dyDescent="0.3">
      <c r="E32" s="90"/>
      <c r="F32" s="193">
        <v>6.5</v>
      </c>
      <c r="G32" s="78"/>
      <c r="H32" s="78"/>
    </row>
    <row r="33" spans="5:8" x14ac:dyDescent="0.3">
      <c r="E33" s="90"/>
      <c r="F33" s="193">
        <v>7.5</v>
      </c>
      <c r="G33" s="78"/>
      <c r="H33" s="78"/>
    </row>
    <row r="34" spans="5:8" x14ac:dyDescent="0.3">
      <c r="E34" s="90"/>
      <c r="F34" s="193">
        <v>10</v>
      </c>
      <c r="G34" s="78"/>
      <c r="H34" s="78"/>
    </row>
    <row r="35" spans="5:8" x14ac:dyDescent="0.3">
      <c r="E35" s="90"/>
      <c r="F35" s="193">
        <v>12.9</v>
      </c>
      <c r="G35" s="78"/>
      <c r="H35" s="78"/>
    </row>
    <row r="36" spans="5:8" x14ac:dyDescent="0.3">
      <c r="E36" s="90"/>
      <c r="F36" s="193">
        <v>9.1999999999999993</v>
      </c>
      <c r="G36" s="78"/>
      <c r="H36" s="78"/>
    </row>
    <row r="37" spans="5:8" x14ac:dyDescent="0.3">
      <c r="E37" s="90"/>
      <c r="F37" s="193">
        <v>10</v>
      </c>
      <c r="G37" s="78"/>
      <c r="H37" s="78"/>
    </row>
    <row r="38" spans="5:8" x14ac:dyDescent="0.3">
      <c r="E38" s="90"/>
      <c r="F38" s="193">
        <v>12.8</v>
      </c>
      <c r="G38" s="78"/>
      <c r="H38" s="78"/>
    </row>
    <row r="39" spans="5:8" x14ac:dyDescent="0.3">
      <c r="E39" s="90"/>
      <c r="F39" s="193">
        <v>12.5</v>
      </c>
      <c r="G39" s="78"/>
      <c r="H39" s="78"/>
    </row>
    <row r="40" spans="5:8" x14ac:dyDescent="0.3">
      <c r="E40" s="90"/>
      <c r="F40" s="193">
        <v>9.3000000000000007</v>
      </c>
      <c r="G40" s="78"/>
      <c r="H40" s="78"/>
    </row>
    <row r="41" spans="5:8" x14ac:dyDescent="0.3">
      <c r="E41" s="90"/>
      <c r="F41" s="193">
        <v>10.4</v>
      </c>
      <c r="G41" s="78"/>
      <c r="H41" s="78"/>
    </row>
    <row r="42" spans="5:8" x14ac:dyDescent="0.3">
      <c r="E42" s="90"/>
      <c r="F42" s="193">
        <v>12.7</v>
      </c>
      <c r="G42" s="78"/>
      <c r="H42" s="78"/>
    </row>
    <row r="43" spans="5:8" x14ac:dyDescent="0.3">
      <c r="E43" s="90"/>
      <c r="F43" s="193">
        <v>10.5</v>
      </c>
      <c r="G43" s="78"/>
      <c r="H43" s="78"/>
    </row>
    <row r="44" spans="5:8" x14ac:dyDescent="0.3">
      <c r="E44" s="90"/>
      <c r="F44" s="193">
        <v>9.3000000000000007</v>
      </c>
      <c r="G44" s="78"/>
      <c r="H44" s="78"/>
    </row>
    <row r="45" spans="5:8" x14ac:dyDescent="0.3">
      <c r="E45" s="90"/>
      <c r="F45" s="193">
        <v>11.5</v>
      </c>
      <c r="G45" s="78"/>
      <c r="H45" s="78"/>
    </row>
    <row r="46" spans="5:8" x14ac:dyDescent="0.3">
      <c r="E46" s="90"/>
      <c r="F46" s="193">
        <v>10.7</v>
      </c>
      <c r="G46" s="78"/>
      <c r="H46" s="78"/>
    </row>
    <row r="47" spans="5:8" x14ac:dyDescent="0.3">
      <c r="E47" s="90"/>
      <c r="F47" s="193">
        <v>11.6</v>
      </c>
      <c r="G47" s="78"/>
      <c r="H47" s="78"/>
    </row>
    <row r="48" spans="5:8" x14ac:dyDescent="0.3">
      <c r="E48" s="90"/>
      <c r="F48" s="193">
        <v>7.8</v>
      </c>
      <c r="G48" s="78"/>
      <c r="H48" s="78"/>
    </row>
    <row r="49" spans="5:8" x14ac:dyDescent="0.3">
      <c r="E49" s="90"/>
      <c r="F49" s="193">
        <v>10.5</v>
      </c>
      <c r="G49" s="78"/>
      <c r="H49" s="78"/>
    </row>
    <row r="50" spans="5:8" x14ac:dyDescent="0.3">
      <c r="E50" s="90"/>
      <c r="F50" s="193">
        <v>7.6</v>
      </c>
      <c r="G50" s="78"/>
      <c r="H50" s="78"/>
    </row>
    <row r="51" spans="5:8" x14ac:dyDescent="0.3">
      <c r="E51" s="90"/>
      <c r="F51" s="193">
        <v>10.1</v>
      </c>
      <c r="G51" s="78"/>
      <c r="H51" s="78"/>
    </row>
    <row r="52" spans="5:8" x14ac:dyDescent="0.3">
      <c r="E52" s="90"/>
      <c r="F52" s="193">
        <v>8.9</v>
      </c>
      <c r="G52" s="78"/>
      <c r="H52" s="78"/>
    </row>
    <row r="53" spans="5:8" ht="15" thickBot="1" x14ac:dyDescent="0.35">
      <c r="E53" s="100"/>
      <c r="F53" s="194">
        <v>8.6</v>
      </c>
      <c r="G53" s="78"/>
      <c r="H53" s="78"/>
    </row>
  </sheetData>
  <sortState xmlns:xlrd2="http://schemas.microsoft.com/office/spreadsheetml/2017/richdata2" ref="E4:E10">
    <sortCondition ref="E4"/>
  </sortState>
  <mergeCells count="16">
    <mergeCell ref="B9:C9"/>
    <mergeCell ref="B3:C3"/>
    <mergeCell ref="B4:C4"/>
    <mergeCell ref="B5:C5"/>
    <mergeCell ref="B22:C22"/>
    <mergeCell ref="B7:C7"/>
    <mergeCell ref="B8:C8"/>
    <mergeCell ref="B10:C10"/>
    <mergeCell ref="B13:C14"/>
    <mergeCell ref="B15:C15"/>
    <mergeCell ref="B16:C16"/>
    <mergeCell ref="B17:C17"/>
    <mergeCell ref="B18:C18"/>
    <mergeCell ref="B19:C19"/>
    <mergeCell ref="B20:C20"/>
    <mergeCell ref="B21:C21"/>
  </mergeCells>
  <hyperlinks>
    <hyperlink ref="B22:C22" location="'Assignment 1'!A1" display="homepage"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79998168889431442"/>
  </sheetPr>
  <dimension ref="B2:K30"/>
  <sheetViews>
    <sheetView showGridLines="0" topLeftCell="A10" zoomScaleNormal="100" workbookViewId="0">
      <selection activeCell="H21" sqref="H21"/>
    </sheetView>
  </sheetViews>
  <sheetFormatPr defaultRowHeight="14.4" x14ac:dyDescent="0.3"/>
  <cols>
    <col min="1" max="1" width="3.44140625" customWidth="1"/>
    <col min="2" max="2" width="89.5546875" style="1" customWidth="1"/>
    <col min="3" max="3" width="9.21875" customWidth="1"/>
    <col min="4" max="4" width="3.44140625" customWidth="1"/>
    <col min="5" max="5" width="18.77734375" customWidth="1"/>
    <col min="6" max="6" width="11.109375" customWidth="1"/>
    <col min="7" max="7" width="11.77734375" customWidth="1"/>
    <col min="8" max="8" width="16.21875" customWidth="1"/>
    <col min="9" max="9" width="1.33203125" customWidth="1"/>
    <col min="11" max="11" width="7.33203125" customWidth="1"/>
  </cols>
  <sheetData>
    <row r="2" spans="2:11" s="25" customFormat="1" ht="34.5" customHeight="1" x14ac:dyDescent="0.3">
      <c r="B2" s="252" t="s">
        <v>74</v>
      </c>
      <c r="C2" s="253"/>
      <c r="E2" s="229" t="s">
        <v>255</v>
      </c>
      <c r="F2" s="229" t="s">
        <v>251</v>
      </c>
      <c r="G2" s="230" t="s">
        <v>241</v>
      </c>
      <c r="H2" s="229" t="s">
        <v>242</v>
      </c>
      <c r="I2" s="239"/>
    </row>
    <row r="3" spans="2:11" ht="15" customHeight="1" x14ac:dyDescent="0.3">
      <c r="B3" s="254" t="s">
        <v>80</v>
      </c>
      <c r="C3" s="255"/>
      <c r="E3" s="231" t="s">
        <v>243</v>
      </c>
      <c r="F3">
        <v>90.295000000000002</v>
      </c>
      <c r="G3" s="232">
        <v>317.55799999999999</v>
      </c>
      <c r="H3" s="232">
        <v>976.45799999999997</v>
      </c>
      <c r="I3" s="232"/>
    </row>
    <row r="4" spans="2:11" ht="15" customHeight="1" x14ac:dyDescent="0.3">
      <c r="B4" s="256" t="s">
        <v>81</v>
      </c>
      <c r="C4" s="257"/>
      <c r="E4" s="231" t="s">
        <v>244</v>
      </c>
      <c r="F4">
        <v>88.356999999999999</v>
      </c>
      <c r="G4" s="232">
        <v>261.988</v>
      </c>
      <c r="H4" s="232">
        <v>878.98800000000006</v>
      </c>
      <c r="I4" s="232"/>
    </row>
    <row r="5" spans="2:11" ht="15" customHeight="1" x14ac:dyDescent="0.3">
      <c r="B5" s="250" t="s">
        <v>75</v>
      </c>
      <c r="C5" s="251"/>
      <c r="E5" s="231" t="s">
        <v>245</v>
      </c>
      <c r="F5">
        <v>93.686999999999998</v>
      </c>
      <c r="G5" s="232">
        <v>249.53899999999999</v>
      </c>
      <c r="H5" s="232">
        <v>795.53899999999999</v>
      </c>
      <c r="I5" s="232"/>
    </row>
    <row r="6" spans="2:11" ht="15" customHeight="1" x14ac:dyDescent="0.3">
      <c r="B6" s="5"/>
      <c r="C6" s="6"/>
      <c r="E6" s="231" t="s">
        <v>246</v>
      </c>
      <c r="F6">
        <v>102.33499999999999</v>
      </c>
      <c r="G6" s="232">
        <v>290.01299999999998</v>
      </c>
      <c r="H6" s="232">
        <v>896.01300000000003</v>
      </c>
      <c r="I6" s="232"/>
    </row>
    <row r="7" spans="2:11" ht="15" customHeight="1" x14ac:dyDescent="0.3">
      <c r="B7" s="260" t="s">
        <v>76</v>
      </c>
      <c r="C7" s="261"/>
      <c r="E7" s="231" t="s">
        <v>247</v>
      </c>
      <c r="F7">
        <v>77.108000000000004</v>
      </c>
      <c r="G7" s="232">
        <v>292.005</v>
      </c>
      <c r="H7" s="232">
        <v>938.46900000000005</v>
      </c>
      <c r="I7" s="232"/>
    </row>
    <row r="8" spans="2:11" ht="15" customHeight="1" x14ac:dyDescent="0.3">
      <c r="B8" s="262" t="s">
        <v>77</v>
      </c>
      <c r="C8" s="263"/>
      <c r="E8" s="231" t="s">
        <v>248</v>
      </c>
      <c r="F8">
        <v>77.835999999999999</v>
      </c>
      <c r="G8" s="232">
        <v>301.45999999999998</v>
      </c>
      <c r="H8" s="232">
        <v>934.601</v>
      </c>
      <c r="I8" s="232"/>
    </row>
    <row r="9" spans="2:11" ht="15" customHeight="1" x14ac:dyDescent="0.3">
      <c r="B9" s="297" t="s">
        <v>78</v>
      </c>
      <c r="C9" s="298"/>
      <c r="E9" s="231" t="s">
        <v>249</v>
      </c>
      <c r="F9">
        <v>125.017</v>
      </c>
      <c r="G9" s="232">
        <v>295.00099999999998</v>
      </c>
      <c r="H9" s="232">
        <v>955.41700000000003</v>
      </c>
      <c r="I9" s="232"/>
    </row>
    <row r="10" spans="2:11" ht="15" customHeight="1" x14ac:dyDescent="0.3">
      <c r="B10" s="55" t="s">
        <v>79</v>
      </c>
      <c r="C10" s="56"/>
      <c r="E10" s="233" t="s">
        <v>250</v>
      </c>
      <c r="F10" s="172">
        <v>169.18899999999999</v>
      </c>
      <c r="G10" s="234">
        <v>381.01100000000002</v>
      </c>
      <c r="H10" s="234">
        <v>1328.1110000000001</v>
      </c>
      <c r="I10" s="240"/>
    </row>
    <row r="11" spans="2:11" ht="15" customHeight="1" x14ac:dyDescent="0.3">
      <c r="B11" s="55" t="s">
        <v>82</v>
      </c>
      <c r="C11" s="56"/>
    </row>
    <row r="12" spans="2:11" ht="15" customHeight="1" thickBot="1" x14ac:dyDescent="0.35">
      <c r="B12" s="55" t="s">
        <v>83</v>
      </c>
      <c r="C12" s="56"/>
      <c r="E12" s="139" t="s">
        <v>222</v>
      </c>
    </row>
    <row r="13" spans="2:11" ht="15" customHeight="1" x14ac:dyDescent="0.3">
      <c r="B13" s="55" t="s">
        <v>84</v>
      </c>
      <c r="C13" s="56"/>
      <c r="E13" s="197"/>
      <c r="F13" s="241" t="s">
        <v>240</v>
      </c>
      <c r="G13" s="238"/>
      <c r="H13" s="235" t="s">
        <v>263</v>
      </c>
      <c r="I13" s="238"/>
      <c r="J13" s="235" t="s">
        <v>252</v>
      </c>
      <c r="K13" s="144" t="s">
        <v>253</v>
      </c>
    </row>
    <row r="14" spans="2:11" ht="15" customHeight="1" x14ac:dyDescent="0.3">
      <c r="B14" s="264" t="s">
        <v>85</v>
      </c>
      <c r="C14" s="265"/>
      <c r="E14" s="236" t="s">
        <v>254</v>
      </c>
      <c r="F14" s="133"/>
      <c r="G14" s="178"/>
      <c r="H14" s="244">
        <f>_xlfn.COVARIANCE.S(F3:F10,G3:G10)</f>
        <v>890.3014028571431</v>
      </c>
      <c r="I14" s="178"/>
      <c r="J14" s="244">
        <f>_xlfn.COVARIANCE.S(F3:F10,H3:H10)</f>
        <v>4001.781677428572</v>
      </c>
      <c r="K14" s="147"/>
    </row>
    <row r="15" spans="2:11" ht="15" customHeight="1" x14ac:dyDescent="0.3">
      <c r="B15" s="22"/>
      <c r="C15" s="22"/>
      <c r="E15" s="236" t="s">
        <v>263</v>
      </c>
      <c r="F15" s="179"/>
      <c r="G15" s="178"/>
      <c r="H15" s="244"/>
      <c r="I15" s="178"/>
      <c r="J15" s="244">
        <f>_xlfn.COVARIANCE.S(G3:G10,H3:H10)</f>
        <v>6045.5726969285743</v>
      </c>
      <c r="K15" s="147"/>
    </row>
    <row r="16" spans="2:11" ht="15" customHeight="1" thickBot="1" x14ac:dyDescent="0.35">
      <c r="B16" s="266" t="s">
        <v>5</v>
      </c>
      <c r="C16" s="267"/>
      <c r="E16" s="237" t="s">
        <v>242</v>
      </c>
      <c r="F16" s="88"/>
      <c r="G16" s="87"/>
      <c r="H16" s="85"/>
      <c r="I16" s="87"/>
      <c r="J16" s="245"/>
      <c r="K16" s="86"/>
    </row>
    <row r="17" spans="2:11" ht="15" customHeight="1" x14ac:dyDescent="0.3">
      <c r="B17" s="268"/>
      <c r="C17" s="269"/>
      <c r="E17" s="78"/>
      <c r="F17" s="78"/>
      <c r="G17" s="78"/>
      <c r="H17" s="78"/>
      <c r="I17" s="78"/>
      <c r="J17" s="78"/>
      <c r="K17" s="78"/>
    </row>
    <row r="18" spans="2:11" ht="15" customHeight="1" thickBot="1" x14ac:dyDescent="0.35">
      <c r="B18" s="270" t="s">
        <v>256</v>
      </c>
      <c r="C18" s="271"/>
      <c r="E18" s="139" t="s">
        <v>175</v>
      </c>
    </row>
    <row r="19" spans="2:11" ht="15" customHeight="1" x14ac:dyDescent="0.3">
      <c r="B19" s="167" t="s">
        <v>257</v>
      </c>
      <c r="C19" s="168"/>
      <c r="E19" s="197"/>
      <c r="F19" s="241" t="s">
        <v>240</v>
      </c>
      <c r="G19" s="238"/>
      <c r="H19" s="235" t="s">
        <v>263</v>
      </c>
      <c r="I19" s="238"/>
      <c r="J19" s="235" t="s">
        <v>252</v>
      </c>
      <c r="K19" s="144" t="s">
        <v>253</v>
      </c>
    </row>
    <row r="20" spans="2:11" ht="15.75" customHeight="1" x14ac:dyDescent="0.3">
      <c r="B20" s="272" t="s">
        <v>258</v>
      </c>
      <c r="C20" s="273"/>
      <c r="E20" s="236" t="s">
        <v>254</v>
      </c>
      <c r="F20" s="133"/>
      <c r="G20" s="178"/>
      <c r="H20" s="244">
        <f>CORREL(F3:F10,G3:G10)</f>
        <v>0.72841748092637471</v>
      </c>
      <c r="I20" s="178"/>
      <c r="J20" s="244">
        <f>CORREL(F3:F10,H3:H10)</f>
        <v>0.82331913545826019</v>
      </c>
      <c r="K20" s="147"/>
    </row>
    <row r="21" spans="2:11" ht="15.75" customHeight="1" x14ac:dyDescent="0.3">
      <c r="B21" s="272" t="s">
        <v>259</v>
      </c>
      <c r="C21" s="273"/>
      <c r="E21" s="236" t="s">
        <v>263</v>
      </c>
      <c r="F21" s="179"/>
      <c r="G21" s="178"/>
      <c r="H21" s="244"/>
      <c r="I21" s="178"/>
      <c r="J21" s="244">
        <f>CORREL(G3:G10,H3:H10)</f>
        <v>0.96419655973940765</v>
      </c>
      <c r="K21" s="147"/>
    </row>
    <row r="22" spans="2:11" ht="15.75" customHeight="1" thickBot="1" x14ac:dyDescent="0.35">
      <c r="B22" s="272" t="s">
        <v>260</v>
      </c>
      <c r="C22" s="273"/>
      <c r="E22" s="237" t="s">
        <v>242</v>
      </c>
      <c r="F22" s="88"/>
      <c r="G22" s="87"/>
      <c r="H22" s="85"/>
      <c r="I22" s="87"/>
      <c r="J22" s="245"/>
      <c r="K22" s="86"/>
    </row>
    <row r="23" spans="2:11" ht="15.75" customHeight="1" x14ac:dyDescent="0.3">
      <c r="B23" s="272" t="s">
        <v>261</v>
      </c>
      <c r="C23" s="273"/>
    </row>
    <row r="24" spans="2:11" ht="15.75" customHeight="1" x14ac:dyDescent="0.3">
      <c r="B24" s="272" t="s">
        <v>262</v>
      </c>
      <c r="C24" s="273"/>
    </row>
    <row r="25" spans="2:11" ht="15.75" customHeight="1" x14ac:dyDescent="0.3">
      <c r="B25" s="272" t="s">
        <v>265</v>
      </c>
      <c r="C25" s="273"/>
    </row>
    <row r="26" spans="2:11" ht="15.75" customHeight="1" x14ac:dyDescent="0.3">
      <c r="B26" s="270" t="s">
        <v>264</v>
      </c>
      <c r="C26" s="271"/>
    </row>
    <row r="27" spans="2:11" ht="15.75" customHeight="1" x14ac:dyDescent="0.3">
      <c r="B27" s="272" t="s">
        <v>270</v>
      </c>
      <c r="C27" s="273"/>
    </row>
    <row r="28" spans="2:11" ht="15.75" customHeight="1" x14ac:dyDescent="0.3">
      <c r="B28" s="227" t="s">
        <v>271</v>
      </c>
      <c r="C28" s="228"/>
    </row>
    <row r="29" spans="2:11" ht="15.75" customHeight="1" x14ac:dyDescent="0.3"/>
    <row r="30" spans="2:11" ht="15.75" customHeight="1" x14ac:dyDescent="0.3">
      <c r="B30" s="285" t="s">
        <v>96</v>
      </c>
      <c r="C30" s="285"/>
    </row>
  </sheetData>
  <mergeCells count="19">
    <mergeCell ref="B23:C23"/>
    <mergeCell ref="B24:C24"/>
    <mergeCell ref="B25:C25"/>
    <mergeCell ref="B9:C9"/>
    <mergeCell ref="B26:C26"/>
    <mergeCell ref="B30:C30"/>
    <mergeCell ref="B2:C2"/>
    <mergeCell ref="B3:C3"/>
    <mergeCell ref="B4:C4"/>
    <mergeCell ref="B5:C5"/>
    <mergeCell ref="B27:C27"/>
    <mergeCell ref="B7:C7"/>
    <mergeCell ref="B8:C8"/>
    <mergeCell ref="B14:C14"/>
    <mergeCell ref="B16:C17"/>
    <mergeCell ref="B18:C18"/>
    <mergeCell ref="B20:C20"/>
    <mergeCell ref="B21:C21"/>
    <mergeCell ref="B22:C22"/>
  </mergeCells>
  <hyperlinks>
    <hyperlink ref="B30:C30" location="'Assignment 1'!A1" display="homepage" xr:uid="{00000000-0004-0000-0B00-00000000000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Template</vt:lpstr>
      <vt:lpstr>Assignment 1</vt:lpstr>
      <vt:lpstr>1) 1.7</vt:lpstr>
      <vt:lpstr>2) 1.27</vt:lpstr>
      <vt:lpstr>3) 2.7</vt:lpstr>
      <vt:lpstr>4) 2.15</vt:lpstr>
      <vt:lpstr>5) 2.25</vt:lpstr>
      <vt:lpstr>6) 3.1</vt:lpstr>
      <vt:lpstr>7) 3.11</vt:lpstr>
      <vt:lpstr>8) 3.33</vt:lpstr>
      <vt:lpstr>9) 3.39</vt:lpstr>
      <vt:lpstr>10) 3.47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Cook, Morgan</dc:creator>
  <cp:lastModifiedBy>Natnael kebede</cp:lastModifiedBy>
  <dcterms:created xsi:type="dcterms:W3CDTF">2018-09-19T02:26:04Z</dcterms:created>
  <dcterms:modified xsi:type="dcterms:W3CDTF">2019-08-06T21:07:16Z</dcterms:modified>
</cp:coreProperties>
</file>