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atnael Kebede\Desktop\Ratio Work\"/>
    </mc:Choice>
  </mc:AlternateContent>
  <xr:revisionPtr revIDLastSave="0" documentId="13_ncr:1_{469484E1-B846-43B7-A815-74AF569B837E}" xr6:coauthVersionLast="43" xr6:coauthVersionMax="43" xr10:uidLastSave="{00000000-0000-0000-0000-000000000000}"/>
  <bookViews>
    <workbookView xWindow="-30" yWindow="30" windowWidth="10995" windowHeight="10635" activeTab="2" xr2:uid="{00000000-000D-0000-FFFF-FFFF00000000}"/>
  </bookViews>
  <sheets>
    <sheet name="INTRO" sheetId="3" r:id="rId1"/>
    <sheet name="SITUATION" sheetId="2" r:id="rId2"/>
    <sheet name="ANALYSIS FORMUL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1" l="1"/>
  <c r="B71" i="1"/>
  <c r="E49" i="1"/>
  <c r="B51" i="1"/>
  <c r="F24" i="1"/>
  <c r="F23" i="1"/>
  <c r="C23" i="1"/>
  <c r="C24" i="1"/>
  <c r="B72" i="1" l="1"/>
  <c r="B73" i="1"/>
  <c r="B74" i="1"/>
  <c r="B75" i="1"/>
  <c r="B76" i="1"/>
  <c r="H12" i="3" l="1"/>
  <c r="H13" i="3"/>
  <c r="H14" i="3"/>
  <c r="H15" i="3"/>
  <c r="B6" i="1"/>
  <c r="D6" i="1" s="1"/>
  <c r="B7" i="1"/>
  <c r="D7" i="1" s="1"/>
  <c r="B9" i="1"/>
  <c r="D25" i="1" s="1"/>
  <c r="B10" i="1"/>
  <c r="D10" i="1" s="1"/>
  <c r="B8" i="1"/>
  <c r="C8" i="1" s="1"/>
  <c r="C9" i="1"/>
  <c r="G25" i="1"/>
  <c r="G26" i="1" s="1"/>
  <c r="G24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37" i="1"/>
  <c r="C38" i="1"/>
  <c r="D38" i="1"/>
  <c r="E38" i="1"/>
  <c r="F38" i="1"/>
  <c r="B38" i="1"/>
  <c r="C37" i="1"/>
  <c r="D37" i="1"/>
  <c r="E37" i="1"/>
  <c r="F37" i="1"/>
  <c r="B37" i="1"/>
  <c r="H22" i="1"/>
  <c r="I22" i="1" s="1"/>
  <c r="B53" i="1"/>
  <c r="C53" i="1"/>
  <c r="D53" i="1"/>
  <c r="E53" i="1"/>
  <c r="F53" i="1"/>
  <c r="C48" i="1"/>
  <c r="D48" i="1"/>
  <c r="E48" i="1"/>
  <c r="E60" i="1" s="1"/>
  <c r="F48" i="1"/>
  <c r="F60" i="1" s="1"/>
  <c r="C49" i="1"/>
  <c r="D49" i="1"/>
  <c r="D61" i="1" s="1"/>
  <c r="E61" i="1"/>
  <c r="F49" i="1"/>
  <c r="F61" i="1" s="1"/>
  <c r="C50" i="1"/>
  <c r="D50" i="1"/>
  <c r="E50" i="1"/>
  <c r="F50" i="1"/>
  <c r="C51" i="1"/>
  <c r="D51" i="1"/>
  <c r="E51" i="1"/>
  <c r="F51" i="1"/>
  <c r="F63" i="1" s="1"/>
  <c r="C52" i="1"/>
  <c r="D52" i="1"/>
  <c r="E52" i="1"/>
  <c r="F52" i="1"/>
  <c r="F64" i="1" s="1"/>
  <c r="B49" i="1"/>
  <c r="B50" i="1"/>
  <c r="B52" i="1"/>
  <c r="B64" i="1" s="1"/>
  <c r="B48" i="1"/>
  <c r="H17" i="1"/>
  <c r="I17" i="1" s="1"/>
  <c r="H18" i="1"/>
  <c r="I18" i="1" s="1"/>
  <c r="H19" i="1"/>
  <c r="I19" i="1" s="1"/>
  <c r="H20" i="1"/>
  <c r="I20" i="1" s="1"/>
  <c r="H21" i="1"/>
  <c r="G52" i="1" s="1"/>
  <c r="D23" i="1"/>
  <c r="D24" i="1" s="1"/>
  <c r="E23" i="1"/>
  <c r="E24" i="1" s="1"/>
  <c r="G23" i="1"/>
  <c r="B23" i="1"/>
  <c r="F62" i="1" l="1"/>
  <c r="E64" i="1"/>
  <c r="E62" i="1"/>
  <c r="D64" i="1"/>
  <c r="D62" i="1"/>
  <c r="B63" i="1"/>
  <c r="E63" i="1"/>
  <c r="C6" i="1"/>
  <c r="G64" i="1"/>
  <c r="B62" i="1"/>
  <c r="D63" i="1"/>
  <c r="D60" i="1"/>
  <c r="B60" i="1"/>
  <c r="B61" i="1"/>
  <c r="C64" i="1"/>
  <c r="C63" i="1"/>
  <c r="C62" i="1"/>
  <c r="C61" i="1"/>
  <c r="C60" i="1"/>
  <c r="D9" i="1"/>
  <c r="C7" i="1"/>
  <c r="F25" i="1"/>
  <c r="F26" i="1" s="1"/>
  <c r="E25" i="1"/>
  <c r="D8" i="1"/>
  <c r="B30" i="1"/>
  <c r="D26" i="1"/>
  <c r="E26" i="1"/>
  <c r="I24" i="1"/>
  <c r="C10" i="1"/>
  <c r="C25" i="1"/>
  <c r="G40" i="1"/>
  <c r="G39" i="1"/>
  <c r="G41" i="1"/>
  <c r="G38" i="1"/>
  <c r="G42" i="1"/>
  <c r="G51" i="1"/>
  <c r="G63" i="1" s="1"/>
  <c r="G50" i="1"/>
  <c r="G62" i="1" s="1"/>
  <c r="G49" i="1"/>
  <c r="G61" i="1" s="1"/>
  <c r="G48" i="1"/>
  <c r="G60" i="1" s="1"/>
  <c r="G53" i="1"/>
  <c r="H61" i="1" l="1"/>
  <c r="H64" i="1"/>
  <c r="H60" i="1"/>
  <c r="H63" i="1"/>
  <c r="H62" i="1"/>
  <c r="C26" i="1"/>
  <c r="I26" i="1" s="1"/>
  <c r="I25" i="1"/>
  <c r="B31" i="1"/>
  <c r="B32" i="1" s="1"/>
  <c r="H42" i="1"/>
  <c r="H23" i="1"/>
  <c r="I23" i="1"/>
  <c r="I21" i="1"/>
  <c r="F65" i="1" l="1"/>
  <c r="E65" i="1"/>
  <c r="E66" i="1" s="1"/>
  <c r="C72" i="1" s="1"/>
  <c r="D72" i="1" s="1"/>
  <c r="B65" i="1"/>
  <c r="B66" i="1" s="1"/>
  <c r="C75" i="1" s="1"/>
  <c r="D75" i="1" s="1"/>
  <c r="D65" i="1"/>
  <c r="D66" i="1" s="1"/>
  <c r="C73" i="1" s="1"/>
  <c r="D73" i="1" s="1"/>
  <c r="C65" i="1"/>
  <c r="C66" i="1" s="1"/>
  <c r="C74" i="1" s="1"/>
  <c r="D74" i="1" s="1"/>
  <c r="G65" i="1"/>
  <c r="G66" i="1" s="1"/>
  <c r="C76" i="1" s="1"/>
  <c r="D76" i="1" s="1"/>
  <c r="H65" i="1" l="1"/>
  <c r="H66" i="1" s="1"/>
  <c r="F66" i="1"/>
  <c r="C71" i="1" s="1"/>
  <c r="D77" i="1" s="1"/>
</calcChain>
</file>

<file path=xl/sharedStrings.xml><?xml version="1.0" encoding="utf-8"?>
<sst xmlns="http://schemas.openxmlformats.org/spreadsheetml/2006/main" count="125" uniqueCount="54">
  <si>
    <t>NonMember</t>
  </si>
  <si>
    <t>Bronze</t>
  </si>
  <si>
    <t>Silver</t>
  </si>
  <si>
    <t>Platinum</t>
  </si>
  <si>
    <t>NonRenewal</t>
  </si>
  <si>
    <t>TIME 1</t>
  </si>
  <si>
    <t>TIME 2</t>
  </si>
  <si>
    <t>TOTAL Time 1</t>
  </si>
  <si>
    <t>TOTAL Time 2</t>
  </si>
  <si>
    <t>Price Increase</t>
  </si>
  <si>
    <t>NET RECEIVED DIFFERENCE</t>
  </si>
  <si>
    <t>NET VALUE DIFFERENCE TIME2</t>
  </si>
  <si>
    <t>ACTUAL TIME 2 VALUE</t>
  </si>
  <si>
    <t>CALCULATED TIME 1 VALUE + 2%</t>
  </si>
  <si>
    <t>CHANGE FROM TIME 1 + 2%</t>
  </si>
  <si>
    <t>Gold</t>
  </si>
  <si>
    <t>TRANSITION MATRIX</t>
  </si>
  <si>
    <t>THREE PROPERTIES:</t>
  </si>
  <si>
    <t>1.  TIME</t>
  </si>
  <si>
    <t>2.  STATE DEFINITIONS</t>
  </si>
  <si>
    <t>3.  PROPORTIONS</t>
  </si>
  <si>
    <t>STATES</t>
  </si>
  <si>
    <t>A</t>
  </si>
  <si>
    <t>B</t>
  </si>
  <si>
    <t>C</t>
  </si>
  <si>
    <t>D</t>
  </si>
  <si>
    <t>Exit</t>
  </si>
  <si>
    <t>Check sum</t>
  </si>
  <si>
    <t>NOTE:</t>
  </si>
  <si>
    <t>This is a snapshot or cross-sectional representation at one point in time.</t>
  </si>
  <si>
    <t>You cannot know what other movement occurred between times.</t>
  </si>
  <si>
    <t>BUDGET:</t>
  </si>
  <si>
    <t>SHORTFALL:</t>
  </si>
  <si>
    <t>ACTUAL:</t>
  </si>
  <si>
    <t>Time 2</t>
  </si>
  <si>
    <t>Forecast TIME 3</t>
  </si>
  <si>
    <t>Total Time 2</t>
  </si>
  <si>
    <t>Total Time 3</t>
  </si>
  <si>
    <t>FORECAST</t>
  </si>
  <si>
    <t>For Time 2</t>
  </si>
  <si>
    <t>Value of Subscription</t>
  </si>
  <si>
    <t>For Time 1</t>
  </si>
  <si>
    <t>Per Member</t>
  </si>
  <si>
    <t># SUBSCRIBERS</t>
  </si>
  <si>
    <t xml:space="preserve">Per Member </t>
  </si>
  <si>
    <t>Received Time 2</t>
  </si>
  <si>
    <t>Received Time 1</t>
  </si>
  <si>
    <t>Net Received</t>
  </si>
  <si>
    <t>BUDGET TIME 3</t>
  </si>
  <si>
    <t>Value= T2 + 2%</t>
  </si>
  <si>
    <t>Forecast Time 3</t>
  </si>
  <si>
    <t>Forecast $</t>
  </si>
  <si>
    <t>Budget Time 3</t>
  </si>
  <si>
    <t>6.88% BUDGET 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</si>
</sst>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7" borderId="0" applyNumberFormat="0" applyBorder="0" applyAlignment="0" applyProtection="0"/>
    <xf numFmtId="0" fontId="4" fillId="8" borderId="22" applyNumberFormat="0" applyAlignment="0" applyProtection="0"/>
    <xf numFmtId="0" fontId="1" fillId="9" borderId="23" applyNumberFormat="0" applyFont="0" applyAlignment="0" applyProtection="0"/>
  </cellStyleXfs>
  <cellXfs count="95">
    <xf numFmtId="0" fontId="0" fillId="0" borderId="0" xfId="0"/>
    <xf numFmtId="0" fontId="0" fillId="0" borderId="6" xfId="0" applyBorder="1"/>
    <xf numFmtId="0" fontId="0" fillId="0" borderId="8" xfId="0" applyBorder="1"/>
    <xf numFmtId="164" fontId="0" fillId="0" borderId="8" xfId="1" applyNumberFormat="1" applyFont="1" applyBorder="1"/>
    <xf numFmtId="3" fontId="0" fillId="0" borderId="4" xfId="1" applyNumberFormat="1" applyFont="1" applyBorder="1"/>
    <xf numFmtId="3" fontId="0" fillId="0" borderId="6" xfId="1" applyNumberFormat="1" applyFont="1" applyBorder="1"/>
    <xf numFmtId="3" fontId="0" fillId="0" borderId="9" xfId="1" applyNumberFormat="1" applyFont="1" applyBorder="1"/>
    <xf numFmtId="165" fontId="0" fillId="0" borderId="0" xfId="2" applyNumberFormat="1" applyFont="1"/>
    <xf numFmtId="165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3" borderId="0" xfId="0" applyFill="1"/>
    <xf numFmtId="0" fontId="2" fillId="3" borderId="0" xfId="0" applyFont="1" applyFill="1"/>
    <xf numFmtId="164" fontId="0" fillId="3" borderId="0" xfId="1" applyNumberFormat="1" applyFont="1" applyFill="1"/>
    <xf numFmtId="3" fontId="0" fillId="3" borderId="2" xfId="1" applyNumberFormat="1" applyFont="1" applyFill="1" applyBorder="1"/>
    <xf numFmtId="3" fontId="0" fillId="3" borderId="3" xfId="1" applyNumberFormat="1" applyFont="1" applyFill="1" applyBorder="1"/>
    <xf numFmtId="3" fontId="0" fillId="3" borderId="5" xfId="1" applyNumberFormat="1" applyFont="1" applyFill="1" applyBorder="1"/>
    <xf numFmtId="3" fontId="0" fillId="3" borderId="0" xfId="1" applyNumberFormat="1" applyFont="1" applyFill="1"/>
    <xf numFmtId="3" fontId="0" fillId="3" borderId="7" xfId="1" applyNumberFormat="1" applyFont="1" applyFill="1" applyBorder="1"/>
    <xf numFmtId="3" fontId="0" fillId="3" borderId="8" xfId="1" applyNumberFormat="1" applyFont="1" applyFill="1" applyBorder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43" fontId="0" fillId="5" borderId="10" xfId="1" applyFont="1" applyFill="1" applyBorder="1"/>
    <xf numFmtId="43" fontId="0" fillId="5" borderId="11" xfId="1" applyFont="1" applyFill="1" applyBorder="1"/>
    <xf numFmtId="43" fontId="0" fillId="5" borderId="12" xfId="1" applyFont="1" applyFill="1" applyBorder="1"/>
    <xf numFmtId="43" fontId="0" fillId="5" borderId="13" xfId="1" applyFont="1" applyFill="1" applyBorder="1"/>
    <xf numFmtId="43" fontId="0" fillId="5" borderId="0" xfId="1" applyFont="1" applyFill="1"/>
    <xf numFmtId="43" fontId="0" fillId="5" borderId="14" xfId="1" applyFont="1" applyFill="1" applyBorder="1"/>
    <xf numFmtId="43" fontId="0" fillId="5" borderId="15" xfId="1" applyFont="1" applyFill="1" applyBorder="1"/>
    <xf numFmtId="43" fontId="0" fillId="5" borderId="16" xfId="1" applyFont="1" applyFill="1" applyBorder="1"/>
    <xf numFmtId="43" fontId="0" fillId="5" borderId="17" xfId="1" applyFont="1" applyFill="1" applyBorder="1"/>
    <xf numFmtId="164" fontId="0" fillId="4" borderId="10" xfId="1" applyNumberFormat="1" applyFont="1" applyFill="1" applyBorder="1"/>
    <xf numFmtId="164" fontId="0" fillId="4" borderId="11" xfId="1" applyNumberFormat="1" applyFont="1" applyFill="1" applyBorder="1"/>
    <xf numFmtId="164" fontId="0" fillId="4" borderId="12" xfId="1" applyNumberFormat="1" applyFont="1" applyFill="1" applyBorder="1"/>
    <xf numFmtId="164" fontId="0" fillId="4" borderId="13" xfId="1" applyNumberFormat="1" applyFont="1" applyFill="1" applyBorder="1"/>
    <xf numFmtId="164" fontId="0" fillId="4" borderId="0" xfId="1" applyNumberFormat="1" applyFont="1" applyFill="1"/>
    <xf numFmtId="164" fontId="0" fillId="4" borderId="14" xfId="1" applyNumberFormat="1" applyFont="1" applyFill="1" applyBorder="1"/>
    <xf numFmtId="164" fontId="0" fillId="4" borderId="15" xfId="1" applyNumberFormat="1" applyFont="1" applyFill="1" applyBorder="1"/>
    <xf numFmtId="164" fontId="0" fillId="4" borderId="16" xfId="1" applyNumberFormat="1" applyFont="1" applyFill="1" applyBorder="1"/>
    <xf numFmtId="164" fontId="0" fillId="4" borderId="17" xfId="1" applyNumberFormat="1" applyFont="1" applyFill="1" applyBorder="1"/>
    <xf numFmtId="165" fontId="0" fillId="0" borderId="20" xfId="0" applyNumberFormat="1" applyBorder="1"/>
    <xf numFmtId="43" fontId="0" fillId="2" borderId="13" xfId="1" applyFont="1" applyFill="1" applyBorder="1"/>
    <xf numFmtId="43" fontId="0" fillId="2" borderId="0" xfId="1" applyFont="1" applyFill="1"/>
    <xf numFmtId="43" fontId="0" fillId="2" borderId="11" xfId="1" applyFont="1" applyFill="1" applyBorder="1"/>
    <xf numFmtId="43" fontId="0" fillId="2" borderId="14" xfId="1" applyFont="1" applyFill="1" applyBorder="1"/>
    <xf numFmtId="43" fontId="0" fillId="6" borderId="0" xfId="1" applyFont="1" applyFill="1"/>
    <xf numFmtId="165" fontId="0" fillId="0" borderId="21" xfId="0" applyNumberFormat="1" applyBorder="1"/>
    <xf numFmtId="0" fontId="0" fillId="0" borderId="21" xfId="0" applyBorder="1"/>
    <xf numFmtId="0" fontId="0" fillId="0" borderId="1" xfId="0" applyBorder="1"/>
    <xf numFmtId="2" fontId="0" fillId="4" borderId="1" xfId="0" applyNumberFormat="1" applyFill="1" applyBorder="1"/>
    <xf numFmtId="2" fontId="0" fillId="3" borderId="1" xfId="0" applyNumberFormat="1" applyFill="1" applyBorder="1"/>
    <xf numFmtId="164" fontId="0" fillId="0" borderId="0" xfId="1" applyNumberFormat="1" applyFont="1"/>
    <xf numFmtId="164" fontId="0" fillId="0" borderId="21" xfId="0" applyNumberFormat="1" applyBorder="1"/>
    <xf numFmtId="0" fontId="2" fillId="0" borderId="0" xfId="0" applyFont="1"/>
    <xf numFmtId="164" fontId="0" fillId="0" borderId="18" xfId="0" applyNumberFormat="1" applyBorder="1"/>
    <xf numFmtId="164" fontId="1" fillId="9" borderId="23" xfId="5" applyNumberFormat="1"/>
    <xf numFmtId="0" fontId="3" fillId="7" borderId="0" xfId="3"/>
    <xf numFmtId="0" fontId="1" fillId="7" borderId="0" xfId="3" applyFont="1"/>
    <xf numFmtId="0" fontId="0" fillId="7" borderId="0" xfId="3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1" fillId="7" borderId="19" xfId="3" applyNumberFormat="1" applyFont="1" applyBorder="1"/>
    <xf numFmtId="0" fontId="1" fillId="7" borderId="8" xfId="3" applyFont="1" applyBorder="1"/>
    <xf numFmtId="0" fontId="1" fillId="7" borderId="24" xfId="3" applyFont="1" applyBorder="1"/>
    <xf numFmtId="0" fontId="1" fillId="7" borderId="14" xfId="3" applyFont="1" applyBorder="1"/>
    <xf numFmtId="0" fontId="0" fillId="7" borderId="25" xfId="3" applyFont="1" applyBorder="1"/>
    <xf numFmtId="0" fontId="1" fillId="7" borderId="3" xfId="3" applyFont="1" applyBorder="1"/>
    <xf numFmtId="0" fontId="1" fillId="7" borderId="28" xfId="3" applyFont="1" applyBorder="1"/>
    <xf numFmtId="0" fontId="0" fillId="7" borderId="27" xfId="3" applyFont="1" applyBorder="1"/>
    <xf numFmtId="0" fontId="1" fillId="7" borderId="9" xfId="3" applyFont="1" applyBorder="1"/>
    <xf numFmtId="0" fontId="1" fillId="7" borderId="26" xfId="3" applyFont="1" applyBorder="1"/>
    <xf numFmtId="0" fontId="1" fillId="7" borderId="6" xfId="3" applyFont="1" applyBorder="1"/>
    <xf numFmtId="165" fontId="1" fillId="7" borderId="27" xfId="3" applyNumberFormat="1" applyFont="1" applyBorder="1"/>
    <xf numFmtId="0" fontId="1" fillId="0" borderId="0" xfId="3" applyFont="1" applyFill="1"/>
    <xf numFmtId="0" fontId="1" fillId="0" borderId="0" xfId="3" applyFont="1" applyFill="1" applyAlignment="1">
      <alignment horizontal="right"/>
    </xf>
    <xf numFmtId="165" fontId="1" fillId="7" borderId="1" xfId="3" applyNumberFormat="1" applyFont="1" applyBorder="1"/>
    <xf numFmtId="166" fontId="1" fillId="7" borderId="1" xfId="3" applyNumberFormat="1" applyFont="1" applyBorder="1"/>
    <xf numFmtId="44" fontId="1" fillId="7" borderId="1" xfId="3" applyNumberFormat="1" applyFont="1" applyBorder="1"/>
    <xf numFmtId="0" fontId="0" fillId="7" borderId="1" xfId="3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2" fillId="8" borderId="29" xfId="4" applyFont="1" applyBorder="1"/>
    <xf numFmtId="44" fontId="0" fillId="10" borderId="2" xfId="0" applyNumberFormat="1" applyFill="1" applyBorder="1"/>
    <xf numFmtId="164" fontId="0" fillId="10" borderId="3" xfId="0" applyNumberFormat="1" applyFill="1" applyBorder="1"/>
    <xf numFmtId="164" fontId="0" fillId="10" borderId="4" xfId="1" applyNumberFormat="1" applyFont="1" applyFill="1" applyBorder="1"/>
    <xf numFmtId="44" fontId="0" fillId="10" borderId="5" xfId="0" applyNumberFormat="1" applyFill="1" applyBorder="1"/>
    <xf numFmtId="164" fontId="0" fillId="10" borderId="0" xfId="0" applyNumberFormat="1" applyFill="1"/>
    <xf numFmtId="164" fontId="0" fillId="10" borderId="6" xfId="1" applyNumberFormat="1" applyFont="1" applyFill="1" applyBorder="1"/>
    <xf numFmtId="44" fontId="0" fillId="10" borderId="7" xfId="0" applyNumberFormat="1" applyFill="1" applyBorder="1"/>
    <xf numFmtId="164" fontId="0" fillId="10" borderId="8" xfId="0" applyNumberFormat="1" applyFill="1" applyBorder="1"/>
    <xf numFmtId="164" fontId="0" fillId="10" borderId="9" xfId="1" applyNumberFormat="1" applyFont="1" applyFill="1" applyBorder="1"/>
    <xf numFmtId="0" fontId="2" fillId="0" borderId="0" xfId="0" applyFont="1" applyAlignment="1">
      <alignment horizontal="center"/>
    </xf>
  </cellXfs>
  <cellStyles count="6">
    <cellStyle name="Calculation" xfId="4" builtinId="22"/>
    <cellStyle name="Comma" xfId="1" builtinId="3"/>
    <cellStyle name="Currency" xfId="2" builtinId="4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0</xdr:row>
      <xdr:rowOff>157163</xdr:rowOff>
    </xdr:from>
    <xdr:to>
      <xdr:col>9</xdr:col>
      <xdr:colOff>223838</xdr:colOff>
      <xdr:row>15</xdr:row>
      <xdr:rowOff>166688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3363" y="157163"/>
          <a:ext cx="5819775" cy="2724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SITUATION:</a:t>
          </a:r>
        </a:p>
        <a:p>
          <a:endParaRPr lang="en-US" sz="1100"/>
        </a:p>
        <a:p>
          <a:r>
            <a:rPr lang="en-US" sz="1100"/>
            <a:t>You have an airline with a member status</a:t>
          </a:r>
          <a:r>
            <a:rPr lang="en-US" sz="1100" baseline="0"/>
            <a:t> program that is subscription based.  There are five levels:</a:t>
          </a:r>
        </a:p>
        <a:p>
          <a:r>
            <a:rPr lang="en-US" sz="1100" baseline="0"/>
            <a:t>1. Nonmember = buy priviliges on a flight basis</a:t>
          </a:r>
        </a:p>
        <a:p>
          <a:r>
            <a:rPr lang="en-US" sz="1100" baseline="0"/>
            <a:t>2. Bronze</a:t>
          </a:r>
        </a:p>
        <a:p>
          <a:r>
            <a:rPr lang="en-US" sz="1100" baseline="0"/>
            <a:t>3. Silver</a:t>
          </a:r>
        </a:p>
        <a:p>
          <a:r>
            <a:rPr lang="en-US" sz="1100" baseline="0"/>
            <a:t>4. Gold</a:t>
          </a:r>
        </a:p>
        <a:p>
          <a:r>
            <a:rPr lang="en-US" sz="1100" baseline="0"/>
            <a:t>5. Platinum</a:t>
          </a:r>
        </a:p>
        <a:p>
          <a:endParaRPr lang="en-US" sz="1100" baseline="0"/>
        </a:p>
        <a:p>
          <a:r>
            <a:rPr lang="en-US" sz="1100" baseline="0"/>
            <a:t>Your subscription earnings at time 1 were:  $      3,880,834,853 </a:t>
          </a:r>
        </a:p>
        <a:p>
          <a:r>
            <a:rPr lang="en-US" sz="1100" baseline="0"/>
            <a:t>You increased subscription prices by 2%, so your budget for time 2 was:  $      3,958,451,550 </a:t>
          </a:r>
        </a:p>
        <a:p>
          <a:r>
            <a:rPr lang="en-US" sz="1100"/>
            <a:t>At time 2, your actual subscription earnings were:  $      3,685,995,450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fell short of budget by:  $        (272,456,100)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Explain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happened and why.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"/>
  <sheetViews>
    <sheetView workbookViewId="0"/>
  </sheetViews>
  <sheetFormatPr defaultRowHeight="15" x14ac:dyDescent="0.25"/>
  <sheetData>
    <row r="2" spans="1:8" x14ac:dyDescent="0.25">
      <c r="B2" t="s">
        <v>16</v>
      </c>
    </row>
    <row r="4" spans="1:8" x14ac:dyDescent="0.25">
      <c r="B4" t="s">
        <v>17</v>
      </c>
    </row>
    <row r="5" spans="1:8" x14ac:dyDescent="0.25">
      <c r="B5" t="s">
        <v>18</v>
      </c>
    </row>
    <row r="6" spans="1:8" x14ac:dyDescent="0.25">
      <c r="B6" t="s">
        <v>19</v>
      </c>
    </row>
    <row r="7" spans="1:8" x14ac:dyDescent="0.25">
      <c r="B7" t="s">
        <v>20</v>
      </c>
    </row>
    <row r="10" spans="1:8" ht="15.75" thickBot="1" x14ac:dyDescent="0.3">
      <c r="C10" s="49"/>
      <c r="D10" s="49"/>
      <c r="E10" s="49" t="s">
        <v>6</v>
      </c>
      <c r="F10" s="49"/>
      <c r="G10" s="49"/>
      <c r="H10" t="s">
        <v>27</v>
      </c>
    </row>
    <row r="11" spans="1:8" ht="15.75" thickTop="1" x14ac:dyDescent="0.25">
      <c r="B11" s="50" t="s">
        <v>21</v>
      </c>
      <c r="C11" t="s">
        <v>25</v>
      </c>
      <c r="D11" t="s">
        <v>24</v>
      </c>
      <c r="E11" t="s">
        <v>23</v>
      </c>
      <c r="F11" t="s">
        <v>22</v>
      </c>
      <c r="G11" t="s">
        <v>26</v>
      </c>
    </row>
    <row r="12" spans="1:8" x14ac:dyDescent="0.25">
      <c r="A12" s="1"/>
      <c r="B12" t="s">
        <v>22</v>
      </c>
      <c r="C12" s="51"/>
      <c r="D12" s="51"/>
      <c r="E12" s="51"/>
      <c r="F12" s="51">
        <v>0.99</v>
      </c>
      <c r="G12" s="52">
        <v>0.01</v>
      </c>
      <c r="H12">
        <f t="shared" ref="H12:H14" si="0">SUM(C12:G12)</f>
        <v>1</v>
      </c>
    </row>
    <row r="13" spans="1:8" x14ac:dyDescent="0.25">
      <c r="A13" s="1" t="s">
        <v>5</v>
      </c>
      <c r="B13" t="s">
        <v>23</v>
      </c>
      <c r="C13" s="51"/>
      <c r="D13" s="51"/>
      <c r="E13" s="51">
        <v>0.9</v>
      </c>
      <c r="F13" s="51"/>
      <c r="G13" s="52">
        <v>0.1</v>
      </c>
      <c r="H13">
        <f t="shared" si="0"/>
        <v>1</v>
      </c>
    </row>
    <row r="14" spans="1:8" x14ac:dyDescent="0.25">
      <c r="A14" s="1"/>
      <c r="B14" t="s">
        <v>24</v>
      </c>
      <c r="C14" s="51">
        <v>0.05</v>
      </c>
      <c r="D14" s="51">
        <v>0.8</v>
      </c>
      <c r="E14" s="51">
        <v>0.1</v>
      </c>
      <c r="F14" s="51"/>
      <c r="G14" s="52">
        <v>0.05</v>
      </c>
      <c r="H14">
        <f t="shared" si="0"/>
        <v>1</v>
      </c>
    </row>
    <row r="15" spans="1:8" x14ac:dyDescent="0.25">
      <c r="A15" s="1"/>
      <c r="B15" t="s">
        <v>25</v>
      </c>
      <c r="C15" s="51">
        <v>0.8</v>
      </c>
      <c r="D15" s="51">
        <v>0.05</v>
      </c>
      <c r="E15" s="51"/>
      <c r="F15" s="51"/>
      <c r="G15" s="52">
        <v>0.15</v>
      </c>
      <c r="H15">
        <f>SUM(C15:G15)</f>
        <v>1</v>
      </c>
    </row>
    <row r="18" spans="2:3" x14ac:dyDescent="0.25">
      <c r="B18" t="s">
        <v>28</v>
      </c>
      <c r="C18" t="s">
        <v>29</v>
      </c>
    </row>
    <row r="19" spans="2:3" x14ac:dyDescent="0.25">
      <c r="C1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78"/>
  <sheetViews>
    <sheetView tabSelected="1" topLeftCell="A64" workbookViewId="0">
      <selection activeCell="D72" sqref="D72"/>
    </sheetView>
  </sheetViews>
  <sheetFormatPr defaultColWidth="12" defaultRowHeight="15" x14ac:dyDescent="0.25"/>
  <cols>
    <col min="1" max="1" width="14.7109375" customWidth="1"/>
    <col min="2" max="2" width="14.28515625" customWidth="1"/>
    <col min="3" max="3" width="15.42578125" bestFit="1" customWidth="1"/>
    <col min="4" max="4" width="15.85546875" bestFit="1" customWidth="1"/>
    <col min="5" max="5" width="20" customWidth="1"/>
    <col min="6" max="6" width="17" bestFit="1" customWidth="1"/>
    <col min="7" max="7" width="13.5703125" bestFit="1" customWidth="1"/>
    <col min="8" max="8" width="17" bestFit="1" customWidth="1"/>
    <col min="9" max="9" width="16" customWidth="1"/>
    <col min="10" max="10" width="18" bestFit="1" customWidth="1"/>
    <col min="11" max="11" width="14.140625" customWidth="1"/>
  </cols>
  <sheetData>
    <row r="2" spans="1:9" x14ac:dyDescent="0.25">
      <c r="A2" s="60" t="s">
        <v>40</v>
      </c>
      <c r="B2" s="58"/>
      <c r="C2" s="59"/>
      <c r="D2" s="59"/>
      <c r="E2" s="59"/>
    </row>
    <row r="3" spans="1:9" x14ac:dyDescent="0.25">
      <c r="A3" s="59"/>
      <c r="B3" s="68" t="s">
        <v>42</v>
      </c>
      <c r="C3" s="69" t="s">
        <v>9</v>
      </c>
      <c r="D3" s="70" t="s">
        <v>9</v>
      </c>
      <c r="E3" s="81" t="s">
        <v>44</v>
      </c>
    </row>
    <row r="4" spans="1:9" x14ac:dyDescent="0.25">
      <c r="A4" s="59"/>
      <c r="B4" s="71" t="s">
        <v>41</v>
      </c>
      <c r="C4" s="65" t="s">
        <v>39</v>
      </c>
      <c r="D4" s="66" t="s">
        <v>39</v>
      </c>
      <c r="E4" s="72" t="s">
        <v>39</v>
      </c>
    </row>
    <row r="5" spans="1:9" x14ac:dyDescent="0.25">
      <c r="A5" s="59"/>
      <c r="B5" s="73"/>
      <c r="C5" s="59"/>
      <c r="D5" s="67"/>
      <c r="E5" s="74"/>
    </row>
    <row r="6" spans="1:9" x14ac:dyDescent="0.25">
      <c r="A6" s="59" t="s">
        <v>3</v>
      </c>
      <c r="B6" s="78">
        <f>E6/1.02</f>
        <v>37254.901960784315</v>
      </c>
      <c r="C6" s="79">
        <f>(E6-B6)/B6</f>
        <v>1.9999999999999973E-2</v>
      </c>
      <c r="D6" s="80">
        <f>(E6-B6)</f>
        <v>745.09803921568528</v>
      </c>
      <c r="E6" s="64">
        <v>38000</v>
      </c>
    </row>
    <row r="7" spans="1:9" x14ac:dyDescent="0.25">
      <c r="A7" s="59" t="s">
        <v>15</v>
      </c>
      <c r="B7" s="78">
        <f>E7/1.02</f>
        <v>14215.686274509804</v>
      </c>
      <c r="C7" s="79">
        <f>(E7-B7)/B7</f>
        <v>1.999999999999998E-2</v>
      </c>
      <c r="D7" s="80">
        <f>(E7-B7)</f>
        <v>284.31372549019579</v>
      </c>
      <c r="E7" s="64">
        <v>14500</v>
      </c>
    </row>
    <row r="8" spans="1:9" x14ac:dyDescent="0.25">
      <c r="A8" s="59" t="s">
        <v>2</v>
      </c>
      <c r="B8" s="78">
        <f>E8/1.02</f>
        <v>7107.8431372549021</v>
      </c>
      <c r="C8" s="79">
        <f>(E8-B8)/B8</f>
        <v>1.999999999999998E-2</v>
      </c>
      <c r="D8" s="80">
        <f>(E8-B8)</f>
        <v>142.1568627450979</v>
      </c>
      <c r="E8" s="64">
        <v>7250</v>
      </c>
    </row>
    <row r="9" spans="1:9" x14ac:dyDescent="0.25">
      <c r="A9" s="59" t="s">
        <v>1</v>
      </c>
      <c r="B9" s="78">
        <f>E9/1.02</f>
        <v>3725.4901960784314</v>
      </c>
      <c r="C9" s="79">
        <f>(E9-B9)/B9</f>
        <v>1.9999999999999997E-2</v>
      </c>
      <c r="D9" s="80">
        <f>(E9-B9)</f>
        <v>74.509803921568619</v>
      </c>
      <c r="E9" s="64">
        <v>3800</v>
      </c>
    </row>
    <row r="10" spans="1:9" x14ac:dyDescent="0.25">
      <c r="A10" s="59" t="s">
        <v>0</v>
      </c>
      <c r="B10" s="78">
        <f>E10/1.02</f>
        <v>2450.9803921568628</v>
      </c>
      <c r="C10" s="79">
        <f>(E10-B10)/B10</f>
        <v>1.9999999999999993E-2</v>
      </c>
      <c r="D10" s="80">
        <f>(E10-B10)</f>
        <v>49.019607843137237</v>
      </c>
      <c r="E10" s="64">
        <v>2500</v>
      </c>
    </row>
    <row r="11" spans="1:9" x14ac:dyDescent="0.25">
      <c r="A11" s="59" t="s">
        <v>4</v>
      </c>
      <c r="B11" s="75">
        <v>0</v>
      </c>
      <c r="C11" s="65"/>
      <c r="D11" s="66"/>
      <c r="E11" s="64">
        <v>0</v>
      </c>
    </row>
    <row r="12" spans="1:9" x14ac:dyDescent="0.25">
      <c r="A12" s="76"/>
      <c r="B12" s="76"/>
      <c r="C12" s="77"/>
      <c r="D12" s="77"/>
      <c r="E12" s="77"/>
      <c r="F12" s="77"/>
      <c r="G12" s="77"/>
      <c r="H12" s="77"/>
    </row>
    <row r="13" spans="1:9" x14ac:dyDescent="0.25">
      <c r="A13" s="76"/>
    </row>
    <row r="15" spans="1:9" x14ac:dyDescent="0.25">
      <c r="A15" s="12" t="s">
        <v>43</v>
      </c>
      <c r="B15" s="11"/>
      <c r="C15" s="12" t="s">
        <v>0</v>
      </c>
      <c r="D15" s="12" t="s">
        <v>1</v>
      </c>
      <c r="E15" s="12" t="s">
        <v>2</v>
      </c>
      <c r="F15" s="12" t="s">
        <v>15</v>
      </c>
      <c r="G15" s="12" t="s">
        <v>3</v>
      </c>
      <c r="H15" s="12" t="s">
        <v>4</v>
      </c>
      <c r="I15" t="s">
        <v>7</v>
      </c>
    </row>
    <row r="16" spans="1:9" x14ac:dyDescent="0.25">
      <c r="A16" s="11"/>
      <c r="B16" s="12" t="s">
        <v>5</v>
      </c>
      <c r="C16" s="12" t="s">
        <v>6</v>
      </c>
      <c r="D16" s="11"/>
      <c r="E16" s="11"/>
      <c r="F16" s="11"/>
      <c r="G16" s="11"/>
      <c r="H16" s="11"/>
    </row>
    <row r="17" spans="1:10" x14ac:dyDescent="0.25">
      <c r="A17" s="12" t="s">
        <v>3</v>
      </c>
      <c r="B17" s="13">
        <v>23185</v>
      </c>
      <c r="C17" s="14">
        <v>0</v>
      </c>
      <c r="D17" s="15">
        <v>0</v>
      </c>
      <c r="E17" s="15">
        <v>0</v>
      </c>
      <c r="F17" s="15">
        <v>0</v>
      </c>
      <c r="G17" s="15">
        <v>22948</v>
      </c>
      <c r="H17" s="15">
        <f t="shared" ref="H17:H20" si="0">B17-SUM(C17:G17)</f>
        <v>237</v>
      </c>
      <c r="I17" s="4">
        <f t="shared" ref="I17:I20" si="1">SUM(C17:H17)</f>
        <v>23185</v>
      </c>
    </row>
    <row r="18" spans="1:10" x14ac:dyDescent="0.25">
      <c r="A18" s="12" t="s">
        <v>15</v>
      </c>
      <c r="B18" s="13">
        <v>54448</v>
      </c>
      <c r="C18" s="16">
        <v>103</v>
      </c>
      <c r="D18" s="17">
        <v>0</v>
      </c>
      <c r="E18" s="17">
        <v>0</v>
      </c>
      <c r="F18" s="17">
        <v>52125</v>
      </c>
      <c r="G18" s="17">
        <v>995</v>
      </c>
      <c r="H18" s="17">
        <f t="shared" si="0"/>
        <v>1225</v>
      </c>
      <c r="I18" s="5">
        <f t="shared" si="1"/>
        <v>54448</v>
      </c>
    </row>
    <row r="19" spans="1:10" x14ac:dyDescent="0.25">
      <c r="A19" s="12" t="s">
        <v>2</v>
      </c>
      <c r="B19" s="13">
        <v>98585</v>
      </c>
      <c r="C19" s="16">
        <v>525</v>
      </c>
      <c r="D19" s="17">
        <v>1845</v>
      </c>
      <c r="E19" s="17">
        <v>87135</v>
      </c>
      <c r="F19" s="17">
        <v>401</v>
      </c>
      <c r="G19" s="17">
        <v>0</v>
      </c>
      <c r="H19" s="17">
        <f t="shared" si="0"/>
        <v>8679</v>
      </c>
      <c r="I19" s="5">
        <f t="shared" si="1"/>
        <v>98585</v>
      </c>
    </row>
    <row r="20" spans="1:10" x14ac:dyDescent="0.25">
      <c r="A20" s="12" t="s">
        <v>1</v>
      </c>
      <c r="B20" s="13">
        <v>201111</v>
      </c>
      <c r="C20" s="16">
        <v>22132</v>
      </c>
      <c r="D20" s="17">
        <v>142115</v>
      </c>
      <c r="E20" s="17">
        <v>12585</v>
      </c>
      <c r="F20" s="17">
        <v>1745</v>
      </c>
      <c r="G20" s="17">
        <v>0</v>
      </c>
      <c r="H20" s="17">
        <f t="shared" si="0"/>
        <v>22534</v>
      </c>
      <c r="I20" s="5">
        <f t="shared" si="1"/>
        <v>201111</v>
      </c>
    </row>
    <row r="21" spans="1:10" x14ac:dyDescent="0.25">
      <c r="A21" s="12" t="s">
        <v>0</v>
      </c>
      <c r="B21" s="13">
        <v>323585</v>
      </c>
      <c r="C21" s="16">
        <v>210005</v>
      </c>
      <c r="D21" s="17">
        <v>14852</v>
      </c>
      <c r="E21" s="17">
        <v>8255</v>
      </c>
      <c r="F21" s="17">
        <v>0</v>
      </c>
      <c r="G21" s="17">
        <v>0</v>
      </c>
      <c r="H21" s="17">
        <f>B21-SUM(C21:G21)</f>
        <v>90473</v>
      </c>
      <c r="I21" s="5">
        <f>SUM(C21:H21)</f>
        <v>323585</v>
      </c>
    </row>
    <row r="22" spans="1:10" x14ac:dyDescent="0.25">
      <c r="A22" s="12" t="s">
        <v>4</v>
      </c>
      <c r="B22" s="13">
        <v>902110</v>
      </c>
      <c r="C22" s="18">
        <v>8251</v>
      </c>
      <c r="D22" s="19">
        <v>102</v>
      </c>
      <c r="E22" s="19">
        <v>0</v>
      </c>
      <c r="F22" s="19">
        <v>0</v>
      </c>
      <c r="G22" s="19">
        <v>0</v>
      </c>
      <c r="H22" s="19">
        <f>B22-SUM(C22:G22)</f>
        <v>893757</v>
      </c>
      <c r="I22" s="6">
        <f>SUM(C22:H22)</f>
        <v>902110</v>
      </c>
    </row>
    <row r="23" spans="1:10" x14ac:dyDescent="0.25">
      <c r="A23" s="2" t="s">
        <v>8</v>
      </c>
      <c r="B23" s="3">
        <f>SUM(B17:B22)</f>
        <v>1603024</v>
      </c>
      <c r="C23" s="3">
        <f>SUM(C17:C22)</f>
        <v>241016</v>
      </c>
      <c r="D23" s="3">
        <f t="shared" ref="D23:H23" si="2">SUM(D17:D22)</f>
        <v>158914</v>
      </c>
      <c r="E23" s="3">
        <f t="shared" si="2"/>
        <v>107975</v>
      </c>
      <c r="F23" s="3">
        <f>SUM(F17:F22)</f>
        <v>54271</v>
      </c>
      <c r="G23" s="3">
        <f t="shared" si="2"/>
        <v>23943</v>
      </c>
      <c r="H23" s="3">
        <f t="shared" si="2"/>
        <v>1016905</v>
      </c>
      <c r="I23" s="3">
        <f>SUM(C17:H22)</f>
        <v>1603024</v>
      </c>
    </row>
    <row r="24" spans="1:10" x14ac:dyDescent="0.25">
      <c r="A24" t="s">
        <v>45</v>
      </c>
      <c r="C24" s="7">
        <f>C23*E10</f>
        <v>602540000</v>
      </c>
      <c r="D24" s="7">
        <f>D23*E9</f>
        <v>603873200</v>
      </c>
      <c r="E24" s="7">
        <f>E23*E8</f>
        <v>782818750</v>
      </c>
      <c r="F24" s="7">
        <f>F23*E7</f>
        <v>786929500</v>
      </c>
      <c r="G24" s="7">
        <f>G23*E6</f>
        <v>909834000</v>
      </c>
      <c r="H24" s="61"/>
      <c r="I24" s="82">
        <f>SUM(C24:G24)</f>
        <v>3685995450</v>
      </c>
      <c r="J24" t="s">
        <v>45</v>
      </c>
    </row>
    <row r="25" spans="1:10" x14ac:dyDescent="0.25">
      <c r="A25" t="s">
        <v>46</v>
      </c>
      <c r="C25" s="7">
        <f>B10*B21</f>
        <v>793100490.19607842</v>
      </c>
      <c r="D25" s="7">
        <f>B9*B20</f>
        <v>749237058.82352936</v>
      </c>
      <c r="E25" s="7">
        <f>B8*B19</f>
        <v>700726715.68627453</v>
      </c>
      <c r="F25" s="7">
        <f>B7*B18</f>
        <v>774015686.27450979</v>
      </c>
      <c r="G25" s="7">
        <f>B6*B17</f>
        <v>863754901.96078432</v>
      </c>
      <c r="H25" s="62"/>
      <c r="I25" s="82">
        <f>SUM(C25:G25)</f>
        <v>3880834852.9411764</v>
      </c>
      <c r="J25" t="s">
        <v>46</v>
      </c>
    </row>
    <row r="26" spans="1:10" ht="15.75" thickBot="1" x14ac:dyDescent="0.3">
      <c r="A26" t="s">
        <v>47</v>
      </c>
      <c r="C26" s="42">
        <f>C24-C25</f>
        <v>-190560490.19607842</v>
      </c>
      <c r="D26" s="42">
        <f t="shared" ref="D26:G26" si="3">D24-D25</f>
        <v>-145363858.82352936</v>
      </c>
      <c r="E26" s="42">
        <f>E24-E25</f>
        <v>82092034.313725471</v>
      </c>
      <c r="F26" s="42">
        <f t="shared" si="3"/>
        <v>12913813.725490212</v>
      </c>
      <c r="G26" s="42">
        <f t="shared" si="3"/>
        <v>46079098.039215684</v>
      </c>
      <c r="H26" s="63"/>
      <c r="I26" s="83">
        <f>SUM(C26:G26)</f>
        <v>-194839402.94117641</v>
      </c>
      <c r="J26" t="s">
        <v>10</v>
      </c>
    </row>
    <row r="27" spans="1:10" ht="15.75" thickTop="1" x14ac:dyDescent="0.25"/>
    <row r="28" spans="1:10" x14ac:dyDescent="0.25">
      <c r="H28" s="8"/>
    </row>
    <row r="29" spans="1:10" x14ac:dyDescent="0.25">
      <c r="A29" s="2" t="s">
        <v>34</v>
      </c>
    </row>
    <row r="30" spans="1:10" x14ac:dyDescent="0.25">
      <c r="A30" t="s">
        <v>33</v>
      </c>
      <c r="B30" s="8">
        <f>SUM(C24:G24)</f>
        <v>3685995450</v>
      </c>
      <c r="C30" t="s">
        <v>12</v>
      </c>
      <c r="F30" s="10"/>
    </row>
    <row r="31" spans="1:10" x14ac:dyDescent="0.25">
      <c r="A31" t="s">
        <v>31</v>
      </c>
      <c r="B31" s="8">
        <f>1.02*SUM(C25:G25)</f>
        <v>3958451550</v>
      </c>
      <c r="C31" t="s">
        <v>13</v>
      </c>
      <c r="F31" s="8"/>
      <c r="G31" s="8"/>
    </row>
    <row r="32" spans="1:10" ht="15.75" thickBot="1" x14ac:dyDescent="0.3">
      <c r="A32" t="s">
        <v>32</v>
      </c>
      <c r="B32" s="48">
        <f>B30-B31</f>
        <v>-272456100</v>
      </c>
      <c r="C32" t="s">
        <v>53</v>
      </c>
    </row>
    <row r="33" spans="1:9" ht="15.75" thickTop="1" x14ac:dyDescent="0.25"/>
    <row r="34" spans="1:9" x14ac:dyDescent="0.25">
      <c r="A34" s="21" t="s">
        <v>14</v>
      </c>
      <c r="B34" s="20"/>
    </row>
    <row r="35" spans="1:9" x14ac:dyDescent="0.25">
      <c r="A35" s="20"/>
      <c r="B35" s="21" t="s">
        <v>6</v>
      </c>
      <c r="C35" s="20"/>
      <c r="D35" s="20"/>
      <c r="E35" s="20"/>
      <c r="F35" s="20"/>
      <c r="G35" s="20"/>
    </row>
    <row r="36" spans="1:9" ht="15.75" thickBot="1" x14ac:dyDescent="0.3">
      <c r="A36" s="21" t="s">
        <v>5</v>
      </c>
      <c r="B36" s="21" t="s">
        <v>0</v>
      </c>
      <c r="C36" s="21" t="s">
        <v>1</v>
      </c>
      <c r="D36" s="21" t="s">
        <v>2</v>
      </c>
      <c r="E36" s="21" t="s">
        <v>15</v>
      </c>
      <c r="F36" s="21" t="s">
        <v>3</v>
      </c>
      <c r="G36" s="21" t="s">
        <v>4</v>
      </c>
    </row>
    <row r="37" spans="1:9" x14ac:dyDescent="0.25">
      <c r="A37" s="21" t="s">
        <v>3</v>
      </c>
      <c r="B37" s="33">
        <f>(C17*$E$6)-(C17*E10)</f>
        <v>0</v>
      </c>
      <c r="C37" s="34">
        <f>(D17*$E$6)-(D17*E9)</f>
        <v>0</v>
      </c>
      <c r="D37" s="34">
        <f>(E17*$E$6)-(E17*E8)</f>
        <v>0</v>
      </c>
      <c r="E37" s="34">
        <f>(F17*$E$6)-(F17*E7)</f>
        <v>0</v>
      </c>
      <c r="F37" s="34">
        <f>(G17*$E$6)-(G17*E6)</f>
        <v>0</v>
      </c>
      <c r="G37" s="35">
        <f>((H17*$E$6)-(H17*E11))*-1</f>
        <v>-9006000</v>
      </c>
    </row>
    <row r="38" spans="1:9" x14ac:dyDescent="0.25">
      <c r="A38" s="21" t="s">
        <v>15</v>
      </c>
      <c r="B38" s="36">
        <f>-1*((C18*$E$7)-(C18*E10))</f>
        <v>-1236000</v>
      </c>
      <c r="C38" s="37">
        <f>-1*((D18*$E$7)-(D18*E9))</f>
        <v>0</v>
      </c>
      <c r="D38" s="37">
        <f>-1*((E18*$E$7)-(E18*E8))</f>
        <v>0</v>
      </c>
      <c r="E38" s="37">
        <f>-1*((F18*$E$7)-(F18*E7))</f>
        <v>0</v>
      </c>
      <c r="F38" s="37">
        <f>-1*((G18*$E$7)-(G18*E6))</f>
        <v>23382500</v>
      </c>
      <c r="G38" s="38">
        <f>-1*((H18*$E$7)-(H18*E11))</f>
        <v>-17762500</v>
      </c>
    </row>
    <row r="39" spans="1:9" x14ac:dyDescent="0.25">
      <c r="A39" s="21" t="s">
        <v>2</v>
      </c>
      <c r="B39" s="36">
        <f>-1*((C19*$E$8)-(C19*E10))</f>
        <v>-2493750</v>
      </c>
      <c r="C39" s="37">
        <f>-1*((D19*$E$8)-(D19*E9))</f>
        <v>-6365250</v>
      </c>
      <c r="D39" s="37">
        <f>-1*((E19*$E$8)-(E19*E8))</f>
        <v>0</v>
      </c>
      <c r="E39" s="37">
        <f>-1*((F19*$E$8)-(F19*E7))</f>
        <v>2907250</v>
      </c>
      <c r="F39" s="37">
        <f>-1*((G19*$E$8)-(G19*E6))</f>
        <v>0</v>
      </c>
      <c r="G39" s="38">
        <f>-1*((H19*$E$8)-(H19*E11))</f>
        <v>-62922750</v>
      </c>
    </row>
    <row r="40" spans="1:9" x14ac:dyDescent="0.25">
      <c r="A40" s="21" t="s">
        <v>1</v>
      </c>
      <c r="B40" s="36">
        <f>-1*((C20*$E$9)-(C20*E10))</f>
        <v>-28771600</v>
      </c>
      <c r="C40" s="37">
        <f>-1*((D20*$E$9)-(D20*E9))</f>
        <v>0</v>
      </c>
      <c r="D40" s="37">
        <f>-1*((E20*$E$9)-(E20*E8))</f>
        <v>43418250</v>
      </c>
      <c r="E40" s="37">
        <f>-1*((F20*$E$9)-(F20*E7))</f>
        <v>18671500</v>
      </c>
      <c r="F40" s="37">
        <f>-1*((G20*$E$9)-(G20*E6))</f>
        <v>0</v>
      </c>
      <c r="G40" s="38">
        <f>-1*((H20*$E$9)-(H20*E11))</f>
        <v>-85629200</v>
      </c>
    </row>
    <row r="41" spans="1:9" x14ac:dyDescent="0.25">
      <c r="A41" s="21" t="s">
        <v>0</v>
      </c>
      <c r="B41" s="36">
        <f>-1*((C21*$E$10)-(C21*E10))</f>
        <v>0</v>
      </c>
      <c r="C41" s="37">
        <f>-1*((D21*$E$10)-(D21*E9))</f>
        <v>19307600</v>
      </c>
      <c r="D41" s="37">
        <f>-1*((E21*$E$10)-(E21*E8))</f>
        <v>39211250</v>
      </c>
      <c r="E41" s="37">
        <f>-1*((F21*$E$10)-(F21*E7))</f>
        <v>0</v>
      </c>
      <c r="F41" s="37">
        <f>-1*((G21*$E$10)-(G21*E6))</f>
        <v>0</v>
      </c>
      <c r="G41" s="38">
        <f>-1*((H21*$E$10)-(H21*E11))</f>
        <v>-226182500</v>
      </c>
    </row>
    <row r="42" spans="1:9" ht="15.75" thickBot="1" x14ac:dyDescent="0.3">
      <c r="A42" s="21" t="s">
        <v>4</v>
      </c>
      <c r="B42" s="39">
        <f>(C22*E10)</f>
        <v>20627500</v>
      </c>
      <c r="C42" s="40">
        <f>(D22*E9)</f>
        <v>387600</v>
      </c>
      <c r="D42" s="40">
        <f>(E22*E8)</f>
        <v>0</v>
      </c>
      <c r="E42" s="40">
        <f>(F22*E7)</f>
        <v>0</v>
      </c>
      <c r="F42" s="40">
        <f>(G22*E6)</f>
        <v>0</v>
      </c>
      <c r="G42" s="41">
        <f>(H22*E11)</f>
        <v>0</v>
      </c>
      <c r="H42" s="9">
        <f>SUM(B37:G42)</f>
        <v>-272456100</v>
      </c>
      <c r="I42" t="s">
        <v>11</v>
      </c>
    </row>
    <row r="44" spans="1:9" x14ac:dyDescent="0.25">
      <c r="A44" s="55" t="s">
        <v>16</v>
      </c>
    </row>
    <row r="46" spans="1:9" x14ac:dyDescent="0.25">
      <c r="A46" s="22"/>
      <c r="B46" s="23" t="s">
        <v>6</v>
      </c>
      <c r="C46" s="22"/>
      <c r="D46" s="22"/>
      <c r="E46" s="22"/>
      <c r="F46" s="22"/>
      <c r="G46" s="22"/>
    </row>
    <row r="47" spans="1:9" ht="15.75" thickBot="1" x14ac:dyDescent="0.3">
      <c r="A47" s="23" t="s">
        <v>5</v>
      </c>
      <c r="B47" s="23" t="s">
        <v>0</v>
      </c>
      <c r="C47" s="23" t="s">
        <v>1</v>
      </c>
      <c r="D47" s="23" t="s">
        <v>2</v>
      </c>
      <c r="E47" s="23" t="s">
        <v>15</v>
      </c>
      <c r="F47" s="23" t="s">
        <v>3</v>
      </c>
      <c r="G47" s="23" t="s">
        <v>4</v>
      </c>
    </row>
    <row r="48" spans="1:9" x14ac:dyDescent="0.25">
      <c r="A48" s="23" t="s">
        <v>3</v>
      </c>
      <c r="B48" s="24">
        <f t="shared" ref="B48:G53" si="4">C17/$B17</f>
        <v>0</v>
      </c>
      <c r="C48" s="25">
        <f t="shared" si="4"/>
        <v>0</v>
      </c>
      <c r="D48" s="25">
        <f t="shared" si="4"/>
        <v>0</v>
      </c>
      <c r="E48" s="25">
        <f t="shared" si="4"/>
        <v>0</v>
      </c>
      <c r="F48" s="45">
        <f t="shared" si="4"/>
        <v>0.98977787362518865</v>
      </c>
      <c r="G48" s="26">
        <f t="shared" si="4"/>
        <v>1.02221263748113E-2</v>
      </c>
    </row>
    <row r="49" spans="1:8" x14ac:dyDescent="0.25">
      <c r="A49" s="23" t="s">
        <v>15</v>
      </c>
      <c r="B49" s="27">
        <f t="shared" si="4"/>
        <v>1.8917131942403761E-3</v>
      </c>
      <c r="C49" s="28">
        <f t="shared" si="4"/>
        <v>0</v>
      </c>
      <c r="D49" s="28">
        <f t="shared" si="4"/>
        <v>0</v>
      </c>
      <c r="E49" s="44">
        <f>F18/$B18</f>
        <v>0.9573354393182486</v>
      </c>
      <c r="F49" s="28">
        <f t="shared" si="4"/>
        <v>1.827431677931237E-2</v>
      </c>
      <c r="G49" s="29">
        <f t="shared" si="4"/>
        <v>2.2498530708198648E-2</v>
      </c>
    </row>
    <row r="50" spans="1:8" x14ac:dyDescent="0.25">
      <c r="A50" s="23" t="s">
        <v>2</v>
      </c>
      <c r="B50" s="27">
        <f t="shared" si="4"/>
        <v>5.3253537556423392E-3</v>
      </c>
      <c r="C50" s="28">
        <f t="shared" si="4"/>
        <v>1.8714814626971648E-2</v>
      </c>
      <c r="D50" s="44">
        <f t="shared" si="4"/>
        <v>0.88385657047218136</v>
      </c>
      <c r="E50" s="28">
        <f t="shared" si="4"/>
        <v>4.0675559162144347E-3</v>
      </c>
      <c r="F50" s="28">
        <f t="shared" si="4"/>
        <v>0</v>
      </c>
      <c r="G50" s="46">
        <f t="shared" si="4"/>
        <v>8.8035705228990208E-2</v>
      </c>
    </row>
    <row r="51" spans="1:8" x14ac:dyDescent="0.25">
      <c r="A51" s="23" t="s">
        <v>1</v>
      </c>
      <c r="B51" s="43">
        <f>C20/$B20</f>
        <v>0.11004867958490584</v>
      </c>
      <c r="C51" s="44">
        <f t="shared" si="4"/>
        <v>0.70664956168484072</v>
      </c>
      <c r="D51" s="47">
        <f t="shared" si="4"/>
        <v>6.257738263943792E-2</v>
      </c>
      <c r="E51" s="28">
        <f t="shared" si="4"/>
        <v>8.6768003739228581E-3</v>
      </c>
      <c r="F51" s="28">
        <f t="shared" si="4"/>
        <v>0</v>
      </c>
      <c r="G51" s="46">
        <f t="shared" si="4"/>
        <v>0.11204757571689267</v>
      </c>
    </row>
    <row r="52" spans="1:8" x14ac:dyDescent="0.25">
      <c r="A52" s="23" t="s">
        <v>0</v>
      </c>
      <c r="B52" s="43">
        <f t="shared" si="4"/>
        <v>0.64899485452045058</v>
      </c>
      <c r="C52" s="47">
        <f t="shared" si="4"/>
        <v>4.5898295656473569E-2</v>
      </c>
      <c r="D52" s="28">
        <f t="shared" si="4"/>
        <v>2.5511071279571057E-2</v>
      </c>
      <c r="E52" s="28">
        <f t="shared" si="4"/>
        <v>0</v>
      </c>
      <c r="F52" s="28">
        <f t="shared" si="4"/>
        <v>0</v>
      </c>
      <c r="G52" s="46">
        <f t="shared" si="4"/>
        <v>0.27959577854350481</v>
      </c>
    </row>
    <row r="53" spans="1:8" ht="15.75" thickBot="1" x14ac:dyDescent="0.3">
      <c r="A53" s="23" t="s">
        <v>4</v>
      </c>
      <c r="B53" s="30">
        <f t="shared" si="4"/>
        <v>9.1463347041935011E-3</v>
      </c>
      <c r="C53" s="31">
        <f t="shared" si="4"/>
        <v>1.1306825110019842E-4</v>
      </c>
      <c r="D53" s="31">
        <f t="shared" si="4"/>
        <v>0</v>
      </c>
      <c r="E53" s="31">
        <f t="shared" si="4"/>
        <v>0</v>
      </c>
      <c r="F53" s="31">
        <f t="shared" si="4"/>
        <v>0</v>
      </c>
      <c r="G53" s="32">
        <f t="shared" si="4"/>
        <v>0.99074059704470629</v>
      </c>
    </row>
    <row r="56" spans="1:8" x14ac:dyDescent="0.25">
      <c r="A56" s="55" t="s">
        <v>38</v>
      </c>
    </row>
    <row r="58" spans="1:8" x14ac:dyDescent="0.25">
      <c r="B58" t="s">
        <v>35</v>
      </c>
      <c r="H58" t="s">
        <v>36</v>
      </c>
    </row>
    <row r="59" spans="1:8" x14ac:dyDescent="0.25">
      <c r="A59" s="23" t="s">
        <v>6</v>
      </c>
      <c r="B59" s="23" t="s">
        <v>0</v>
      </c>
      <c r="C59" s="23" t="s">
        <v>1</v>
      </c>
      <c r="D59" s="23" t="s">
        <v>2</v>
      </c>
      <c r="E59" s="23" t="s">
        <v>15</v>
      </c>
      <c r="F59" s="23" t="s">
        <v>3</v>
      </c>
      <c r="G59" s="23" t="s">
        <v>4</v>
      </c>
    </row>
    <row r="60" spans="1:8" x14ac:dyDescent="0.25">
      <c r="A60" s="23" t="s">
        <v>3</v>
      </c>
      <c r="B60" s="57">
        <f t="shared" ref="B60:G60" si="5">B48*$G$23</f>
        <v>0</v>
      </c>
      <c r="C60" s="57">
        <f t="shared" si="5"/>
        <v>0</v>
      </c>
      <c r="D60" s="57">
        <f t="shared" si="5"/>
        <v>0</v>
      </c>
      <c r="E60" s="57">
        <f t="shared" si="5"/>
        <v>0</v>
      </c>
      <c r="F60" s="57">
        <f t="shared" si="5"/>
        <v>23698.25162820789</v>
      </c>
      <c r="G60" s="57">
        <f t="shared" si="5"/>
        <v>244.74837179210695</v>
      </c>
      <c r="H60" s="53">
        <f t="shared" ref="H60:H63" si="6">SUM(B60:G60)</f>
        <v>23942.999999999996</v>
      </c>
    </row>
    <row r="61" spans="1:8" x14ac:dyDescent="0.25">
      <c r="A61" s="23" t="s">
        <v>15</v>
      </c>
      <c r="B61" s="57">
        <f t="shared" ref="B61:G61" si="7">B49*$F$23</f>
        <v>102.66516676461946</v>
      </c>
      <c r="C61" s="57">
        <f t="shared" si="7"/>
        <v>0</v>
      </c>
      <c r="D61" s="57">
        <f t="shared" si="7"/>
        <v>0</v>
      </c>
      <c r="E61" s="57">
        <f t="shared" si="7"/>
        <v>51955.551627240668</v>
      </c>
      <c r="F61" s="57">
        <f t="shared" si="7"/>
        <v>991.76544593006167</v>
      </c>
      <c r="G61" s="57">
        <f t="shared" si="7"/>
        <v>1221.0177600646489</v>
      </c>
      <c r="H61" s="53">
        <f t="shared" si="6"/>
        <v>54271</v>
      </c>
    </row>
    <row r="62" spans="1:8" x14ac:dyDescent="0.25">
      <c r="A62" s="23" t="s">
        <v>2</v>
      </c>
      <c r="B62" s="57">
        <f t="shared" ref="B62:G62" si="8">B50*$E$23</f>
        <v>575.0050717654816</v>
      </c>
      <c r="C62" s="57">
        <f t="shared" si="8"/>
        <v>2020.7321093472638</v>
      </c>
      <c r="D62" s="57">
        <f t="shared" si="8"/>
        <v>95434.413196733789</v>
      </c>
      <c r="E62" s="57">
        <f t="shared" si="8"/>
        <v>439.19435005325357</v>
      </c>
      <c r="F62" s="57">
        <f t="shared" si="8"/>
        <v>0</v>
      </c>
      <c r="G62" s="57">
        <f t="shared" si="8"/>
        <v>9505.6552721002172</v>
      </c>
      <c r="H62" s="53">
        <f t="shared" si="6"/>
        <v>107975.00000000001</v>
      </c>
    </row>
    <row r="63" spans="1:8" x14ac:dyDescent="0.25">
      <c r="A63" s="23" t="s">
        <v>1</v>
      </c>
      <c r="B63" s="57">
        <f t="shared" ref="B63:G63" si="9">B51*$D$23</f>
        <v>17488.275867555727</v>
      </c>
      <c r="C63" s="57">
        <f t="shared" si="9"/>
        <v>112296.50844558478</v>
      </c>
      <c r="D63" s="57">
        <f t="shared" si="9"/>
        <v>9944.4221847636381</v>
      </c>
      <c r="E63" s="57">
        <f t="shared" si="9"/>
        <v>1378.865054621577</v>
      </c>
      <c r="F63" s="57">
        <f t="shared" si="9"/>
        <v>0</v>
      </c>
      <c r="G63" s="57">
        <f t="shared" si="9"/>
        <v>17805.928447474282</v>
      </c>
      <c r="H63" s="53">
        <f t="shared" si="6"/>
        <v>158914</v>
      </c>
    </row>
    <row r="64" spans="1:8" x14ac:dyDescent="0.25">
      <c r="A64" s="23" t="s">
        <v>0</v>
      </c>
      <c r="B64" s="57">
        <f t="shared" ref="B64:G64" si="10">B52*$C$23</f>
        <v>156418.14385710092</v>
      </c>
      <c r="C64" s="57">
        <f t="shared" si="10"/>
        <v>11062.223625940635</v>
      </c>
      <c r="D64" s="57">
        <f t="shared" si="10"/>
        <v>6148.5763555170979</v>
      </c>
      <c r="E64" s="57">
        <f t="shared" si="10"/>
        <v>0</v>
      </c>
      <c r="F64" s="57">
        <f t="shared" si="10"/>
        <v>0</v>
      </c>
      <c r="G64" s="57">
        <f t="shared" si="10"/>
        <v>67387.05616144136</v>
      </c>
      <c r="H64" s="53">
        <f>SUM(B64:G64)</f>
        <v>241016</v>
      </c>
    </row>
    <row r="65" spans="1:8" x14ac:dyDescent="0.25">
      <c r="A65" s="23" t="s">
        <v>4</v>
      </c>
      <c r="B65" s="57">
        <f t="shared" ref="B65:G65" si="11">B53*$H$23</f>
        <v>9300.953492367893</v>
      </c>
      <c r="C65" s="57">
        <f t="shared" si="11"/>
        <v>114.97966988504727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1007489.066837747</v>
      </c>
      <c r="H65" s="53">
        <f>SUM(B65:G65)</f>
        <v>1016904.9999999999</v>
      </c>
    </row>
    <row r="66" spans="1:8" ht="15.75" thickBot="1" x14ac:dyDescent="0.3">
      <c r="A66" s="55" t="s">
        <v>37</v>
      </c>
      <c r="B66" s="56">
        <f>SUM(B60:B65)</f>
        <v>183885.04345555464</v>
      </c>
      <c r="C66" s="56">
        <f t="shared" ref="C66:G66" si="12">SUM(C60:C65)</f>
        <v>125494.44385075771</v>
      </c>
      <c r="D66" s="56">
        <f t="shared" si="12"/>
        <v>111527.41173701452</v>
      </c>
      <c r="E66" s="56">
        <f t="shared" si="12"/>
        <v>53773.611031915498</v>
      </c>
      <c r="F66" s="56">
        <f t="shared" si="12"/>
        <v>24690.017074137952</v>
      </c>
      <c r="G66" s="56">
        <f t="shared" si="12"/>
        <v>1103653.4728506196</v>
      </c>
      <c r="H66" s="54">
        <f>SUM(H60:H65)</f>
        <v>1603024</v>
      </c>
    </row>
    <row r="67" spans="1:8" ht="15.75" thickTop="1" x14ac:dyDescent="0.25"/>
    <row r="69" spans="1:8" x14ac:dyDescent="0.25">
      <c r="A69" s="55" t="s">
        <v>48</v>
      </c>
    </row>
    <row r="70" spans="1:8" x14ac:dyDescent="0.25">
      <c r="B70" s="94" t="s">
        <v>49</v>
      </c>
      <c r="C70" s="94" t="s">
        <v>50</v>
      </c>
      <c r="D70" s="94" t="s">
        <v>51</v>
      </c>
    </row>
    <row r="71" spans="1:8" x14ac:dyDescent="0.25">
      <c r="A71" s="84" t="s">
        <v>3</v>
      </c>
      <c r="B71" s="85">
        <f>E6*1.02</f>
        <v>38760</v>
      </c>
      <c r="C71" s="86">
        <f>F66</f>
        <v>24690.017074137952</v>
      </c>
      <c r="D71" s="87">
        <f>C71*B71</f>
        <v>956985061.79358697</v>
      </c>
    </row>
    <row r="72" spans="1:8" x14ac:dyDescent="0.25">
      <c r="A72" s="84" t="s">
        <v>15</v>
      </c>
      <c r="B72" s="88">
        <f t="shared" ref="B71:B76" si="13">E7*1.02</f>
        <v>14790</v>
      </c>
      <c r="C72" s="89">
        <f>E66</f>
        <v>53773.611031915498</v>
      </c>
      <c r="D72" s="90">
        <f t="shared" ref="D72:D76" si="14">C72*B72</f>
        <v>795311707.16203022</v>
      </c>
    </row>
    <row r="73" spans="1:8" x14ac:dyDescent="0.25">
      <c r="A73" s="84" t="s">
        <v>2</v>
      </c>
      <c r="B73" s="88">
        <f t="shared" si="13"/>
        <v>7395</v>
      </c>
      <c r="C73" s="89">
        <f>D66</f>
        <v>111527.41173701452</v>
      </c>
      <c r="D73" s="90">
        <f t="shared" si="14"/>
        <v>824745209.7952224</v>
      </c>
    </row>
    <row r="74" spans="1:8" x14ac:dyDescent="0.25">
      <c r="A74" s="84" t="s">
        <v>1</v>
      </c>
      <c r="B74" s="88">
        <f t="shared" si="13"/>
        <v>3876</v>
      </c>
      <c r="C74" s="89">
        <f>C66</f>
        <v>125494.44385075771</v>
      </c>
      <c r="D74" s="90">
        <f t="shared" si="14"/>
        <v>486416464.36553693</v>
      </c>
    </row>
    <row r="75" spans="1:8" x14ac:dyDescent="0.25">
      <c r="A75" s="84" t="s">
        <v>0</v>
      </c>
      <c r="B75" s="88">
        <f t="shared" si="13"/>
        <v>2550</v>
      </c>
      <c r="C75" s="89">
        <f>B66</f>
        <v>183885.04345555464</v>
      </c>
      <c r="D75" s="90">
        <f t="shared" si="14"/>
        <v>468906860.81166434</v>
      </c>
    </row>
    <row r="76" spans="1:8" x14ac:dyDescent="0.25">
      <c r="A76" s="84" t="s">
        <v>4</v>
      </c>
      <c r="B76" s="91">
        <f t="shared" si="13"/>
        <v>0</v>
      </c>
      <c r="C76" s="92">
        <f>G66</f>
        <v>1103653.4728506196</v>
      </c>
      <c r="D76" s="93">
        <f t="shared" si="14"/>
        <v>0</v>
      </c>
    </row>
    <row r="77" spans="1:8" ht="15.75" thickBot="1" x14ac:dyDescent="0.3">
      <c r="D77" s="54">
        <f>SUM(D71:D76)</f>
        <v>3532365303.9280415</v>
      </c>
      <c r="E77" t="s">
        <v>52</v>
      </c>
    </row>
    <row r="78" spans="1:8" ht="15.75" thickTop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SITUATION</vt:lpstr>
      <vt:lpstr>ANALYSIS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Brian</dc:creator>
  <cp:lastModifiedBy>Natnael Kebede</cp:lastModifiedBy>
  <dcterms:created xsi:type="dcterms:W3CDTF">2018-11-01T00:05:42Z</dcterms:created>
  <dcterms:modified xsi:type="dcterms:W3CDTF">2019-03-14T22:58:14Z</dcterms:modified>
</cp:coreProperties>
</file>