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Documents\faoswsLossa\SDG12_3\Excel\"/>
    </mc:Choice>
  </mc:AlternateContent>
  <bookViews>
    <workbookView xWindow="0" yWindow="0" windowWidth="13125" windowHeight="6105" firstSheet="3" activeTab="3"/>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state="hidden" r:id="rId8"/>
    <sheet name="Step2_FLP_SubNat_2018" sheetId="14" state="hidden" r:id="rId9"/>
    <sheet name="Step2_FLP_SubNat_2019" sheetId="15" state="hidden" r:id="rId10"/>
    <sheet name="Step2_FLP_SubNat_2020" sheetId="16" state="hidden" r:id="rId11"/>
    <sheet name="Step2_FLP_SubNat_2021" sheetId="17" state="hidden" r:id="rId12"/>
    <sheet name="Step2_FLP_SubNat_2022" sheetId="18" state="hidden" r:id="rId13"/>
    <sheet name="Step2_FLP_SubNat_2023" sheetId="19" state="hidden" r:id="rId14"/>
    <sheet name="Step2_FLP_SubNat_2024" sheetId="20" state="hidden" r:id="rId15"/>
    <sheet name="Step2_FLP_SubNat_2025" sheetId="21" state="hidden"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62913"/>
</workbook>
</file>

<file path=xl/calcChain.xml><?xml version="1.0" encoding="utf-8"?>
<calcChain xmlns="http://schemas.openxmlformats.org/spreadsheetml/2006/main">
  <c r="C49" i="1" l="1"/>
  <c r="B49" i="1"/>
  <c r="A49" i="1"/>
  <c r="J48" i="1"/>
  <c r="C48" i="1"/>
  <c r="B48" i="1"/>
  <c r="A48" i="1"/>
  <c r="C47" i="1"/>
  <c r="B47" i="1"/>
  <c r="A47" i="1"/>
  <c r="N46" i="1"/>
  <c r="F46" i="1"/>
  <c r="C46" i="1"/>
  <c r="B46" i="1"/>
  <c r="A46" i="1"/>
  <c r="L45" i="1"/>
  <c r="C45" i="1"/>
  <c r="B45" i="1"/>
  <c r="A45" i="1"/>
  <c r="J44" i="1"/>
  <c r="C44" i="1"/>
  <c r="B44" i="1"/>
  <c r="A44" i="1"/>
  <c r="C43" i="1"/>
  <c r="B43" i="1"/>
  <c r="A43" i="1"/>
  <c r="N42" i="1"/>
  <c r="F42" i="1"/>
  <c r="C42" i="1"/>
  <c r="B42" i="1"/>
  <c r="A42" i="1"/>
  <c r="C41" i="1"/>
  <c r="B41" i="1"/>
  <c r="A41" i="1"/>
  <c r="J40" i="1"/>
  <c r="C40" i="1"/>
  <c r="B40" i="1"/>
  <c r="A40" i="1"/>
  <c r="C39" i="1"/>
  <c r="B39" i="1"/>
  <c r="A39" i="1"/>
  <c r="N38" i="1"/>
  <c r="F38" i="1"/>
  <c r="C38" i="1"/>
  <c r="B38" i="1"/>
  <c r="A38"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E15" i="1"/>
  <c r="D15" i="1"/>
  <c r="F15" i="1" s="1"/>
  <c r="L49" i="1" s="1"/>
  <c r="C15" i="1"/>
  <c r="B15" i="1"/>
  <c r="A15" i="1"/>
  <c r="F14" i="1"/>
  <c r="G48" i="1" s="1"/>
  <c r="E14" i="1"/>
  <c r="D14" i="1"/>
  <c r="C14" i="1"/>
  <c r="B14" i="1"/>
  <c r="A14" i="1"/>
  <c r="E13" i="1"/>
  <c r="D13" i="1"/>
  <c r="F13" i="1" s="1"/>
  <c r="C13" i="1"/>
  <c r="B13" i="1"/>
  <c r="A13" i="1"/>
  <c r="F12" i="1"/>
  <c r="K46" i="1" s="1"/>
  <c r="E12" i="1"/>
  <c r="D12" i="1"/>
  <c r="C12" i="1"/>
  <c r="B12" i="1"/>
  <c r="A12" i="1"/>
  <c r="E11" i="1"/>
  <c r="D11" i="1"/>
  <c r="F11" i="1" s="1"/>
  <c r="C11" i="1"/>
  <c r="B11" i="1"/>
  <c r="A11" i="1"/>
  <c r="F10" i="1"/>
  <c r="G44" i="1" s="1"/>
  <c r="E10" i="1"/>
  <c r="D10" i="1"/>
  <c r="C10" i="1"/>
  <c r="B10" i="1"/>
  <c r="A10" i="1"/>
  <c r="E9" i="1"/>
  <c r="D9" i="1"/>
  <c r="C9" i="1"/>
  <c r="B9" i="1"/>
  <c r="A9" i="1"/>
  <c r="F8" i="1"/>
  <c r="K42" i="1" s="1"/>
  <c r="E8" i="1"/>
  <c r="D8" i="1"/>
  <c r="C8" i="1"/>
  <c r="B8" i="1"/>
  <c r="A8" i="1"/>
  <c r="E7" i="1"/>
  <c r="D7" i="1"/>
  <c r="F7" i="1" s="1"/>
  <c r="C7" i="1"/>
  <c r="B7" i="1"/>
  <c r="A7" i="1"/>
  <c r="F6" i="1"/>
  <c r="G40" i="1" s="1"/>
  <c r="E6" i="1"/>
  <c r="D6" i="1"/>
  <c r="C6" i="1"/>
  <c r="B6" i="1"/>
  <c r="A6" i="1"/>
  <c r="E5" i="1"/>
  <c r="D5" i="1"/>
  <c r="C5" i="1"/>
  <c r="B5" i="1"/>
  <c r="A5" i="1"/>
  <c r="F4" i="1"/>
  <c r="K38" i="1" s="1"/>
  <c r="E4" i="1"/>
  <c r="D4" i="1"/>
  <c r="C4" i="1"/>
  <c r="B4" i="1"/>
  <c r="A4" i="1"/>
  <c r="P42" i="21"/>
  <c r="O42" i="21"/>
  <c r="M42" i="21"/>
  <c r="F42" i="21"/>
  <c r="G42" i="21" s="1"/>
  <c r="H42" i="21" s="1"/>
  <c r="I42" i="21" s="1"/>
  <c r="K42" i="21" s="1"/>
  <c r="L42" i="21" s="1"/>
  <c r="N42" i="21" s="1"/>
  <c r="E42" i="21"/>
  <c r="D42" i="21"/>
  <c r="C42" i="21"/>
  <c r="B42" i="21"/>
  <c r="A42" i="21"/>
  <c r="P41" i="21"/>
  <c r="Q41" i="21" s="1"/>
  <c r="O41" i="21"/>
  <c r="M41" i="21"/>
  <c r="L41" i="21"/>
  <c r="N41" i="21" s="1"/>
  <c r="F41" i="21"/>
  <c r="G41" i="21" s="1"/>
  <c r="H41" i="21" s="1"/>
  <c r="I41" i="21" s="1"/>
  <c r="K41" i="21" s="1"/>
  <c r="E41" i="21"/>
  <c r="D41" i="21"/>
  <c r="C41" i="21"/>
  <c r="B41" i="21"/>
  <c r="A41" i="21"/>
  <c r="P40" i="21"/>
  <c r="Q40" i="21" s="1"/>
  <c r="O40" i="21"/>
  <c r="M40" i="21"/>
  <c r="L40" i="21"/>
  <c r="N40" i="21" s="1"/>
  <c r="F40" i="21"/>
  <c r="G40" i="21" s="1"/>
  <c r="H40" i="21" s="1"/>
  <c r="I40" i="21" s="1"/>
  <c r="K40" i="21" s="1"/>
  <c r="E40" i="21"/>
  <c r="D40" i="21"/>
  <c r="C40" i="21"/>
  <c r="B40" i="21"/>
  <c r="A40" i="21"/>
  <c r="P39" i="21"/>
  <c r="O39" i="21"/>
  <c r="M39" i="21"/>
  <c r="F39" i="21"/>
  <c r="G39" i="21" s="1"/>
  <c r="H39" i="21" s="1"/>
  <c r="I39" i="21" s="1"/>
  <c r="K39" i="21" s="1"/>
  <c r="L39" i="21" s="1"/>
  <c r="N39" i="21" s="1"/>
  <c r="E39" i="21"/>
  <c r="D39" i="21"/>
  <c r="C39" i="21"/>
  <c r="B39" i="21"/>
  <c r="A39" i="21"/>
  <c r="P38" i="21"/>
  <c r="O38" i="21"/>
  <c r="M38" i="21"/>
  <c r="L38" i="21"/>
  <c r="N38" i="21" s="1"/>
  <c r="F38" i="21"/>
  <c r="G38" i="21" s="1"/>
  <c r="H38" i="21" s="1"/>
  <c r="I38" i="21" s="1"/>
  <c r="K38" i="21" s="1"/>
  <c r="E38" i="21"/>
  <c r="D38" i="21"/>
  <c r="C38" i="21"/>
  <c r="B38" i="21"/>
  <c r="A38" i="21"/>
  <c r="P37" i="21"/>
  <c r="Q37" i="21" s="1"/>
  <c r="O37" i="21"/>
  <c r="M37" i="21"/>
  <c r="L37" i="21"/>
  <c r="N37" i="21" s="1"/>
  <c r="F37" i="21"/>
  <c r="G37" i="21" s="1"/>
  <c r="H37" i="21" s="1"/>
  <c r="I37" i="21" s="1"/>
  <c r="K37" i="21" s="1"/>
  <c r="E37" i="21"/>
  <c r="D37" i="21"/>
  <c r="C37" i="21"/>
  <c r="B37" i="21"/>
  <c r="A37" i="21"/>
  <c r="P36" i="21"/>
  <c r="Q36" i="21" s="1"/>
  <c r="O36" i="21"/>
  <c r="M36" i="21"/>
  <c r="L36" i="21"/>
  <c r="N36" i="21" s="1"/>
  <c r="F36" i="21"/>
  <c r="G36" i="21" s="1"/>
  <c r="H36" i="21" s="1"/>
  <c r="I36" i="21" s="1"/>
  <c r="K36" i="21" s="1"/>
  <c r="E36" i="21"/>
  <c r="D36" i="21"/>
  <c r="C36" i="21"/>
  <c r="B36" i="21"/>
  <c r="A36" i="21"/>
  <c r="P35" i="21"/>
  <c r="O35" i="21"/>
  <c r="M35" i="21"/>
  <c r="F35" i="21"/>
  <c r="G35" i="21" s="1"/>
  <c r="H35" i="21" s="1"/>
  <c r="I35" i="21" s="1"/>
  <c r="K35" i="21" s="1"/>
  <c r="L35" i="21" s="1"/>
  <c r="N35" i="21" s="1"/>
  <c r="E35" i="21"/>
  <c r="D35" i="21"/>
  <c r="C35" i="21"/>
  <c r="B35" i="21"/>
  <c r="A35" i="21"/>
  <c r="P34" i="21"/>
  <c r="O34" i="21"/>
  <c r="M34" i="21"/>
  <c r="F34" i="21"/>
  <c r="G34" i="21" s="1"/>
  <c r="H34" i="21" s="1"/>
  <c r="I34" i="21" s="1"/>
  <c r="K34" i="21" s="1"/>
  <c r="L34" i="21" s="1"/>
  <c r="N34" i="21" s="1"/>
  <c r="E34" i="21"/>
  <c r="D34" i="21"/>
  <c r="C34" i="21"/>
  <c r="B34" i="21"/>
  <c r="A34" i="21"/>
  <c r="P33" i="21"/>
  <c r="Q33" i="21" s="1"/>
  <c r="O33" i="21"/>
  <c r="M33" i="21"/>
  <c r="L33" i="21"/>
  <c r="N33" i="21" s="1"/>
  <c r="F33" i="21"/>
  <c r="G33" i="21" s="1"/>
  <c r="H33" i="21" s="1"/>
  <c r="I33" i="21" s="1"/>
  <c r="K33" i="21" s="1"/>
  <c r="E33" i="21"/>
  <c r="D33" i="21"/>
  <c r="C33" i="21"/>
  <c r="B33" i="21"/>
  <c r="A33" i="21"/>
  <c r="P32" i="21"/>
  <c r="Q32" i="21" s="1"/>
  <c r="O32" i="21"/>
  <c r="M32" i="21"/>
  <c r="L32" i="21"/>
  <c r="N32" i="21" s="1"/>
  <c r="F32" i="21"/>
  <c r="G32" i="21" s="1"/>
  <c r="H32" i="21" s="1"/>
  <c r="I32" i="21" s="1"/>
  <c r="K32" i="21" s="1"/>
  <c r="E32" i="21"/>
  <c r="D32" i="21"/>
  <c r="C32" i="21"/>
  <c r="B32" i="21"/>
  <c r="A32" i="21"/>
  <c r="P31" i="21"/>
  <c r="O31" i="21"/>
  <c r="M31" i="21"/>
  <c r="F31" i="21"/>
  <c r="G31" i="21" s="1"/>
  <c r="H31" i="21" s="1"/>
  <c r="I31" i="21" s="1"/>
  <c r="K31" i="21" s="1"/>
  <c r="L31" i="21" s="1"/>
  <c r="N31" i="21" s="1"/>
  <c r="E31" i="21"/>
  <c r="D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P42" i="20"/>
  <c r="Q42" i="20" s="1"/>
  <c r="O42" i="20"/>
  <c r="M42" i="20"/>
  <c r="G42" i="20"/>
  <c r="H42" i="20" s="1"/>
  <c r="I42" i="20" s="1"/>
  <c r="K42" i="20" s="1"/>
  <c r="L42" i="20" s="1"/>
  <c r="N42" i="20" s="1"/>
  <c r="F42" i="20"/>
  <c r="E42" i="20"/>
  <c r="D42" i="20"/>
  <c r="C42" i="20"/>
  <c r="B42" i="20"/>
  <c r="A42" i="20"/>
  <c r="P41" i="20"/>
  <c r="O41" i="20"/>
  <c r="M41" i="20"/>
  <c r="G41" i="20"/>
  <c r="H41" i="20" s="1"/>
  <c r="I41" i="20" s="1"/>
  <c r="K41" i="20" s="1"/>
  <c r="L41" i="20" s="1"/>
  <c r="N41" i="20" s="1"/>
  <c r="F41" i="20"/>
  <c r="E41" i="20"/>
  <c r="D41" i="20"/>
  <c r="C41" i="20"/>
  <c r="B41" i="20"/>
  <c r="A41" i="20"/>
  <c r="P40" i="20"/>
  <c r="O40" i="20"/>
  <c r="M40" i="20"/>
  <c r="G40" i="20"/>
  <c r="H40" i="20" s="1"/>
  <c r="I40" i="20" s="1"/>
  <c r="K40" i="20" s="1"/>
  <c r="L40" i="20" s="1"/>
  <c r="N40" i="20" s="1"/>
  <c r="F40" i="20"/>
  <c r="E40" i="20"/>
  <c r="D40" i="20"/>
  <c r="C40" i="20"/>
  <c r="B40" i="20"/>
  <c r="A40" i="20"/>
  <c r="P39" i="20"/>
  <c r="Q39" i="20" s="1"/>
  <c r="O39" i="20"/>
  <c r="M39" i="20"/>
  <c r="G39" i="20"/>
  <c r="H39" i="20" s="1"/>
  <c r="I39" i="20" s="1"/>
  <c r="K39" i="20" s="1"/>
  <c r="L39" i="20" s="1"/>
  <c r="N39" i="20" s="1"/>
  <c r="F39" i="20"/>
  <c r="E39" i="20"/>
  <c r="D39" i="20"/>
  <c r="C39" i="20"/>
  <c r="B39" i="20"/>
  <c r="A39" i="20"/>
  <c r="P38" i="20"/>
  <c r="Q38" i="20" s="1"/>
  <c r="O38" i="20"/>
  <c r="M38" i="20"/>
  <c r="G38" i="20"/>
  <c r="H38" i="20" s="1"/>
  <c r="I38" i="20" s="1"/>
  <c r="K38" i="20" s="1"/>
  <c r="L38" i="20" s="1"/>
  <c r="N38" i="20" s="1"/>
  <c r="F38" i="20"/>
  <c r="E38" i="20"/>
  <c r="D38" i="20"/>
  <c r="C38" i="20"/>
  <c r="B38" i="20"/>
  <c r="A38" i="20"/>
  <c r="P37" i="20"/>
  <c r="O37" i="20"/>
  <c r="M37" i="20"/>
  <c r="G37" i="20"/>
  <c r="H37" i="20" s="1"/>
  <c r="I37" i="20" s="1"/>
  <c r="K37" i="20" s="1"/>
  <c r="L37" i="20" s="1"/>
  <c r="N37" i="20" s="1"/>
  <c r="F37" i="20"/>
  <c r="E37" i="20"/>
  <c r="D37" i="20"/>
  <c r="C37" i="20"/>
  <c r="B37" i="20"/>
  <c r="A37" i="20"/>
  <c r="P36" i="20"/>
  <c r="O36" i="20"/>
  <c r="M36" i="20"/>
  <c r="G36" i="20"/>
  <c r="H36" i="20" s="1"/>
  <c r="I36" i="20" s="1"/>
  <c r="K36" i="20" s="1"/>
  <c r="L36" i="20" s="1"/>
  <c r="N36" i="20" s="1"/>
  <c r="F36" i="20"/>
  <c r="E36" i="20"/>
  <c r="D36" i="20"/>
  <c r="C36" i="20"/>
  <c r="B36" i="20"/>
  <c r="A36" i="20"/>
  <c r="P35" i="20"/>
  <c r="O35" i="20"/>
  <c r="M35" i="20"/>
  <c r="G35" i="20"/>
  <c r="H35" i="20" s="1"/>
  <c r="I35" i="20" s="1"/>
  <c r="K35" i="20" s="1"/>
  <c r="L35" i="20" s="1"/>
  <c r="N35" i="20" s="1"/>
  <c r="F35" i="20"/>
  <c r="E35" i="20"/>
  <c r="D35" i="20"/>
  <c r="C35" i="20"/>
  <c r="B35" i="20"/>
  <c r="A35" i="20"/>
  <c r="P34" i="20"/>
  <c r="Q34" i="20" s="1"/>
  <c r="O34" i="20"/>
  <c r="M34" i="20"/>
  <c r="G34" i="20"/>
  <c r="H34" i="20" s="1"/>
  <c r="I34" i="20" s="1"/>
  <c r="K34" i="20" s="1"/>
  <c r="L34" i="20" s="1"/>
  <c r="N34" i="20" s="1"/>
  <c r="F34" i="20"/>
  <c r="E34" i="20"/>
  <c r="D34" i="20"/>
  <c r="C34" i="20"/>
  <c r="B34" i="20"/>
  <c r="A34" i="20"/>
  <c r="P33" i="20"/>
  <c r="O33" i="20"/>
  <c r="M33" i="20"/>
  <c r="G33" i="20"/>
  <c r="H33" i="20" s="1"/>
  <c r="I33" i="20" s="1"/>
  <c r="K33" i="20" s="1"/>
  <c r="L33" i="20" s="1"/>
  <c r="N33" i="20" s="1"/>
  <c r="F33" i="20"/>
  <c r="E33" i="20"/>
  <c r="D33" i="20"/>
  <c r="C33" i="20"/>
  <c r="B33" i="20"/>
  <c r="A33" i="20"/>
  <c r="P32" i="20"/>
  <c r="O32" i="20"/>
  <c r="M32" i="20"/>
  <c r="G32" i="20"/>
  <c r="H32" i="20" s="1"/>
  <c r="I32" i="20" s="1"/>
  <c r="K32" i="20" s="1"/>
  <c r="L32" i="20" s="1"/>
  <c r="N32" i="20" s="1"/>
  <c r="F32" i="20"/>
  <c r="E32" i="20"/>
  <c r="D32" i="20"/>
  <c r="C32" i="20"/>
  <c r="B32" i="20"/>
  <c r="A32" i="20"/>
  <c r="P31" i="20"/>
  <c r="O31" i="20"/>
  <c r="M31" i="20"/>
  <c r="G31" i="20"/>
  <c r="H31" i="20" s="1"/>
  <c r="I31" i="20" s="1"/>
  <c r="K31" i="20" s="1"/>
  <c r="L31" i="20" s="1"/>
  <c r="N31" i="20" s="1"/>
  <c r="F31" i="20"/>
  <c r="E31" i="20"/>
  <c r="D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P42" i="19"/>
  <c r="O42" i="19"/>
  <c r="M42" i="19"/>
  <c r="L42" i="19"/>
  <c r="N42" i="19" s="1"/>
  <c r="F42" i="19"/>
  <c r="G42" i="19" s="1"/>
  <c r="H42" i="19" s="1"/>
  <c r="I42" i="19" s="1"/>
  <c r="K42" i="19" s="1"/>
  <c r="E42" i="19"/>
  <c r="D42" i="19"/>
  <c r="C42" i="19"/>
  <c r="B42" i="19"/>
  <c r="A42" i="19"/>
  <c r="P41" i="19"/>
  <c r="O41" i="19"/>
  <c r="M41" i="19"/>
  <c r="L41" i="19"/>
  <c r="N41" i="19" s="1"/>
  <c r="F41" i="19"/>
  <c r="G41" i="19" s="1"/>
  <c r="H41" i="19" s="1"/>
  <c r="I41" i="19" s="1"/>
  <c r="K41" i="19" s="1"/>
  <c r="E41" i="19"/>
  <c r="D41" i="19"/>
  <c r="C41" i="19"/>
  <c r="B41" i="19"/>
  <c r="A41" i="19"/>
  <c r="P40" i="19"/>
  <c r="Q40" i="19" s="1"/>
  <c r="O40" i="19"/>
  <c r="M40" i="19"/>
  <c r="L40" i="19"/>
  <c r="N40" i="19" s="1"/>
  <c r="F40" i="19"/>
  <c r="G40" i="19" s="1"/>
  <c r="H40" i="19" s="1"/>
  <c r="I40" i="19" s="1"/>
  <c r="K40" i="19" s="1"/>
  <c r="E40" i="19"/>
  <c r="D40" i="19"/>
  <c r="C40" i="19"/>
  <c r="B40" i="19"/>
  <c r="A40" i="19"/>
  <c r="P39" i="19"/>
  <c r="O39" i="19"/>
  <c r="M39" i="19"/>
  <c r="F39" i="19"/>
  <c r="G39" i="19" s="1"/>
  <c r="H39" i="19" s="1"/>
  <c r="I39" i="19" s="1"/>
  <c r="K39" i="19" s="1"/>
  <c r="L39" i="19" s="1"/>
  <c r="N39" i="19" s="1"/>
  <c r="E39" i="19"/>
  <c r="D39" i="19"/>
  <c r="C39" i="19"/>
  <c r="B39" i="19"/>
  <c r="A39" i="19"/>
  <c r="P38" i="19"/>
  <c r="O38" i="19"/>
  <c r="M38" i="19"/>
  <c r="L38" i="19"/>
  <c r="N38" i="19" s="1"/>
  <c r="K38" i="19"/>
  <c r="F38" i="19"/>
  <c r="G38" i="19" s="1"/>
  <c r="H38" i="19" s="1"/>
  <c r="I38" i="19" s="1"/>
  <c r="E38" i="19"/>
  <c r="D38" i="19"/>
  <c r="C38" i="19"/>
  <c r="B38" i="19"/>
  <c r="A38" i="19"/>
  <c r="P37" i="19"/>
  <c r="Q37" i="19" s="1"/>
  <c r="O37" i="19"/>
  <c r="M37" i="19"/>
  <c r="K37" i="19"/>
  <c r="L37" i="19" s="1"/>
  <c r="N37" i="19" s="1"/>
  <c r="F37" i="19"/>
  <c r="G37" i="19" s="1"/>
  <c r="H37" i="19" s="1"/>
  <c r="I37" i="19" s="1"/>
  <c r="E37" i="19"/>
  <c r="D37" i="19"/>
  <c r="C37" i="19"/>
  <c r="B37" i="19"/>
  <c r="A37" i="19"/>
  <c r="P36" i="19"/>
  <c r="O36" i="19"/>
  <c r="M36" i="19"/>
  <c r="F36" i="19"/>
  <c r="G36" i="19" s="1"/>
  <c r="H36" i="19" s="1"/>
  <c r="I36" i="19" s="1"/>
  <c r="K36" i="19" s="1"/>
  <c r="L36" i="19" s="1"/>
  <c r="N36" i="19" s="1"/>
  <c r="E36" i="19"/>
  <c r="D36" i="19"/>
  <c r="C36" i="19"/>
  <c r="B36" i="19"/>
  <c r="A36" i="19"/>
  <c r="P35" i="19"/>
  <c r="O35" i="19"/>
  <c r="M35" i="19"/>
  <c r="L35" i="19"/>
  <c r="N35" i="19" s="1"/>
  <c r="K35" i="19"/>
  <c r="F35" i="19"/>
  <c r="G35" i="19" s="1"/>
  <c r="H35" i="19" s="1"/>
  <c r="I35" i="19" s="1"/>
  <c r="E35" i="19"/>
  <c r="D35" i="19"/>
  <c r="C35" i="19"/>
  <c r="B35" i="19"/>
  <c r="A35" i="19"/>
  <c r="P34" i="19"/>
  <c r="O34" i="19"/>
  <c r="M34" i="19"/>
  <c r="F34" i="19"/>
  <c r="G34" i="19" s="1"/>
  <c r="H34" i="19" s="1"/>
  <c r="I34" i="19" s="1"/>
  <c r="K34" i="19" s="1"/>
  <c r="L34" i="19" s="1"/>
  <c r="N34" i="19" s="1"/>
  <c r="E34" i="19"/>
  <c r="D34" i="19"/>
  <c r="C34" i="19"/>
  <c r="B34" i="19"/>
  <c r="A34" i="19"/>
  <c r="P33" i="19"/>
  <c r="O33" i="19"/>
  <c r="M33" i="19"/>
  <c r="F33" i="19"/>
  <c r="G33" i="19" s="1"/>
  <c r="H33" i="19" s="1"/>
  <c r="I33" i="19" s="1"/>
  <c r="K33" i="19" s="1"/>
  <c r="L33" i="19" s="1"/>
  <c r="N33" i="19" s="1"/>
  <c r="E33" i="19"/>
  <c r="D33" i="19"/>
  <c r="C33" i="19"/>
  <c r="B33" i="19"/>
  <c r="A33" i="19"/>
  <c r="P32" i="19"/>
  <c r="O32" i="19"/>
  <c r="M32" i="19"/>
  <c r="F32" i="19"/>
  <c r="G32" i="19" s="1"/>
  <c r="H32" i="19" s="1"/>
  <c r="I32" i="19" s="1"/>
  <c r="K32" i="19" s="1"/>
  <c r="L32" i="19" s="1"/>
  <c r="N32" i="19" s="1"/>
  <c r="E32" i="19"/>
  <c r="D32" i="19"/>
  <c r="C32" i="19"/>
  <c r="B32" i="19"/>
  <c r="A32" i="19"/>
  <c r="P31" i="19"/>
  <c r="O31" i="19"/>
  <c r="M31" i="19"/>
  <c r="F31" i="19"/>
  <c r="G31" i="19" s="1"/>
  <c r="H31" i="19" s="1"/>
  <c r="I31" i="19" s="1"/>
  <c r="K31" i="19" s="1"/>
  <c r="L31" i="19" s="1"/>
  <c r="N31" i="19" s="1"/>
  <c r="E31" i="19"/>
  <c r="D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P42" i="18"/>
  <c r="O42" i="18"/>
  <c r="M42" i="18"/>
  <c r="F42" i="18"/>
  <c r="G42" i="18" s="1"/>
  <c r="H42" i="18" s="1"/>
  <c r="I42" i="18" s="1"/>
  <c r="K42" i="18" s="1"/>
  <c r="L42" i="18" s="1"/>
  <c r="N42" i="18" s="1"/>
  <c r="E42" i="18"/>
  <c r="D42" i="18"/>
  <c r="C42" i="18"/>
  <c r="B42" i="18"/>
  <c r="A42" i="18"/>
  <c r="P41" i="18"/>
  <c r="O41" i="18"/>
  <c r="M41" i="18"/>
  <c r="G41" i="18"/>
  <c r="H41" i="18" s="1"/>
  <c r="I41" i="18" s="1"/>
  <c r="K41" i="18" s="1"/>
  <c r="L41" i="18" s="1"/>
  <c r="N41" i="18" s="1"/>
  <c r="F41" i="18"/>
  <c r="E41" i="18"/>
  <c r="D41" i="18"/>
  <c r="C41" i="18"/>
  <c r="B41" i="18"/>
  <c r="A41" i="18"/>
  <c r="P40" i="18"/>
  <c r="O40" i="18"/>
  <c r="M40" i="18"/>
  <c r="F40" i="18"/>
  <c r="G40" i="18" s="1"/>
  <c r="H40" i="18" s="1"/>
  <c r="I40" i="18" s="1"/>
  <c r="K40" i="18" s="1"/>
  <c r="L40" i="18" s="1"/>
  <c r="N40" i="18" s="1"/>
  <c r="E40" i="18"/>
  <c r="D40" i="18"/>
  <c r="C40" i="18"/>
  <c r="B40" i="18"/>
  <c r="A40" i="18"/>
  <c r="P39" i="18"/>
  <c r="O39" i="18"/>
  <c r="M39" i="18"/>
  <c r="F39" i="18"/>
  <c r="G39" i="18" s="1"/>
  <c r="H39" i="18" s="1"/>
  <c r="I39" i="18" s="1"/>
  <c r="K39" i="18" s="1"/>
  <c r="L39" i="18" s="1"/>
  <c r="N39" i="18" s="1"/>
  <c r="E39" i="18"/>
  <c r="D39" i="18"/>
  <c r="C39" i="18"/>
  <c r="B39" i="18"/>
  <c r="A39" i="18"/>
  <c r="P38" i="18"/>
  <c r="O38" i="18"/>
  <c r="M38" i="18"/>
  <c r="G38" i="18"/>
  <c r="H38" i="18" s="1"/>
  <c r="I38" i="18" s="1"/>
  <c r="K38" i="18" s="1"/>
  <c r="L38" i="18" s="1"/>
  <c r="N38" i="18" s="1"/>
  <c r="F38" i="18"/>
  <c r="E38" i="18"/>
  <c r="D38" i="18"/>
  <c r="C38" i="18"/>
  <c r="B38" i="18"/>
  <c r="A38" i="18"/>
  <c r="P37" i="18"/>
  <c r="O37" i="18"/>
  <c r="M37" i="18"/>
  <c r="G37" i="18"/>
  <c r="H37" i="18" s="1"/>
  <c r="I37" i="18" s="1"/>
  <c r="K37" i="18" s="1"/>
  <c r="L37" i="18" s="1"/>
  <c r="N37" i="18" s="1"/>
  <c r="F37" i="18"/>
  <c r="E37" i="18"/>
  <c r="D37" i="18"/>
  <c r="C37" i="18"/>
  <c r="B37" i="18"/>
  <c r="A37" i="18"/>
  <c r="P36" i="18"/>
  <c r="O36" i="18"/>
  <c r="M36" i="18"/>
  <c r="F36" i="18"/>
  <c r="G36" i="18" s="1"/>
  <c r="H36" i="18" s="1"/>
  <c r="I36" i="18" s="1"/>
  <c r="K36" i="18" s="1"/>
  <c r="L36" i="18" s="1"/>
  <c r="N36" i="18" s="1"/>
  <c r="E36" i="18"/>
  <c r="D36" i="18"/>
  <c r="C36" i="18"/>
  <c r="B36" i="18"/>
  <c r="A36" i="18"/>
  <c r="P35" i="18"/>
  <c r="O35" i="18"/>
  <c r="M35" i="18"/>
  <c r="K35" i="18"/>
  <c r="L35" i="18" s="1"/>
  <c r="N35" i="18" s="1"/>
  <c r="G35" i="18"/>
  <c r="H35" i="18" s="1"/>
  <c r="I35" i="18" s="1"/>
  <c r="F35" i="18"/>
  <c r="E35" i="18"/>
  <c r="D35" i="18"/>
  <c r="C35" i="18"/>
  <c r="B35" i="18"/>
  <c r="A35" i="18"/>
  <c r="P34" i="18"/>
  <c r="O34" i="18"/>
  <c r="M34" i="18"/>
  <c r="F34" i="18"/>
  <c r="G34" i="18" s="1"/>
  <c r="H34" i="18" s="1"/>
  <c r="I34" i="18" s="1"/>
  <c r="K34" i="18" s="1"/>
  <c r="L34" i="18" s="1"/>
  <c r="N34" i="18" s="1"/>
  <c r="E34" i="18"/>
  <c r="D34" i="18"/>
  <c r="C34" i="18"/>
  <c r="B34" i="18"/>
  <c r="A34" i="18"/>
  <c r="P33" i="18"/>
  <c r="O33" i="18"/>
  <c r="M33" i="18"/>
  <c r="G33" i="18"/>
  <c r="H33" i="18" s="1"/>
  <c r="I33" i="18" s="1"/>
  <c r="K33" i="18" s="1"/>
  <c r="L33" i="18" s="1"/>
  <c r="N33" i="18" s="1"/>
  <c r="F33" i="18"/>
  <c r="E33" i="18"/>
  <c r="D33" i="18"/>
  <c r="C33" i="18"/>
  <c r="B33" i="18"/>
  <c r="A33" i="18"/>
  <c r="P32" i="18"/>
  <c r="O32" i="18"/>
  <c r="M32" i="18"/>
  <c r="F32" i="18"/>
  <c r="G32" i="18" s="1"/>
  <c r="H32" i="18" s="1"/>
  <c r="I32" i="18" s="1"/>
  <c r="K32" i="18" s="1"/>
  <c r="L32" i="18" s="1"/>
  <c r="N32" i="18" s="1"/>
  <c r="E32" i="18"/>
  <c r="D32" i="18"/>
  <c r="C32" i="18"/>
  <c r="B32" i="18"/>
  <c r="A32" i="18"/>
  <c r="P31" i="18"/>
  <c r="O31" i="18"/>
  <c r="M31" i="18"/>
  <c r="F31" i="18"/>
  <c r="G31" i="18" s="1"/>
  <c r="H31" i="18" s="1"/>
  <c r="I31" i="18" s="1"/>
  <c r="K31" i="18" s="1"/>
  <c r="L31" i="18" s="1"/>
  <c r="N31" i="18" s="1"/>
  <c r="E31" i="18"/>
  <c r="D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P42" i="17"/>
  <c r="O42" i="17"/>
  <c r="M42" i="17"/>
  <c r="F42" i="17"/>
  <c r="G42" i="17" s="1"/>
  <c r="H42" i="17" s="1"/>
  <c r="I42" i="17" s="1"/>
  <c r="K42" i="17" s="1"/>
  <c r="L42" i="17" s="1"/>
  <c r="N42" i="17" s="1"/>
  <c r="E42" i="17"/>
  <c r="D42" i="17"/>
  <c r="C42" i="17"/>
  <c r="B42" i="17"/>
  <c r="A42" i="17"/>
  <c r="P41" i="17"/>
  <c r="M41" i="17"/>
  <c r="O41" i="17" s="1"/>
  <c r="L41" i="17"/>
  <c r="G41" i="17"/>
  <c r="H41" i="17" s="1"/>
  <c r="I41" i="17" s="1"/>
  <c r="K41" i="17" s="1"/>
  <c r="F41" i="17"/>
  <c r="E41" i="17"/>
  <c r="D41" i="17"/>
  <c r="C41" i="17"/>
  <c r="B41" i="17"/>
  <c r="A41" i="17"/>
  <c r="P40" i="17"/>
  <c r="O40" i="17"/>
  <c r="M40" i="17"/>
  <c r="G40" i="17"/>
  <c r="H40" i="17" s="1"/>
  <c r="I40" i="17" s="1"/>
  <c r="K40" i="17" s="1"/>
  <c r="L40" i="17" s="1"/>
  <c r="N40" i="17" s="1"/>
  <c r="F40" i="17"/>
  <c r="E40" i="17"/>
  <c r="D40" i="17"/>
  <c r="C40" i="17"/>
  <c r="B40" i="17"/>
  <c r="A40" i="17"/>
  <c r="P39" i="17"/>
  <c r="Q39" i="17" s="1"/>
  <c r="O39" i="17"/>
  <c r="M39" i="17"/>
  <c r="F39" i="17"/>
  <c r="G39" i="17" s="1"/>
  <c r="H39" i="17" s="1"/>
  <c r="I39" i="17" s="1"/>
  <c r="K39" i="17" s="1"/>
  <c r="L39" i="17" s="1"/>
  <c r="N39" i="17" s="1"/>
  <c r="E39" i="17"/>
  <c r="D39" i="17"/>
  <c r="C39" i="17"/>
  <c r="B39" i="17"/>
  <c r="A39" i="17"/>
  <c r="P38" i="17"/>
  <c r="M38" i="17"/>
  <c r="O38" i="17" s="1"/>
  <c r="K38" i="17"/>
  <c r="L38" i="17" s="1"/>
  <c r="N38" i="17" s="1"/>
  <c r="F38" i="17"/>
  <c r="G38" i="17" s="1"/>
  <c r="H38" i="17" s="1"/>
  <c r="I38" i="17" s="1"/>
  <c r="E38" i="17"/>
  <c r="D38" i="17"/>
  <c r="C38" i="17"/>
  <c r="B38" i="17"/>
  <c r="A38" i="17"/>
  <c r="P37" i="17"/>
  <c r="M37" i="17"/>
  <c r="O37" i="17" s="1"/>
  <c r="H37" i="17"/>
  <c r="I37" i="17" s="1"/>
  <c r="K37" i="17" s="1"/>
  <c r="L37" i="17" s="1"/>
  <c r="N37" i="17" s="1"/>
  <c r="G37" i="17"/>
  <c r="F37" i="17"/>
  <c r="E37" i="17"/>
  <c r="D37" i="17"/>
  <c r="C37" i="17"/>
  <c r="B37" i="17"/>
  <c r="A37" i="17"/>
  <c r="P36" i="17"/>
  <c r="O36" i="17"/>
  <c r="M36" i="17"/>
  <c r="H36" i="17"/>
  <c r="I36" i="17" s="1"/>
  <c r="K36" i="17" s="1"/>
  <c r="L36" i="17" s="1"/>
  <c r="N36" i="17" s="1"/>
  <c r="G36" i="17"/>
  <c r="F36" i="17"/>
  <c r="E36" i="17"/>
  <c r="D36" i="17"/>
  <c r="C36" i="17"/>
  <c r="B36" i="17"/>
  <c r="A36" i="17"/>
  <c r="Q35" i="17"/>
  <c r="P35" i="17"/>
  <c r="O35" i="17"/>
  <c r="M35" i="17"/>
  <c r="H35" i="17"/>
  <c r="I35" i="17" s="1"/>
  <c r="K35" i="17" s="1"/>
  <c r="L35" i="17" s="1"/>
  <c r="N35" i="17" s="1"/>
  <c r="G35" i="17"/>
  <c r="F35" i="17"/>
  <c r="E35" i="17"/>
  <c r="D35" i="17"/>
  <c r="C35" i="17"/>
  <c r="B35" i="17"/>
  <c r="A35" i="17"/>
  <c r="P34" i="17"/>
  <c r="O34" i="17"/>
  <c r="M34" i="17"/>
  <c r="H34" i="17"/>
  <c r="I34" i="17" s="1"/>
  <c r="K34" i="17" s="1"/>
  <c r="L34" i="17" s="1"/>
  <c r="N34" i="17" s="1"/>
  <c r="G34" i="17"/>
  <c r="F34" i="17"/>
  <c r="E34" i="17"/>
  <c r="D34" i="17"/>
  <c r="C34" i="17"/>
  <c r="B34" i="17"/>
  <c r="A34" i="17"/>
  <c r="Q33" i="17"/>
  <c r="P33" i="17"/>
  <c r="O33" i="17"/>
  <c r="M33" i="17"/>
  <c r="H33" i="17"/>
  <c r="I33" i="17" s="1"/>
  <c r="K33" i="17" s="1"/>
  <c r="L33" i="17" s="1"/>
  <c r="N33" i="17" s="1"/>
  <c r="G33" i="17"/>
  <c r="F33" i="17"/>
  <c r="E33" i="17"/>
  <c r="D33" i="17"/>
  <c r="C33" i="17"/>
  <c r="B33" i="17"/>
  <c r="A33" i="17"/>
  <c r="P32" i="17"/>
  <c r="O32" i="17"/>
  <c r="M32" i="17"/>
  <c r="H32" i="17"/>
  <c r="I32" i="17" s="1"/>
  <c r="K32" i="17" s="1"/>
  <c r="L32" i="17" s="1"/>
  <c r="N32" i="17" s="1"/>
  <c r="G32" i="17"/>
  <c r="F32" i="17"/>
  <c r="E32" i="17"/>
  <c r="D32" i="17"/>
  <c r="C32" i="17"/>
  <c r="B32" i="17"/>
  <c r="A32" i="17"/>
  <c r="Q31" i="17"/>
  <c r="P31" i="17"/>
  <c r="O31" i="17"/>
  <c r="M31" i="17"/>
  <c r="H31" i="17"/>
  <c r="I31" i="17" s="1"/>
  <c r="K31" i="17" s="1"/>
  <c r="L31" i="17" s="1"/>
  <c r="N31" i="17" s="1"/>
  <c r="G31" i="17"/>
  <c r="F31" i="17"/>
  <c r="E31" i="17"/>
  <c r="D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P42" i="16"/>
  <c r="M42" i="16"/>
  <c r="O42" i="16" s="1"/>
  <c r="E42" i="16"/>
  <c r="F42" i="16" s="1"/>
  <c r="G42" i="16" s="1"/>
  <c r="H42" i="16" s="1"/>
  <c r="I42" i="16" s="1"/>
  <c r="K42" i="16" s="1"/>
  <c r="L42" i="16" s="1"/>
  <c r="D42" i="16"/>
  <c r="C42" i="16"/>
  <c r="B42" i="16"/>
  <c r="A42" i="16"/>
  <c r="P41" i="16"/>
  <c r="M41" i="16"/>
  <c r="O41" i="16" s="1"/>
  <c r="E41" i="16"/>
  <c r="F41" i="16" s="1"/>
  <c r="G41" i="16" s="1"/>
  <c r="H41" i="16" s="1"/>
  <c r="I41" i="16" s="1"/>
  <c r="K41" i="16" s="1"/>
  <c r="L41" i="16" s="1"/>
  <c r="D41" i="16"/>
  <c r="C41" i="16"/>
  <c r="B41" i="16"/>
  <c r="A41" i="16"/>
  <c r="P40" i="16"/>
  <c r="M40" i="16"/>
  <c r="O40" i="16" s="1"/>
  <c r="E40" i="16"/>
  <c r="F40" i="16" s="1"/>
  <c r="G40" i="16" s="1"/>
  <c r="H40" i="16" s="1"/>
  <c r="I40" i="16" s="1"/>
  <c r="K40" i="16" s="1"/>
  <c r="L40" i="16" s="1"/>
  <c r="D40" i="16"/>
  <c r="C40" i="16"/>
  <c r="B40" i="16"/>
  <c r="A40" i="16"/>
  <c r="P39" i="16"/>
  <c r="M39" i="16"/>
  <c r="O39" i="16" s="1"/>
  <c r="E39" i="16"/>
  <c r="F39" i="16" s="1"/>
  <c r="G39" i="16" s="1"/>
  <c r="H39" i="16" s="1"/>
  <c r="I39" i="16" s="1"/>
  <c r="K39" i="16" s="1"/>
  <c r="L39" i="16" s="1"/>
  <c r="D39" i="16"/>
  <c r="C39" i="16"/>
  <c r="B39" i="16"/>
  <c r="A39" i="16"/>
  <c r="P38" i="16"/>
  <c r="M38" i="16"/>
  <c r="O38" i="16" s="1"/>
  <c r="E38" i="16"/>
  <c r="F38" i="16" s="1"/>
  <c r="G38" i="16" s="1"/>
  <c r="H38" i="16" s="1"/>
  <c r="I38" i="16" s="1"/>
  <c r="K38" i="16" s="1"/>
  <c r="L38" i="16" s="1"/>
  <c r="D38" i="16"/>
  <c r="C38" i="16"/>
  <c r="B38" i="16"/>
  <c r="A38" i="16"/>
  <c r="P37" i="16"/>
  <c r="M37" i="16"/>
  <c r="O37" i="16" s="1"/>
  <c r="E37" i="16"/>
  <c r="F37" i="16" s="1"/>
  <c r="G37" i="16" s="1"/>
  <c r="H37" i="16" s="1"/>
  <c r="I37" i="16" s="1"/>
  <c r="K37" i="16" s="1"/>
  <c r="L37" i="16" s="1"/>
  <c r="D37" i="16"/>
  <c r="C37" i="16"/>
  <c r="B37" i="16"/>
  <c r="A37" i="16"/>
  <c r="P36" i="16"/>
  <c r="M36" i="16"/>
  <c r="O36" i="16" s="1"/>
  <c r="E36" i="16"/>
  <c r="F36" i="16" s="1"/>
  <c r="G36" i="16" s="1"/>
  <c r="H36" i="16" s="1"/>
  <c r="I36" i="16" s="1"/>
  <c r="K36" i="16" s="1"/>
  <c r="L36" i="16" s="1"/>
  <c r="D36" i="16"/>
  <c r="C36" i="16"/>
  <c r="B36" i="16"/>
  <c r="A36" i="16"/>
  <c r="P35" i="16"/>
  <c r="M35" i="16"/>
  <c r="O35" i="16" s="1"/>
  <c r="E35" i="16"/>
  <c r="F35" i="16" s="1"/>
  <c r="G35" i="16" s="1"/>
  <c r="H35" i="16" s="1"/>
  <c r="I35" i="16" s="1"/>
  <c r="K35" i="16" s="1"/>
  <c r="L35" i="16" s="1"/>
  <c r="D35" i="16"/>
  <c r="C35" i="16"/>
  <c r="B35" i="16"/>
  <c r="A35" i="16"/>
  <c r="P34" i="16"/>
  <c r="M34" i="16"/>
  <c r="O34" i="16" s="1"/>
  <c r="E34" i="16"/>
  <c r="F34" i="16" s="1"/>
  <c r="G34" i="16" s="1"/>
  <c r="H34" i="16" s="1"/>
  <c r="I34" i="16" s="1"/>
  <c r="K34" i="16" s="1"/>
  <c r="L34" i="16" s="1"/>
  <c r="D34" i="16"/>
  <c r="C34" i="16"/>
  <c r="B34" i="16"/>
  <c r="A34" i="16"/>
  <c r="P33" i="16"/>
  <c r="M33" i="16"/>
  <c r="O33" i="16" s="1"/>
  <c r="E33" i="16"/>
  <c r="F33" i="16" s="1"/>
  <c r="G33" i="16" s="1"/>
  <c r="H33" i="16" s="1"/>
  <c r="I33" i="16" s="1"/>
  <c r="K33" i="16" s="1"/>
  <c r="L33" i="16" s="1"/>
  <c r="D33" i="16"/>
  <c r="C33" i="16"/>
  <c r="B33" i="16"/>
  <c r="A33" i="16"/>
  <c r="P32" i="16"/>
  <c r="M32" i="16"/>
  <c r="O32" i="16" s="1"/>
  <c r="E32" i="16"/>
  <c r="F32" i="16" s="1"/>
  <c r="G32" i="16" s="1"/>
  <c r="H32" i="16" s="1"/>
  <c r="I32" i="16" s="1"/>
  <c r="K32" i="16" s="1"/>
  <c r="L32" i="16" s="1"/>
  <c r="D32" i="16"/>
  <c r="C32" i="16"/>
  <c r="B32" i="16"/>
  <c r="A32" i="16"/>
  <c r="P31" i="16"/>
  <c r="M31" i="16"/>
  <c r="O31" i="16" s="1"/>
  <c r="E31" i="16"/>
  <c r="F31" i="16" s="1"/>
  <c r="G31" i="16" s="1"/>
  <c r="H31" i="16" s="1"/>
  <c r="I31" i="16" s="1"/>
  <c r="K31" i="16" s="1"/>
  <c r="L31" i="16" s="1"/>
  <c r="D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P42" i="15"/>
  <c r="O42" i="15"/>
  <c r="M42" i="15"/>
  <c r="G42" i="15"/>
  <c r="H42" i="15" s="1"/>
  <c r="I42" i="15" s="1"/>
  <c r="K42" i="15" s="1"/>
  <c r="L42" i="15" s="1"/>
  <c r="F42" i="15"/>
  <c r="E42" i="15"/>
  <c r="D42" i="15"/>
  <c r="C42" i="15"/>
  <c r="B42" i="15"/>
  <c r="A42" i="15"/>
  <c r="P41" i="15"/>
  <c r="Q41" i="15" s="1"/>
  <c r="O41" i="15"/>
  <c r="M41" i="15"/>
  <c r="H41" i="15"/>
  <c r="I41" i="15" s="1"/>
  <c r="K41" i="15" s="1"/>
  <c r="L41" i="15" s="1"/>
  <c r="N41" i="15" s="1"/>
  <c r="G41" i="15"/>
  <c r="F41" i="15"/>
  <c r="E41" i="15"/>
  <c r="D41" i="15"/>
  <c r="C41" i="15"/>
  <c r="B41" i="15"/>
  <c r="A41" i="15"/>
  <c r="P40" i="15"/>
  <c r="O40" i="15"/>
  <c r="M40" i="15"/>
  <c r="G40" i="15"/>
  <c r="H40" i="15" s="1"/>
  <c r="I40" i="15" s="1"/>
  <c r="K40" i="15" s="1"/>
  <c r="L40" i="15" s="1"/>
  <c r="F40" i="15"/>
  <c r="E40" i="15"/>
  <c r="D40" i="15"/>
  <c r="C40" i="15"/>
  <c r="B40" i="15"/>
  <c r="A40" i="15"/>
  <c r="P39" i="15"/>
  <c r="Q39" i="15" s="1"/>
  <c r="O39" i="15"/>
  <c r="M39" i="15"/>
  <c r="H39" i="15"/>
  <c r="I39" i="15" s="1"/>
  <c r="K39" i="15" s="1"/>
  <c r="L39" i="15" s="1"/>
  <c r="N39" i="15" s="1"/>
  <c r="G39" i="15"/>
  <c r="F39" i="15"/>
  <c r="E39" i="15"/>
  <c r="D39" i="15"/>
  <c r="C39" i="15"/>
  <c r="B39" i="15"/>
  <c r="A39" i="15"/>
  <c r="P38" i="15"/>
  <c r="O38" i="15"/>
  <c r="M38" i="15"/>
  <c r="G38" i="15"/>
  <c r="H38" i="15" s="1"/>
  <c r="I38" i="15" s="1"/>
  <c r="K38" i="15" s="1"/>
  <c r="L38" i="15" s="1"/>
  <c r="F38" i="15"/>
  <c r="E38" i="15"/>
  <c r="D38" i="15"/>
  <c r="C38" i="15"/>
  <c r="B38" i="15"/>
  <c r="A38" i="15"/>
  <c r="P37" i="15"/>
  <c r="Q37" i="15" s="1"/>
  <c r="O37" i="15"/>
  <c r="M37" i="15"/>
  <c r="H37" i="15"/>
  <c r="I37" i="15" s="1"/>
  <c r="K37" i="15" s="1"/>
  <c r="L37" i="15" s="1"/>
  <c r="N37" i="15" s="1"/>
  <c r="G37" i="15"/>
  <c r="F37" i="15"/>
  <c r="E37" i="15"/>
  <c r="D37" i="15"/>
  <c r="C37" i="15"/>
  <c r="B37" i="15"/>
  <c r="A37" i="15"/>
  <c r="P36" i="15"/>
  <c r="O36" i="15"/>
  <c r="M36" i="15"/>
  <c r="G36" i="15"/>
  <c r="H36" i="15" s="1"/>
  <c r="I36" i="15" s="1"/>
  <c r="K36" i="15" s="1"/>
  <c r="L36" i="15" s="1"/>
  <c r="F36" i="15"/>
  <c r="E36" i="15"/>
  <c r="D36" i="15"/>
  <c r="C36" i="15"/>
  <c r="B36" i="15"/>
  <c r="A36" i="15"/>
  <c r="P35" i="15"/>
  <c r="Q35" i="15" s="1"/>
  <c r="O35" i="15"/>
  <c r="M35" i="15"/>
  <c r="H35" i="15"/>
  <c r="I35" i="15" s="1"/>
  <c r="K35" i="15" s="1"/>
  <c r="L35" i="15" s="1"/>
  <c r="N35" i="15" s="1"/>
  <c r="G35" i="15"/>
  <c r="F35" i="15"/>
  <c r="E35" i="15"/>
  <c r="D35" i="15"/>
  <c r="C35" i="15"/>
  <c r="B35" i="15"/>
  <c r="A35" i="15"/>
  <c r="P34" i="15"/>
  <c r="O34" i="15"/>
  <c r="M34" i="15"/>
  <c r="G34" i="15"/>
  <c r="H34" i="15" s="1"/>
  <c r="I34" i="15" s="1"/>
  <c r="K34" i="15" s="1"/>
  <c r="L34" i="15" s="1"/>
  <c r="F34" i="15"/>
  <c r="E34" i="15"/>
  <c r="D34" i="15"/>
  <c r="C34" i="15"/>
  <c r="B34" i="15"/>
  <c r="A34" i="15"/>
  <c r="P33" i="15"/>
  <c r="Q33" i="15" s="1"/>
  <c r="O33" i="15"/>
  <c r="M33" i="15"/>
  <c r="H33" i="15"/>
  <c r="I33" i="15" s="1"/>
  <c r="K33" i="15" s="1"/>
  <c r="L33" i="15" s="1"/>
  <c r="N33" i="15" s="1"/>
  <c r="G33" i="15"/>
  <c r="F33" i="15"/>
  <c r="E33" i="15"/>
  <c r="D33" i="15"/>
  <c r="C33" i="15"/>
  <c r="B33" i="15"/>
  <c r="A33" i="15"/>
  <c r="P32" i="15"/>
  <c r="O32" i="15"/>
  <c r="M32" i="15"/>
  <c r="G32" i="15"/>
  <c r="H32" i="15" s="1"/>
  <c r="I32" i="15" s="1"/>
  <c r="K32" i="15" s="1"/>
  <c r="L32" i="15" s="1"/>
  <c r="F32" i="15"/>
  <c r="E32" i="15"/>
  <c r="D32" i="15"/>
  <c r="C32" i="15"/>
  <c r="B32" i="15"/>
  <c r="A32" i="15"/>
  <c r="P31" i="15"/>
  <c r="Q31" i="15" s="1"/>
  <c r="O31" i="15"/>
  <c r="M31" i="15"/>
  <c r="H31" i="15"/>
  <c r="I31" i="15" s="1"/>
  <c r="K31" i="15" s="1"/>
  <c r="L31" i="15" s="1"/>
  <c r="N31" i="15" s="1"/>
  <c r="G31" i="15"/>
  <c r="F31" i="15"/>
  <c r="E31" i="15"/>
  <c r="D31" i="15"/>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P42" i="14"/>
  <c r="M42" i="14"/>
  <c r="O42" i="14" s="1"/>
  <c r="K42" i="14"/>
  <c r="L42" i="14" s="1"/>
  <c r="E42" i="14"/>
  <c r="F42" i="14" s="1"/>
  <c r="G42" i="14" s="1"/>
  <c r="H42" i="14" s="1"/>
  <c r="I42" i="14" s="1"/>
  <c r="D42" i="14"/>
  <c r="C42" i="14"/>
  <c r="B42" i="14"/>
  <c r="A42" i="14"/>
  <c r="P41" i="14"/>
  <c r="M41" i="14"/>
  <c r="O41" i="14" s="1"/>
  <c r="L41" i="14"/>
  <c r="K41" i="14"/>
  <c r="E41" i="14"/>
  <c r="F41" i="14" s="1"/>
  <c r="G41" i="14" s="1"/>
  <c r="H41" i="14" s="1"/>
  <c r="I41" i="14" s="1"/>
  <c r="D41" i="14"/>
  <c r="C41" i="14"/>
  <c r="B41" i="14"/>
  <c r="A41" i="14"/>
  <c r="P40" i="14"/>
  <c r="M40" i="14"/>
  <c r="O40" i="14" s="1"/>
  <c r="L40" i="14"/>
  <c r="K40" i="14"/>
  <c r="E40" i="14"/>
  <c r="F40" i="14" s="1"/>
  <c r="G40" i="14" s="1"/>
  <c r="H40" i="14" s="1"/>
  <c r="I40" i="14" s="1"/>
  <c r="D40" i="14"/>
  <c r="C40" i="14"/>
  <c r="B40" i="14"/>
  <c r="A40" i="14"/>
  <c r="P39" i="14"/>
  <c r="M39" i="14"/>
  <c r="O39" i="14" s="1"/>
  <c r="L39" i="14"/>
  <c r="K39" i="14"/>
  <c r="E39" i="14"/>
  <c r="F39" i="14" s="1"/>
  <c r="G39" i="14" s="1"/>
  <c r="H39" i="14" s="1"/>
  <c r="I39" i="14" s="1"/>
  <c r="D39" i="14"/>
  <c r="C39" i="14"/>
  <c r="B39" i="14"/>
  <c r="A39" i="14"/>
  <c r="P38" i="14"/>
  <c r="M38" i="14"/>
  <c r="O38" i="14" s="1"/>
  <c r="E38" i="14"/>
  <c r="F38" i="14" s="1"/>
  <c r="G38" i="14" s="1"/>
  <c r="H38" i="14" s="1"/>
  <c r="I38" i="14" s="1"/>
  <c r="K38" i="14" s="1"/>
  <c r="L38" i="14" s="1"/>
  <c r="D38" i="14"/>
  <c r="C38" i="14"/>
  <c r="B38" i="14"/>
  <c r="A38" i="14"/>
  <c r="P37" i="14"/>
  <c r="M37" i="14"/>
  <c r="O37" i="14" s="1"/>
  <c r="E37" i="14"/>
  <c r="F37" i="14" s="1"/>
  <c r="G37" i="14" s="1"/>
  <c r="H37" i="14" s="1"/>
  <c r="I37" i="14" s="1"/>
  <c r="K37" i="14" s="1"/>
  <c r="L37" i="14" s="1"/>
  <c r="D37" i="14"/>
  <c r="C37" i="14"/>
  <c r="B37" i="14"/>
  <c r="A37" i="14"/>
  <c r="P36" i="14"/>
  <c r="M36" i="14"/>
  <c r="O36" i="14" s="1"/>
  <c r="K36" i="14"/>
  <c r="L36" i="14" s="1"/>
  <c r="E36" i="14"/>
  <c r="F36" i="14" s="1"/>
  <c r="G36" i="14" s="1"/>
  <c r="H36" i="14" s="1"/>
  <c r="I36" i="14" s="1"/>
  <c r="D36" i="14"/>
  <c r="C36" i="14"/>
  <c r="B36" i="14"/>
  <c r="A36" i="14"/>
  <c r="P35" i="14"/>
  <c r="M35" i="14"/>
  <c r="O35" i="14" s="1"/>
  <c r="E35" i="14"/>
  <c r="F35" i="14" s="1"/>
  <c r="G35" i="14" s="1"/>
  <c r="H35" i="14" s="1"/>
  <c r="I35" i="14" s="1"/>
  <c r="K35" i="14" s="1"/>
  <c r="L35" i="14" s="1"/>
  <c r="D35" i="14"/>
  <c r="C35" i="14"/>
  <c r="B35" i="14"/>
  <c r="A35" i="14"/>
  <c r="P34" i="14"/>
  <c r="M34" i="14"/>
  <c r="O34" i="14" s="1"/>
  <c r="K34" i="14"/>
  <c r="L34" i="14" s="1"/>
  <c r="E34" i="14"/>
  <c r="F34" i="14" s="1"/>
  <c r="G34" i="14" s="1"/>
  <c r="H34" i="14" s="1"/>
  <c r="I34" i="14" s="1"/>
  <c r="D34" i="14"/>
  <c r="C34" i="14"/>
  <c r="B34" i="14"/>
  <c r="A34" i="14"/>
  <c r="P33" i="14"/>
  <c r="M33" i="14"/>
  <c r="O33" i="14" s="1"/>
  <c r="L33" i="14"/>
  <c r="K33" i="14"/>
  <c r="H33" i="14"/>
  <c r="I33" i="14" s="1"/>
  <c r="E33" i="14"/>
  <c r="F33" i="14" s="1"/>
  <c r="G33" i="14" s="1"/>
  <c r="D33" i="14"/>
  <c r="C33" i="14"/>
  <c r="B33" i="14"/>
  <c r="A33" i="14"/>
  <c r="P32" i="14"/>
  <c r="M32" i="14"/>
  <c r="O32" i="14" s="1"/>
  <c r="E32" i="14"/>
  <c r="F32" i="14" s="1"/>
  <c r="G32" i="14" s="1"/>
  <c r="H32" i="14" s="1"/>
  <c r="I32" i="14" s="1"/>
  <c r="K32" i="14" s="1"/>
  <c r="L32" i="14" s="1"/>
  <c r="D32" i="14"/>
  <c r="C32" i="14"/>
  <c r="B32" i="14"/>
  <c r="A32" i="14"/>
  <c r="P31" i="14"/>
  <c r="M31" i="14"/>
  <c r="O31" i="14" s="1"/>
  <c r="H31" i="14"/>
  <c r="I31" i="14" s="1"/>
  <c r="K31" i="14" s="1"/>
  <c r="L31" i="14" s="1"/>
  <c r="E31" i="14"/>
  <c r="F31" i="14" s="1"/>
  <c r="G31" i="14" s="1"/>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P42" i="13"/>
  <c r="M42" i="13"/>
  <c r="O42" i="13" s="1"/>
  <c r="H42" i="13"/>
  <c r="I42" i="13" s="1"/>
  <c r="K42" i="13" s="1"/>
  <c r="L42" i="13" s="1"/>
  <c r="G42" i="13"/>
  <c r="F42" i="13"/>
  <c r="E42" i="13"/>
  <c r="D42" i="13"/>
  <c r="C42" i="13"/>
  <c r="B42" i="13"/>
  <c r="A42" i="13"/>
  <c r="P41" i="13"/>
  <c r="O41" i="13"/>
  <c r="M41" i="13"/>
  <c r="H41" i="13"/>
  <c r="I41" i="13" s="1"/>
  <c r="K41" i="13" s="1"/>
  <c r="L41" i="13" s="1"/>
  <c r="G41" i="13"/>
  <c r="F41" i="13"/>
  <c r="E41" i="13"/>
  <c r="D41" i="13"/>
  <c r="C41" i="13"/>
  <c r="B41" i="13"/>
  <c r="A41" i="13"/>
  <c r="P40" i="13"/>
  <c r="O40" i="13"/>
  <c r="M40" i="13"/>
  <c r="H40" i="13"/>
  <c r="I40" i="13" s="1"/>
  <c r="K40" i="13" s="1"/>
  <c r="L40" i="13" s="1"/>
  <c r="G40" i="13"/>
  <c r="F40" i="13"/>
  <c r="E40" i="13"/>
  <c r="D40" i="13"/>
  <c r="C40" i="13"/>
  <c r="B40" i="13"/>
  <c r="A40" i="13"/>
  <c r="P39" i="13"/>
  <c r="O39" i="13"/>
  <c r="M39" i="13"/>
  <c r="H39" i="13"/>
  <c r="I39" i="13" s="1"/>
  <c r="K39" i="13" s="1"/>
  <c r="L39" i="13" s="1"/>
  <c r="G39" i="13"/>
  <c r="F39" i="13"/>
  <c r="E39" i="13"/>
  <c r="D39" i="13"/>
  <c r="C39" i="13"/>
  <c r="B39" i="13"/>
  <c r="A39" i="13"/>
  <c r="P38" i="13"/>
  <c r="O38" i="13"/>
  <c r="M38" i="13"/>
  <c r="H38" i="13"/>
  <c r="I38" i="13" s="1"/>
  <c r="K38" i="13" s="1"/>
  <c r="L38" i="13" s="1"/>
  <c r="G38" i="13"/>
  <c r="F38" i="13"/>
  <c r="E38" i="13"/>
  <c r="D38" i="13"/>
  <c r="C38" i="13"/>
  <c r="B38" i="13"/>
  <c r="A38" i="13"/>
  <c r="P37" i="13"/>
  <c r="O37" i="13"/>
  <c r="M37" i="13"/>
  <c r="H37" i="13"/>
  <c r="I37" i="13" s="1"/>
  <c r="K37" i="13" s="1"/>
  <c r="L37" i="13" s="1"/>
  <c r="G37" i="13"/>
  <c r="F37" i="13"/>
  <c r="E37" i="13"/>
  <c r="D37" i="13"/>
  <c r="C37" i="13"/>
  <c r="B37" i="13"/>
  <c r="A37" i="13"/>
  <c r="P36" i="13"/>
  <c r="O36" i="13"/>
  <c r="M36" i="13"/>
  <c r="H36" i="13"/>
  <c r="I36" i="13" s="1"/>
  <c r="K36" i="13" s="1"/>
  <c r="L36" i="13" s="1"/>
  <c r="G36" i="13"/>
  <c r="F36" i="13"/>
  <c r="E36" i="13"/>
  <c r="D36" i="13"/>
  <c r="C36" i="13"/>
  <c r="B36" i="13"/>
  <c r="A36" i="13"/>
  <c r="P35" i="13"/>
  <c r="O35" i="13"/>
  <c r="M35" i="13"/>
  <c r="H35" i="13"/>
  <c r="I35" i="13" s="1"/>
  <c r="K35" i="13" s="1"/>
  <c r="L35" i="13" s="1"/>
  <c r="G35" i="13"/>
  <c r="F35" i="13"/>
  <c r="E35" i="13"/>
  <c r="D35" i="13"/>
  <c r="C35" i="13"/>
  <c r="B35" i="13"/>
  <c r="A35" i="13"/>
  <c r="P34" i="13"/>
  <c r="O34" i="13"/>
  <c r="M34" i="13"/>
  <c r="H34" i="13"/>
  <c r="I34" i="13" s="1"/>
  <c r="K34" i="13" s="1"/>
  <c r="L34" i="13" s="1"/>
  <c r="G34" i="13"/>
  <c r="F34" i="13"/>
  <c r="E34" i="13"/>
  <c r="D34" i="13"/>
  <c r="C34" i="13"/>
  <c r="B34" i="13"/>
  <c r="A34" i="13"/>
  <c r="P33" i="13"/>
  <c r="O33" i="13"/>
  <c r="M33" i="13"/>
  <c r="H33" i="13"/>
  <c r="I33" i="13" s="1"/>
  <c r="K33" i="13" s="1"/>
  <c r="L33" i="13" s="1"/>
  <c r="G33" i="13"/>
  <c r="F33" i="13"/>
  <c r="E33" i="13"/>
  <c r="D33" i="13"/>
  <c r="C33" i="13"/>
  <c r="B33" i="13"/>
  <c r="A33" i="13"/>
  <c r="P32" i="13"/>
  <c r="O32" i="13"/>
  <c r="M32" i="13"/>
  <c r="H32" i="13"/>
  <c r="I32" i="13" s="1"/>
  <c r="K32" i="13" s="1"/>
  <c r="L32" i="13" s="1"/>
  <c r="G32" i="13"/>
  <c r="F32" i="13"/>
  <c r="E32" i="13"/>
  <c r="D32" i="13"/>
  <c r="C32" i="13"/>
  <c r="B32" i="13"/>
  <c r="A32" i="13"/>
  <c r="P31" i="13"/>
  <c r="O31" i="13"/>
  <c r="M31" i="13"/>
  <c r="H31" i="13"/>
  <c r="I31" i="13" s="1"/>
  <c r="K31" i="13" s="1"/>
  <c r="L31" i="13" s="1"/>
  <c r="G31" i="13"/>
  <c r="F31" i="13"/>
  <c r="E31" i="13"/>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Q42" i="12" s="1"/>
  <c r="M42" i="12"/>
  <c r="O42" i="12" s="1"/>
  <c r="L42" i="12"/>
  <c r="E33" i="1" s="1"/>
  <c r="E49" i="1" s="1"/>
  <c r="F42" i="12"/>
  <c r="G42" i="12" s="1"/>
  <c r="H42" i="12" s="1"/>
  <c r="I42" i="12" s="1"/>
  <c r="K42" i="12" s="1"/>
  <c r="E42" i="12"/>
  <c r="D42" i="12"/>
  <c r="C42" i="12"/>
  <c r="B42" i="12"/>
  <c r="A42" i="12"/>
  <c r="P41" i="12"/>
  <c r="Q41" i="12" s="1"/>
  <c r="M41" i="12"/>
  <c r="O41" i="12" s="1"/>
  <c r="L41" i="12"/>
  <c r="E32" i="1" s="1"/>
  <c r="E48" i="1" s="1"/>
  <c r="F41" i="12"/>
  <c r="G41" i="12" s="1"/>
  <c r="H41" i="12" s="1"/>
  <c r="I41" i="12" s="1"/>
  <c r="K41" i="12" s="1"/>
  <c r="E41" i="12"/>
  <c r="D41" i="12"/>
  <c r="C41" i="12"/>
  <c r="B41" i="12"/>
  <c r="A41" i="12"/>
  <c r="P40" i="12"/>
  <c r="Q40" i="12" s="1"/>
  <c r="M40" i="12"/>
  <c r="O40" i="12" s="1"/>
  <c r="L40" i="12"/>
  <c r="E31" i="1" s="1"/>
  <c r="E47" i="1" s="1"/>
  <c r="F40" i="12"/>
  <c r="G40" i="12" s="1"/>
  <c r="H40" i="12" s="1"/>
  <c r="I40" i="12" s="1"/>
  <c r="K40" i="12" s="1"/>
  <c r="E40" i="12"/>
  <c r="D40" i="12"/>
  <c r="C40" i="12"/>
  <c r="B40" i="12"/>
  <c r="A40" i="12"/>
  <c r="P39" i="12"/>
  <c r="Q39" i="12" s="1"/>
  <c r="M39" i="12"/>
  <c r="O39" i="12" s="1"/>
  <c r="L39" i="12"/>
  <c r="E30" i="1" s="1"/>
  <c r="E46" i="1" s="1"/>
  <c r="F39" i="12"/>
  <c r="G39" i="12" s="1"/>
  <c r="H39" i="12" s="1"/>
  <c r="I39" i="12" s="1"/>
  <c r="K39" i="12" s="1"/>
  <c r="E39" i="12"/>
  <c r="D39" i="12"/>
  <c r="C39" i="12"/>
  <c r="B39" i="12"/>
  <c r="A39" i="12"/>
  <c r="P38" i="12"/>
  <c r="Q38" i="12" s="1"/>
  <c r="M38" i="12"/>
  <c r="O38" i="12" s="1"/>
  <c r="L38" i="12"/>
  <c r="E29" i="1" s="1"/>
  <c r="E45" i="1" s="1"/>
  <c r="F38" i="12"/>
  <c r="G38" i="12" s="1"/>
  <c r="H38" i="12" s="1"/>
  <c r="I38" i="12" s="1"/>
  <c r="K38" i="12" s="1"/>
  <c r="E38" i="12"/>
  <c r="D38" i="12"/>
  <c r="C38" i="12"/>
  <c r="B38" i="12"/>
  <c r="A38" i="12"/>
  <c r="P37" i="12"/>
  <c r="Q37" i="12" s="1"/>
  <c r="M37" i="12"/>
  <c r="O37" i="12" s="1"/>
  <c r="L37" i="12"/>
  <c r="E28" i="1" s="1"/>
  <c r="E44" i="1" s="1"/>
  <c r="F37" i="12"/>
  <c r="G37" i="12" s="1"/>
  <c r="H37" i="12" s="1"/>
  <c r="I37" i="12" s="1"/>
  <c r="K37" i="12" s="1"/>
  <c r="E37" i="12"/>
  <c r="D37" i="12"/>
  <c r="C37" i="12"/>
  <c r="B37" i="12"/>
  <c r="A37" i="12"/>
  <c r="P36" i="12"/>
  <c r="Q36" i="12" s="1"/>
  <c r="M36" i="12"/>
  <c r="O36" i="12" s="1"/>
  <c r="L36" i="12"/>
  <c r="E27" i="1" s="1"/>
  <c r="F36" i="12"/>
  <c r="G36" i="12" s="1"/>
  <c r="H36" i="12" s="1"/>
  <c r="I36" i="12" s="1"/>
  <c r="K36" i="12" s="1"/>
  <c r="E36" i="12"/>
  <c r="D36" i="12"/>
  <c r="C36" i="12"/>
  <c r="B36" i="12"/>
  <c r="A36" i="12"/>
  <c r="P35" i="12"/>
  <c r="Q35" i="12" s="1"/>
  <c r="M35" i="12"/>
  <c r="O35" i="12" s="1"/>
  <c r="L35" i="12"/>
  <c r="E26" i="1" s="1"/>
  <c r="E42" i="1" s="1"/>
  <c r="F35" i="12"/>
  <c r="G35" i="12" s="1"/>
  <c r="H35" i="12" s="1"/>
  <c r="I35" i="12" s="1"/>
  <c r="K35" i="12" s="1"/>
  <c r="E35" i="12"/>
  <c r="D35" i="12"/>
  <c r="C35" i="12"/>
  <c r="B35" i="12"/>
  <c r="A35" i="12"/>
  <c r="P34" i="12"/>
  <c r="M34" i="12"/>
  <c r="O34" i="12" s="1"/>
  <c r="F34" i="12"/>
  <c r="G34" i="12" s="1"/>
  <c r="H34" i="12" s="1"/>
  <c r="I34" i="12" s="1"/>
  <c r="K34" i="12" s="1"/>
  <c r="L34" i="12" s="1"/>
  <c r="E34" i="12"/>
  <c r="D34" i="12"/>
  <c r="C34" i="12"/>
  <c r="B34" i="12"/>
  <c r="A34" i="12"/>
  <c r="P33" i="12"/>
  <c r="M33" i="12"/>
  <c r="O33" i="12" s="1"/>
  <c r="F33" i="12"/>
  <c r="G33" i="12" s="1"/>
  <c r="H33" i="12" s="1"/>
  <c r="I33" i="12" s="1"/>
  <c r="K33" i="12" s="1"/>
  <c r="L33" i="12" s="1"/>
  <c r="E33" i="12"/>
  <c r="D33" i="12"/>
  <c r="C33" i="12"/>
  <c r="B33" i="12"/>
  <c r="A33" i="12"/>
  <c r="P32" i="12"/>
  <c r="Q32" i="12" s="1"/>
  <c r="M32" i="12"/>
  <c r="O32" i="12" s="1"/>
  <c r="L32" i="12"/>
  <c r="E23" i="1" s="1"/>
  <c r="F32" i="12"/>
  <c r="G32" i="12" s="1"/>
  <c r="H32" i="12" s="1"/>
  <c r="I32" i="12" s="1"/>
  <c r="K32" i="12" s="1"/>
  <c r="E32" i="12"/>
  <c r="D32" i="12"/>
  <c r="C32" i="12"/>
  <c r="B32" i="12"/>
  <c r="A32" i="12"/>
  <c r="P31" i="12"/>
  <c r="Q31" i="12" s="1"/>
  <c r="M31" i="12"/>
  <c r="O31" i="12" s="1"/>
  <c r="L31" i="12"/>
  <c r="E22" i="1" s="1"/>
  <c r="E38" i="1" s="1"/>
  <c r="F31" i="12"/>
  <c r="G31" i="12" s="1"/>
  <c r="H31" i="12" s="1"/>
  <c r="I31" i="12" s="1"/>
  <c r="K31" i="12" s="1"/>
  <c r="E31" i="12"/>
  <c r="D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Q42" i="2"/>
  <c r="P42" i="2"/>
  <c r="O42" i="2"/>
  <c r="M42" i="2"/>
  <c r="L42" i="2"/>
  <c r="D33" i="1" s="1"/>
  <c r="D49" i="1" s="1"/>
  <c r="H42" i="2"/>
  <c r="I42" i="2" s="1"/>
  <c r="K42" i="2" s="1"/>
  <c r="G42" i="2"/>
  <c r="F42" i="2"/>
  <c r="E42" i="2"/>
  <c r="D42" i="2"/>
  <c r="C42" i="2"/>
  <c r="B42" i="2"/>
  <c r="A42" i="2"/>
  <c r="Q41" i="2"/>
  <c r="P41" i="2"/>
  <c r="O41" i="2"/>
  <c r="M41" i="2"/>
  <c r="L41" i="2"/>
  <c r="D32" i="1" s="1"/>
  <c r="D48" i="1" s="1"/>
  <c r="H41" i="2"/>
  <c r="I41" i="2" s="1"/>
  <c r="K41" i="2" s="1"/>
  <c r="G41" i="2"/>
  <c r="F41" i="2"/>
  <c r="E41" i="2"/>
  <c r="D41" i="2"/>
  <c r="C41" i="2"/>
  <c r="B41" i="2"/>
  <c r="A41" i="2"/>
  <c r="Q40" i="2"/>
  <c r="P40" i="2"/>
  <c r="O40" i="2"/>
  <c r="M40" i="2"/>
  <c r="L40" i="2"/>
  <c r="D31" i="1" s="1"/>
  <c r="D47" i="1" s="1"/>
  <c r="H40" i="2"/>
  <c r="I40" i="2" s="1"/>
  <c r="K40" i="2" s="1"/>
  <c r="G40" i="2"/>
  <c r="F40" i="2"/>
  <c r="E40" i="2"/>
  <c r="D40" i="2"/>
  <c r="C40" i="2"/>
  <c r="B40" i="2"/>
  <c r="A40" i="2"/>
  <c r="Q39" i="2"/>
  <c r="P39" i="2"/>
  <c r="O39" i="2"/>
  <c r="M39" i="2"/>
  <c r="L39" i="2"/>
  <c r="D30" i="1" s="1"/>
  <c r="D46" i="1" s="1"/>
  <c r="H39" i="2"/>
  <c r="I39" i="2" s="1"/>
  <c r="K39" i="2" s="1"/>
  <c r="G39" i="2"/>
  <c r="F39" i="2"/>
  <c r="E39" i="2"/>
  <c r="D39" i="2"/>
  <c r="C39" i="2"/>
  <c r="B39" i="2"/>
  <c r="A39" i="2"/>
  <c r="Q38" i="2"/>
  <c r="P38" i="2"/>
  <c r="O38" i="2"/>
  <c r="M38" i="2"/>
  <c r="L38" i="2"/>
  <c r="D29" i="1" s="1"/>
  <c r="D45" i="1" s="1"/>
  <c r="H38" i="2"/>
  <c r="I38" i="2" s="1"/>
  <c r="K38" i="2" s="1"/>
  <c r="G38" i="2"/>
  <c r="F38" i="2"/>
  <c r="E38" i="2"/>
  <c r="D38" i="2"/>
  <c r="C38" i="2"/>
  <c r="B38" i="2"/>
  <c r="A38" i="2"/>
  <c r="Q37" i="2"/>
  <c r="P37" i="2"/>
  <c r="O37" i="2"/>
  <c r="M37" i="2"/>
  <c r="L37" i="2"/>
  <c r="D28" i="1" s="1"/>
  <c r="D44" i="1" s="1"/>
  <c r="H37" i="2"/>
  <c r="I37" i="2" s="1"/>
  <c r="K37" i="2" s="1"/>
  <c r="G37" i="2"/>
  <c r="F37" i="2"/>
  <c r="E37" i="2"/>
  <c r="D37" i="2"/>
  <c r="C37" i="2"/>
  <c r="B37" i="2"/>
  <c r="A37" i="2"/>
  <c r="Q36" i="2"/>
  <c r="P36" i="2"/>
  <c r="O36" i="2"/>
  <c r="M36" i="2"/>
  <c r="L36" i="2"/>
  <c r="D27" i="1" s="1"/>
  <c r="H36" i="2"/>
  <c r="I36" i="2" s="1"/>
  <c r="K36" i="2" s="1"/>
  <c r="G36" i="2"/>
  <c r="F36" i="2"/>
  <c r="E36" i="2"/>
  <c r="D36" i="2"/>
  <c r="C36" i="2"/>
  <c r="B36" i="2"/>
  <c r="A36" i="2"/>
  <c r="Q35" i="2"/>
  <c r="P35" i="2"/>
  <c r="O35" i="2"/>
  <c r="M35" i="2"/>
  <c r="L35" i="2"/>
  <c r="D26" i="1" s="1"/>
  <c r="D42" i="1" s="1"/>
  <c r="H35" i="2"/>
  <c r="I35" i="2" s="1"/>
  <c r="K35" i="2" s="1"/>
  <c r="G35" i="2"/>
  <c r="F35" i="2"/>
  <c r="E35" i="2"/>
  <c r="D35" i="2"/>
  <c r="C35" i="2"/>
  <c r="B35" i="2"/>
  <c r="A35" i="2"/>
  <c r="P34" i="2"/>
  <c r="O34" i="2"/>
  <c r="M34" i="2"/>
  <c r="H34" i="2"/>
  <c r="I34" i="2" s="1"/>
  <c r="K34" i="2" s="1"/>
  <c r="L34" i="2" s="1"/>
  <c r="G34" i="2"/>
  <c r="F34" i="2"/>
  <c r="E34" i="2"/>
  <c r="D34" i="2"/>
  <c r="C34" i="2"/>
  <c r="B34" i="2"/>
  <c r="A34" i="2"/>
  <c r="P33" i="2"/>
  <c r="O33" i="2"/>
  <c r="M33" i="2"/>
  <c r="H33" i="2"/>
  <c r="I33" i="2" s="1"/>
  <c r="K33" i="2" s="1"/>
  <c r="L33" i="2" s="1"/>
  <c r="G33" i="2"/>
  <c r="F33" i="2"/>
  <c r="E33" i="2"/>
  <c r="D33" i="2"/>
  <c r="C33" i="2"/>
  <c r="B33" i="2"/>
  <c r="A33" i="2"/>
  <c r="Q32" i="2"/>
  <c r="P32" i="2"/>
  <c r="O32" i="2"/>
  <c r="M32" i="2"/>
  <c r="L32" i="2"/>
  <c r="D23" i="1" s="1"/>
  <c r="H32" i="2"/>
  <c r="I32" i="2" s="1"/>
  <c r="K32" i="2" s="1"/>
  <c r="G32" i="2"/>
  <c r="F32" i="2"/>
  <c r="E32" i="2"/>
  <c r="D32" i="2"/>
  <c r="C32" i="2"/>
  <c r="B32" i="2"/>
  <c r="A32" i="2"/>
  <c r="Q31" i="2"/>
  <c r="P31" i="2"/>
  <c r="O31" i="2"/>
  <c r="M31" i="2"/>
  <c r="L31" i="2"/>
  <c r="D22" i="1" s="1"/>
  <c r="D38" i="1" s="1"/>
  <c r="H31" i="2"/>
  <c r="I31" i="2" s="1"/>
  <c r="K31" i="2" s="1"/>
  <c r="G31" i="2"/>
  <c r="F31" i="2"/>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P42" i="22"/>
  <c r="Q42" i="22" s="1"/>
  <c r="M42" i="22"/>
  <c r="O42" i="22" s="1"/>
  <c r="F42" i="22"/>
  <c r="G42" i="22" s="1"/>
  <c r="H42" i="22" s="1"/>
  <c r="I42" i="22" s="1"/>
  <c r="K42" i="22" s="1"/>
  <c r="L42" i="22" s="1"/>
  <c r="N42" i="22" s="1"/>
  <c r="E42" i="22"/>
  <c r="D42" i="22"/>
  <c r="C42" i="22"/>
  <c r="B42" i="22"/>
  <c r="A42" i="22"/>
  <c r="P41" i="22"/>
  <c r="Q41" i="22" s="1"/>
  <c r="M41" i="22"/>
  <c r="O41" i="22" s="1"/>
  <c r="F41" i="22"/>
  <c r="G41" i="22" s="1"/>
  <c r="H41" i="22" s="1"/>
  <c r="I41" i="22" s="1"/>
  <c r="K41" i="22" s="1"/>
  <c r="L41" i="22" s="1"/>
  <c r="N41" i="22" s="1"/>
  <c r="E41" i="22"/>
  <c r="D41" i="22"/>
  <c r="C41" i="22"/>
  <c r="B41" i="22"/>
  <c r="A41" i="22"/>
  <c r="P40" i="22"/>
  <c r="Q40" i="22" s="1"/>
  <c r="M40" i="22"/>
  <c r="O40" i="22" s="1"/>
  <c r="F40" i="22"/>
  <c r="G40" i="22" s="1"/>
  <c r="H40" i="22" s="1"/>
  <c r="I40" i="22" s="1"/>
  <c r="K40" i="22" s="1"/>
  <c r="L40" i="22" s="1"/>
  <c r="N40" i="22" s="1"/>
  <c r="E40" i="22"/>
  <c r="D40" i="22"/>
  <c r="C40" i="22"/>
  <c r="B40" i="22"/>
  <c r="A40" i="22"/>
  <c r="P39" i="22"/>
  <c r="Q39" i="22" s="1"/>
  <c r="M39" i="22"/>
  <c r="O39" i="22" s="1"/>
  <c r="F39" i="22"/>
  <c r="G39" i="22" s="1"/>
  <c r="H39" i="22" s="1"/>
  <c r="I39" i="22" s="1"/>
  <c r="K39" i="22" s="1"/>
  <c r="L39" i="22" s="1"/>
  <c r="N39" i="22" s="1"/>
  <c r="E39" i="22"/>
  <c r="D39" i="22"/>
  <c r="C39" i="22"/>
  <c r="B39" i="22"/>
  <c r="A39" i="22"/>
  <c r="P38" i="22"/>
  <c r="Q38" i="22" s="1"/>
  <c r="M38" i="22"/>
  <c r="O38" i="22" s="1"/>
  <c r="F38" i="22"/>
  <c r="G38" i="22" s="1"/>
  <c r="H38" i="22" s="1"/>
  <c r="I38" i="22" s="1"/>
  <c r="K38" i="22" s="1"/>
  <c r="L38" i="22" s="1"/>
  <c r="N38" i="22" s="1"/>
  <c r="E38" i="22"/>
  <c r="D38" i="22"/>
  <c r="C38" i="22"/>
  <c r="B38" i="22"/>
  <c r="A38" i="22"/>
  <c r="P37" i="22"/>
  <c r="Q37" i="22" s="1"/>
  <c r="M37" i="22"/>
  <c r="O37" i="22" s="1"/>
  <c r="F37" i="22"/>
  <c r="G37" i="22" s="1"/>
  <c r="H37" i="22" s="1"/>
  <c r="I37" i="22" s="1"/>
  <c r="K37" i="22" s="1"/>
  <c r="L37" i="22" s="1"/>
  <c r="N37" i="22" s="1"/>
  <c r="E37" i="22"/>
  <c r="D37" i="22"/>
  <c r="C37" i="22"/>
  <c r="B37" i="22"/>
  <c r="A37" i="22"/>
  <c r="P36" i="22"/>
  <c r="Q36" i="22" s="1"/>
  <c r="M36" i="22"/>
  <c r="O36" i="22" s="1"/>
  <c r="F36" i="22"/>
  <c r="G36" i="22" s="1"/>
  <c r="H36" i="22" s="1"/>
  <c r="I36" i="22" s="1"/>
  <c r="K36" i="22" s="1"/>
  <c r="L36" i="22" s="1"/>
  <c r="N36" i="22" s="1"/>
  <c r="E36" i="22"/>
  <c r="D36" i="22"/>
  <c r="C36" i="22"/>
  <c r="B36" i="22"/>
  <c r="A36" i="22"/>
  <c r="P35" i="22"/>
  <c r="Q35" i="22" s="1"/>
  <c r="M35" i="22"/>
  <c r="O35" i="22" s="1"/>
  <c r="F35" i="22"/>
  <c r="G35" i="22" s="1"/>
  <c r="H35" i="22" s="1"/>
  <c r="I35" i="22" s="1"/>
  <c r="K35" i="22" s="1"/>
  <c r="L35" i="22" s="1"/>
  <c r="N35" i="22" s="1"/>
  <c r="E35" i="22"/>
  <c r="D35" i="22"/>
  <c r="C35" i="22"/>
  <c r="B35" i="22"/>
  <c r="A35" i="22"/>
  <c r="P34" i="22"/>
  <c r="Q34" i="22" s="1"/>
  <c r="M34" i="22"/>
  <c r="O34" i="22" s="1"/>
  <c r="F34" i="22"/>
  <c r="G34" i="22" s="1"/>
  <c r="H34" i="22" s="1"/>
  <c r="I34" i="22" s="1"/>
  <c r="K34" i="22" s="1"/>
  <c r="L34" i="22" s="1"/>
  <c r="N34" i="22" s="1"/>
  <c r="E34" i="22"/>
  <c r="D34" i="22"/>
  <c r="C34" i="22"/>
  <c r="B34" i="22"/>
  <c r="A34" i="22"/>
  <c r="P33" i="22"/>
  <c r="Q33" i="22" s="1"/>
  <c r="M33" i="22"/>
  <c r="O33" i="22" s="1"/>
  <c r="F33" i="22"/>
  <c r="G33" i="22" s="1"/>
  <c r="H33" i="22" s="1"/>
  <c r="I33" i="22" s="1"/>
  <c r="K33" i="22" s="1"/>
  <c r="L33" i="22" s="1"/>
  <c r="N33" i="22" s="1"/>
  <c r="E33" i="22"/>
  <c r="D33" i="22"/>
  <c r="C33" i="22"/>
  <c r="B33" i="22"/>
  <c r="A33" i="22"/>
  <c r="P32" i="22"/>
  <c r="Q32" i="22" s="1"/>
  <c r="M32" i="22"/>
  <c r="O32" i="22" s="1"/>
  <c r="F32" i="22"/>
  <c r="G32" i="22" s="1"/>
  <c r="H32" i="22" s="1"/>
  <c r="I32" i="22" s="1"/>
  <c r="K32" i="22" s="1"/>
  <c r="L32" i="22" s="1"/>
  <c r="N32" i="22" s="1"/>
  <c r="E32" i="22"/>
  <c r="D32" i="22"/>
  <c r="C32" i="22"/>
  <c r="B32" i="22"/>
  <c r="A32" i="22"/>
  <c r="P31" i="22"/>
  <c r="Q31" i="22" s="1"/>
  <c r="M31" i="22"/>
  <c r="O31" i="22" s="1"/>
  <c r="F31" i="22"/>
  <c r="G31" i="22" s="1"/>
  <c r="H31" i="22" s="1"/>
  <c r="I31" i="22" s="1"/>
  <c r="K31" i="22" s="1"/>
  <c r="L31" i="22" s="1"/>
  <c r="N31" i="22" s="1"/>
  <c r="E31" i="22"/>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Q32" i="16" l="1"/>
  <c r="N32" i="16"/>
  <c r="N40" i="13"/>
  <c r="Q40" i="13"/>
  <c r="N34" i="15"/>
  <c r="Q34" i="15"/>
  <c r="Q31" i="16"/>
  <c r="N31" i="16"/>
  <c r="Q33" i="12"/>
  <c r="Q34" i="12"/>
  <c r="N35" i="13"/>
  <c r="Q35" i="13"/>
  <c r="N32" i="14"/>
  <c r="Q32" i="14"/>
  <c r="Q37" i="14"/>
  <c r="N37" i="14"/>
  <c r="Q38" i="16"/>
  <c r="N38" i="16"/>
  <c r="N37" i="13"/>
  <c r="Q37" i="13"/>
  <c r="N40" i="15"/>
  <c r="Q40" i="15"/>
  <c r="D25" i="1"/>
  <c r="D41" i="1" s="1"/>
  <c r="N34" i="2"/>
  <c r="Q34" i="2"/>
  <c r="N32" i="13"/>
  <c r="Q32" i="13"/>
  <c r="Q38" i="14"/>
  <c r="N38" i="14"/>
  <c r="Q39" i="16"/>
  <c r="N39" i="16"/>
  <c r="N38" i="13"/>
  <c r="Q38" i="13"/>
  <c r="N31" i="14"/>
  <c r="Q31" i="14"/>
  <c r="Q35" i="14"/>
  <c r="N35" i="14"/>
  <c r="Q36" i="14"/>
  <c r="N36" i="14"/>
  <c r="N38" i="15"/>
  <c r="Q38" i="15"/>
  <c r="Q37" i="16"/>
  <c r="N37" i="16"/>
  <c r="N33" i="13"/>
  <c r="Q33" i="13"/>
  <c r="N41" i="13"/>
  <c r="Q41" i="13"/>
  <c r="Q34" i="14"/>
  <c r="N34" i="14"/>
  <c r="Q42" i="14"/>
  <c r="N42" i="14"/>
  <c r="N32" i="15"/>
  <c r="Q32" i="15"/>
  <c r="Q36" i="16"/>
  <c r="N36" i="16"/>
  <c r="E25" i="1"/>
  <c r="E41" i="1" s="1"/>
  <c r="N34" i="12"/>
  <c r="N36" i="13"/>
  <c r="Q36" i="13"/>
  <c r="N42" i="15"/>
  <c r="Q42" i="15"/>
  <c r="Q35" i="16"/>
  <c r="N35" i="16"/>
  <c r="E24" i="1"/>
  <c r="E40" i="1" s="1"/>
  <c r="N33" i="12"/>
  <c r="D24" i="1"/>
  <c r="D40" i="1" s="1"/>
  <c r="N33" i="2"/>
  <c r="Q33" i="2"/>
  <c r="N31" i="13"/>
  <c r="Q31" i="13"/>
  <c r="N39" i="13"/>
  <c r="Q39" i="13"/>
  <c r="N36" i="15"/>
  <c r="Q36" i="15"/>
  <c r="Q34" i="16"/>
  <c r="N34" i="16"/>
  <c r="Q42" i="16"/>
  <c r="N42" i="16"/>
  <c r="Q40" i="16"/>
  <c r="N40" i="16"/>
  <c r="N34" i="13"/>
  <c r="Q34" i="13"/>
  <c r="N42" i="13"/>
  <c r="Q42" i="13"/>
  <c r="Q33" i="16"/>
  <c r="N33" i="16"/>
  <c r="Q41" i="16"/>
  <c r="N41" i="16"/>
  <c r="Q33" i="14"/>
  <c r="N33" i="14"/>
  <c r="Q39" i="14"/>
  <c r="N39" i="14"/>
  <c r="Q40" i="14"/>
  <c r="N40" i="14"/>
  <c r="Q32" i="17"/>
  <c r="Q34" i="17"/>
  <c r="Q36" i="17"/>
  <c r="N41" i="17"/>
  <c r="Q41" i="14"/>
  <c r="N41" i="14"/>
  <c r="N31" i="12"/>
  <c r="N32" i="12"/>
  <c r="N35" i="12"/>
  <c r="N36" i="12"/>
  <c r="N37" i="12"/>
  <c r="N38" i="12"/>
  <c r="N39" i="12"/>
  <c r="N40" i="12"/>
  <c r="N41" i="12"/>
  <c r="N42" i="12"/>
  <c r="Q37" i="18"/>
  <c r="Q42" i="18"/>
  <c r="Q42" i="17"/>
  <c r="Q34" i="19"/>
  <c r="Q34" i="18"/>
  <c r="D43" i="1"/>
  <c r="I41" i="1"/>
  <c r="H41" i="1"/>
  <c r="G41" i="1"/>
  <c r="N41" i="1"/>
  <c r="F41" i="1"/>
  <c r="M41" i="1"/>
  <c r="K41" i="1"/>
  <c r="J41" i="1"/>
  <c r="L41" i="1"/>
  <c r="D39" i="1"/>
  <c r="D50" i="1" s="1"/>
  <c r="T55" i="1" s="1"/>
  <c r="T56" i="1" s="1"/>
  <c r="N31" i="2"/>
  <c r="N32" i="2"/>
  <c r="N35" i="2"/>
  <c r="N36" i="2"/>
  <c r="N37" i="2"/>
  <c r="N38" i="2"/>
  <c r="N39" i="2"/>
  <c r="N40" i="2"/>
  <c r="N41" i="2"/>
  <c r="N42" i="2"/>
  <c r="Q32" i="18"/>
  <c r="Q40" i="18"/>
  <c r="Q32" i="19"/>
  <c r="Q41" i="19"/>
  <c r="Q31" i="20"/>
  <c r="Q35" i="20"/>
  <c r="M47" i="1"/>
  <c r="L47" i="1"/>
  <c r="K47" i="1"/>
  <c r="J47" i="1"/>
  <c r="I47" i="1"/>
  <c r="G47" i="1"/>
  <c r="N47" i="1"/>
  <c r="F47" i="1"/>
  <c r="H47" i="1"/>
  <c r="Q41" i="17"/>
  <c r="Q35" i="18"/>
  <c r="Q35" i="19"/>
  <c r="Q38" i="17"/>
  <c r="Q38" i="18"/>
  <c r="Q38" i="19"/>
  <c r="Q42" i="19"/>
  <c r="Q32" i="20"/>
  <c r="Q36" i="20"/>
  <c r="Q40" i="20"/>
  <c r="Q34" i="21"/>
  <c r="Q38" i="21"/>
  <c r="Q42" i="21"/>
  <c r="F9" i="1"/>
  <c r="E43" i="1" s="1"/>
  <c r="Q33" i="18"/>
  <c r="Q41" i="18"/>
  <c r="Q33" i="19"/>
  <c r="I49" i="1"/>
  <c r="H49" i="1"/>
  <c r="G49" i="1"/>
  <c r="N49" i="1"/>
  <c r="F49" i="1"/>
  <c r="M49" i="1"/>
  <c r="K49" i="1"/>
  <c r="J49" i="1"/>
  <c r="Q40" i="17"/>
  <c r="Q36" i="18"/>
  <c r="Q36" i="19"/>
  <c r="Q39" i="19"/>
  <c r="Q33" i="20"/>
  <c r="Q37" i="20"/>
  <c r="Q41" i="20"/>
  <c r="Q31" i="21"/>
  <c r="Q35" i="21"/>
  <c r="Q39" i="21"/>
  <c r="F5" i="1"/>
  <c r="E39" i="1" s="1"/>
  <c r="E50" i="1" s="1"/>
  <c r="U55" i="1" s="1"/>
  <c r="U56" i="1" s="1"/>
  <c r="Q37" i="17"/>
  <c r="Q31" i="18"/>
  <c r="Q39" i="18"/>
  <c r="Q31" i="19"/>
  <c r="I45" i="1"/>
  <c r="H45" i="1"/>
  <c r="G45" i="1"/>
  <c r="N45" i="1"/>
  <c r="F45" i="1"/>
  <c r="M45" i="1"/>
  <c r="K45" i="1"/>
  <c r="J45" i="1"/>
  <c r="F16" i="1"/>
  <c r="AE55" i="1" s="1"/>
  <c r="L38" i="1"/>
  <c r="H40" i="1"/>
  <c r="L42" i="1"/>
  <c r="H44" i="1"/>
  <c r="L46" i="1"/>
  <c r="H48" i="1"/>
  <c r="M38" i="1"/>
  <c r="I40" i="1"/>
  <c r="M42" i="1"/>
  <c r="I44" i="1"/>
  <c r="M46" i="1"/>
  <c r="I48" i="1"/>
  <c r="G38" i="1"/>
  <c r="K40" i="1"/>
  <c r="G42" i="1"/>
  <c r="K44" i="1"/>
  <c r="G46" i="1"/>
  <c r="K48" i="1"/>
  <c r="H38" i="1"/>
  <c r="L40" i="1"/>
  <c r="H42" i="1"/>
  <c r="L44" i="1"/>
  <c r="H46" i="1"/>
  <c r="L48" i="1"/>
  <c r="I38" i="1"/>
  <c r="M40" i="1"/>
  <c r="I42" i="1"/>
  <c r="M44" i="1"/>
  <c r="I46" i="1"/>
  <c r="M48" i="1"/>
  <c r="J38" i="1"/>
  <c r="F40" i="1"/>
  <c r="N40" i="1"/>
  <c r="J42" i="1"/>
  <c r="F44" i="1"/>
  <c r="N44" i="1"/>
  <c r="J46" i="1"/>
  <c r="F48" i="1"/>
  <c r="N48" i="1"/>
  <c r="AE56" i="1" l="1"/>
  <c r="M43" i="1"/>
  <c r="M50" i="1" s="1"/>
  <c r="AC55" i="1" s="1"/>
  <c r="AC56" i="1" s="1"/>
  <c r="L43" i="1"/>
  <c r="K43" i="1"/>
  <c r="J43" i="1"/>
  <c r="I43" i="1"/>
  <c r="G43" i="1"/>
  <c r="N43" i="1"/>
  <c r="F43" i="1"/>
  <c r="H43" i="1"/>
  <c r="H50" i="1" s="1"/>
  <c r="X55" i="1" s="1"/>
  <c r="X56" i="1" s="1"/>
  <c r="M39" i="1"/>
  <c r="L39" i="1"/>
  <c r="L50" i="1" s="1"/>
  <c r="AB55" i="1" s="1"/>
  <c r="AB56" i="1" s="1"/>
  <c r="K39" i="1"/>
  <c r="K50" i="1" s="1"/>
  <c r="AA55" i="1" s="1"/>
  <c r="AA56" i="1" s="1"/>
  <c r="J39" i="1"/>
  <c r="J50" i="1" s="1"/>
  <c r="Z55" i="1" s="1"/>
  <c r="Z56" i="1" s="1"/>
  <c r="I39" i="1"/>
  <c r="I50" i="1" s="1"/>
  <c r="Y55" i="1" s="1"/>
  <c r="Y56" i="1" s="1"/>
  <c r="G39" i="1"/>
  <c r="G50" i="1" s="1"/>
  <c r="W55" i="1" s="1"/>
  <c r="W56" i="1" s="1"/>
  <c r="N39" i="1"/>
  <c r="N50" i="1" s="1"/>
  <c r="AD55" i="1" s="1"/>
  <c r="AD56" i="1" s="1"/>
  <c r="F39" i="1"/>
  <c r="F50" i="1" s="1"/>
  <c r="V55" i="1" s="1"/>
  <c r="V56" i="1" s="1"/>
  <c r="H39" i="1"/>
</calcChain>
</file>

<file path=xl/sharedStrings.xml><?xml version="1.0" encoding="utf-8"?>
<sst xmlns="http://schemas.openxmlformats.org/spreadsheetml/2006/main" count="4287" uniqueCount="253">
  <si>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</si>
  <si>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</si>
  <si>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</si>
  <si>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</si>
  <si>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</si>
  <si>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</si>
  <si>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</si>
  <si>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</si>
  <si>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</si>
  <si>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</si>
  <si>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</si>
  <si>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</si>
  <si>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</si>
  <si>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</si>
  <si>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</si>
  <si>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</si>
  <si>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</si>
  <si>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</si>
  <si>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</si>
  <si>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</si>
  <si>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</si>
  <si>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</si>
  <si>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</si>
  <si>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</si>
  <si>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</si>
  <si>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</si>
  <si>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</si>
  <si>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</si>
  <si>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</si>
  <si>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</si>
  <si>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</si>
  <si>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</si>
  <si>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</si>
  <si>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</si>
  <si>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</si>
  <si>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</si>
  <si>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</si>
  <si>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</si>
  <si>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</si>
  <si>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</si>
  <si>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</si>
  <si>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</si>
  <si>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</si>
  <si>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</si>
  <si>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</si>
  <si>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</si>
  <si>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</si>
  <si>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</si>
  <si>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</si>
  <si>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</si>
  <si>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</si>
  <si>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</si>
  <si>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</si>
  <si>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</si>
  <si>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Item</t>
  </si>
  <si>
    <t>Data</t>
  </si>
  <si>
    <t>Heading</t>
  </si>
  <si>
    <t>CPC</t>
  </si>
  <si>
    <t>Item Name</t>
  </si>
  <si>
    <t>Production + Imports (Average 2014-2016)</t>
  </si>
  <si>
    <t>Imports (Average 2014-2016)</t>
  </si>
  <si>
    <t>Production + Imports</t>
  </si>
  <si>
    <t>Price</t>
  </si>
  <si>
    <t>Percent of total value of Production</t>
  </si>
  <si>
    <t>Cereals &amp; Pulses</t>
  </si>
  <si>
    <t>0112</t>
  </si>
  <si>
    <t>Maize (corn)</t>
  </si>
  <si>
    <t>3,582,000</t>
  </si>
  <si>
    <t>147,002</t>
  </si>
  <si>
    <t>3,729,002</t>
  </si>
  <si>
    <t>207.2518</t>
  </si>
  <si>
    <t>0.18</t>
  </si>
  <si>
    <t>01701</t>
  </si>
  <si>
    <t>Beans dry</t>
  </si>
  <si>
    <t xml:space="preserve">  746,580</t>
  </si>
  <si>
    <t xml:space="preserve"> 95,020</t>
  </si>
  <si>
    <t xml:space="preserve">  841,600</t>
  </si>
  <si>
    <t>718.2064</t>
  </si>
  <si>
    <t>0.04</t>
  </si>
  <si>
    <t>Fish &amp; Fish Products</t>
  </si>
  <si>
    <t>0</t>
  </si>
  <si>
    <t xml:space="preserve"> </t>
  </si>
  <si>
    <t>Fruits &amp; Vegetables</t>
  </si>
  <si>
    <t>01312</t>
  </si>
  <si>
    <t>Bananas</t>
  </si>
  <si>
    <t>1,289,369</t>
  </si>
  <si>
    <t xml:space="preserve">    905</t>
  </si>
  <si>
    <t>1,290,274</t>
  </si>
  <si>
    <t>331.2043</t>
  </si>
  <si>
    <t>0.06</t>
  </si>
  <si>
    <t>01316</t>
  </si>
  <si>
    <t>Mangoes guavas mangosteens</t>
  </si>
  <si>
    <t xml:space="preserve">  786,095</t>
  </si>
  <si>
    <t xml:space="preserve">    581</t>
  </si>
  <si>
    <t xml:space="preserve">  786,676</t>
  </si>
  <si>
    <t>597.9299</t>
  </si>
  <si>
    <t>Meat &amp; Animals Products</t>
  </si>
  <si>
    <t>02211</t>
  </si>
  <si>
    <t>Raw milk of cattle</t>
  </si>
  <si>
    <t>3,779,843</t>
  </si>
  <si>
    <t xml:space="preserve">  5,773</t>
  </si>
  <si>
    <t>3,785,616</t>
  </si>
  <si>
    <t>386.375</t>
  </si>
  <si>
    <t>21111.01</t>
  </si>
  <si>
    <t>Meat of cattle fresh or chilled</t>
  </si>
  <si>
    <t xml:space="preserve">  508,083</t>
  </si>
  <si>
    <t xml:space="preserve">     32</t>
  </si>
  <si>
    <t xml:space="preserve">  508,115</t>
  </si>
  <si>
    <t>4454.9809</t>
  </si>
  <si>
    <t>0.02</t>
  </si>
  <si>
    <t>Roots, Tubers &amp; Oil-Bearing Crops</t>
  </si>
  <si>
    <t>01510</t>
  </si>
  <si>
    <t>Potatoes</t>
  </si>
  <si>
    <t>1,649,689</t>
  </si>
  <si>
    <t xml:space="preserve">  2,307</t>
  </si>
  <si>
    <t>1,651,996</t>
  </si>
  <si>
    <t>243.194</t>
  </si>
  <si>
    <t>0.08</t>
  </si>
  <si>
    <t>01530</t>
  </si>
  <si>
    <t>Sweet potatoes</t>
  </si>
  <si>
    <t xml:space="preserve">  964,848</t>
  </si>
  <si>
    <t xml:space="preserve">     NA</t>
  </si>
  <si>
    <t>194.0534</t>
  </si>
  <si>
    <t>0.05</t>
  </si>
  <si>
    <t>Other</t>
  </si>
  <si>
    <t>01620</t>
  </si>
  <si>
    <t>Tea leaves</t>
  </si>
  <si>
    <t xml:space="preserve">  436,050</t>
  </si>
  <si>
    <t xml:space="preserve"> 45,329</t>
  </si>
  <si>
    <t xml:space="preserve">  481,379</t>
  </si>
  <si>
    <t>1911.605</t>
  </si>
  <si>
    <t>01802</t>
  </si>
  <si>
    <t>Sugar cane</t>
  </si>
  <si>
    <t>7,129,704</t>
  </si>
  <si>
    <t>42.7993</t>
  </si>
  <si>
    <t>0.35</t>
  </si>
  <si>
    <t>Production_2015</t>
  </si>
  <si>
    <t>Imports_2015</t>
  </si>
  <si>
    <t>Production_2016</t>
  </si>
  <si>
    <t>Imports_2016</t>
  </si>
  <si>
    <t>Item</t>
  </si>
  <si>
    <t>Data</t>
  </si>
  <si>
    <t>Country</t>
  </si>
  <si>
    <t>Kenya</t>
  </si>
  <si>
    <t>2015</t>
  </si>
  <si>
    <t>Sources</t>
  </si>
  <si>
    <t>All available</t>
  </si>
  <si>
    <t>Whole Supply Chain</t>
  </si>
  <si>
    <t>flagcombination</t>
  </si>
  <si>
    <t>I;e</t>
  </si>
  <si>
    <t>2016</t>
  </si>
  <si>
    <t>1969 - 2014</t>
  </si>
  <si>
    <t>Harvest</t>
  </si>
  <si>
    <t>Farm</t>
  </si>
  <si>
    <t>Storage</t>
  </si>
  <si>
    <t>Wholesale</t>
  </si>
  <si>
    <t>Processing</t>
  </si>
  <si>
    <t>No data</t>
  </si>
  <si>
    <t>geographicaream49</t>
  </si>
  <si>
    <t>measureditemcpc</t>
  </si>
  <si>
    <t>crop</t>
  </si>
  <si>
    <t>timepointyears</t>
  </si>
  <si>
    <t>loss_per_clean</t>
  </si>
  <si>
    <t>fsc_location</t>
  </si>
  <si>
    <t>tag_datacollection</t>
  </si>
  <si>
    <t>reference</t>
  </si>
  <si>
    <t>url</t>
  </si>
  <si>
    <t>404</t>
  </si>
  <si>
    <t>4</t>
  </si>
  <si>
    <t>Fish</t>
  </si>
  <si>
    <t>processing</t>
  </si>
  <si>
    <t>Rapid Assessment</t>
  </si>
  <si>
    <t>ESN</t>
  </si>
  <si>
    <t>http://www.fao.org/fileadmin/user_upload/save-food/PDF/Kenya_Food_Loss_Studies.pdf</t>
  </si>
  <si>
    <t>0111</t>
  </si>
  <si>
    <t>Wheat</t>
  </si>
  <si>
    <t>transport</t>
  </si>
  <si>
    <t>APHLIS</t>
  </si>
  <si>
    <t>https://www.aphlis.net/en/page/2/country-tables#/datatables/country-tables?lang=en&amp;metric=prc&amp;crop=324&amp;year=2003</t>
  </si>
  <si>
    <t>farm</t>
  </si>
  <si>
    <t>harvest</t>
  </si>
  <si>
    <t>storage</t>
  </si>
  <si>
    <t>Maize (Corn)</t>
  </si>
  <si>
    <t>ESN FAO; Kenya_Food_Loss_Studies.pdf</t>
  </si>
  <si>
    <t>ESN;  Kenya_Food_Loss_Studies.pdf</t>
  </si>
  <si>
    <t>LitReview</t>
  </si>
  <si>
    <t>De Lima 1973; 20028.pdf</t>
  </si>
  <si>
    <t>https://www.nap.edu/catalog/20028/postharvest-food-losses-in-developing-countries</t>
  </si>
  <si>
    <t>-</t>
  </si>
  <si>
    <t>20028.pdf; De Lima, 1973)</t>
  </si>
  <si>
    <t>20028.pdf; (De Lima, 1973)</t>
  </si>
  <si>
    <t>0113</t>
  </si>
  <si>
    <t>Rice</t>
  </si>
  <si>
    <t>Survey</t>
  </si>
  <si>
    <t>DeLima 1979</t>
  </si>
  <si>
    <t>http://gala.gre.ac.uk/10785/1/Doc-0227.pdf</t>
  </si>
  <si>
    <t>SWS</t>
  </si>
  <si>
    <t>0114</t>
  </si>
  <si>
    <t>Sorghum</t>
  </si>
  <si>
    <t>0115</t>
  </si>
  <si>
    <t>Barley</t>
  </si>
  <si>
    <t>0118</t>
  </si>
  <si>
    <t>Millet</t>
  </si>
  <si>
    <t>01290</t>
  </si>
  <si>
    <t>Vegetables</t>
  </si>
  <si>
    <t xml:space="preserve">   </t>
  </si>
  <si>
    <t>KHDP Projects</t>
  </si>
  <si>
    <t>http://ucanr.edu/datastoreFiles/234-1847.pdf</t>
  </si>
  <si>
    <t>HDCA Project</t>
  </si>
  <si>
    <t>retail</t>
  </si>
  <si>
    <t>Kitinoja and Cantwell (2010)</t>
  </si>
  <si>
    <t>distribution</t>
  </si>
  <si>
    <t>trader</t>
  </si>
  <si>
    <t>Banana Program Project</t>
  </si>
  <si>
    <t>wholesupplychain</t>
  </si>
  <si>
    <t>George &amp; Mwangangi 1994</t>
  </si>
  <si>
    <t>Mangoes</t>
  </si>
  <si>
    <t>USAID/Fintrac; (Mbwika, 2012)</t>
  </si>
  <si>
    <t>http://pdf.usaid.gov/pdf_docs/PA00M2SZ.pdf</t>
  </si>
  <si>
    <t>Expert Opinion</t>
  </si>
  <si>
    <t>USAID/Fintrac</t>
  </si>
  <si>
    <t>export</t>
  </si>
  <si>
    <t>Census</t>
  </si>
  <si>
    <t>ABD; 15-06-29-Mango-value-chain-report.pdf</t>
  </si>
  <si>
    <t>http://fsdkenya.org/publication/opportunities-for-ficing-the-mango-value-chain-a-case-study-of-lower-eastern-kenya/</t>
  </si>
  <si>
    <t>FSD; 15-06-29-Mango-value-chain-report.pdf</t>
  </si>
  <si>
    <t>01359</t>
  </si>
  <si>
    <t>Fruits</t>
  </si>
  <si>
    <t>KHDP Project</t>
  </si>
  <si>
    <t>GIZ</t>
  </si>
  <si>
    <t>https://www.giz.de/fachexpertise/downloads/PHL_in_potato_value_chains_in_Kenya_web.pdf</t>
  </si>
  <si>
    <t>Yahia 2005</t>
  </si>
  <si>
    <t>22290</t>
  </si>
  <si>
    <t>Dairy Products, Milk</t>
  </si>
  <si>
    <t>23120</t>
  </si>
  <si>
    <t>Legumes</t>
  </si>
  <si>
    <t>20028.pdf; De Lima 1973</t>
  </si>
  <si>
    <t/>
  </si>
  <si>
    <t>Ruminants</t>
  </si>
  <si>
    <t>(Roba, 2013) &amp; (Juma, 2007)</t>
  </si>
  <si>
    <t>http://gala.gre.ac.uk/16153/7/16153%20TOMLINS_Reducing_Postharvest_Losses_2016.pdf</t>
  </si>
  <si>
    <t>IRMA Project Document No. 27January 2007; 89972.pdf</t>
  </si>
  <si>
    <t>Mango</t>
  </si>
  <si>
    <t>MUCHIRI CAROLINE MUGURE; MSc Thesis_Caroline Muchiri.pdf</t>
  </si>
  <si>
    <t>2017</t>
  </si>
  <si>
    <t>2018</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</si>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</sst>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0" fontId="1" fillId="3" borderId="1" xfId="0"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12"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0.118686389812134</c:v>
                </c:pt>
                <c:pt idx="1">
                  <c:v>0.11374219632610197</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DD5-4B32-9276-B7FD057BBF0E}"/>
            </c:ext>
          </c:extLst>
        </c:ser>
        <c:dLbls>
          <c:showLegendKey val="0"/>
          <c:showVal val="0"/>
          <c:showCatName val="0"/>
          <c:showSerName val="0"/>
          <c:showPercent val="0"/>
          <c:showBubbleSize val="0"/>
        </c:dLbls>
        <c:marker val="1"/>
        <c:smooth val="0"/>
        <c:axId val="183314696"/>
        <c:axId val="181583760"/>
      </c:lineChart>
      <c:catAx>
        <c:axId val="1833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760"/>
        <c:crosses val="autoZero"/>
        <c:auto val="1"/>
        <c:lblAlgn val="ctr"/>
        <c:lblOffset val="100"/>
        <c:noMultiLvlLbl val="0"/>
      </c:catAx>
      <c:valAx>
        <c:axId val="1815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46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95.834237191089827</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E64-4AEE-9BFF-0921EAEF4342}"/>
            </c:ext>
          </c:extLst>
        </c:ser>
        <c:dLbls>
          <c:showLegendKey val="0"/>
          <c:showVal val="0"/>
          <c:showCatName val="0"/>
          <c:showSerName val="0"/>
          <c:showPercent val="0"/>
          <c:showBubbleSize val="0"/>
        </c:dLbls>
        <c:marker val="1"/>
        <c:smooth val="0"/>
        <c:axId val="184540768"/>
        <c:axId val="184541152"/>
      </c:lineChart>
      <c:catAx>
        <c:axId val="1845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1152"/>
        <c:crosses val="autoZero"/>
        <c:auto val="1"/>
        <c:lblAlgn val="ctr"/>
        <c:lblOffset val="100"/>
        <c:noMultiLvlLbl val="0"/>
      </c:catAx>
      <c:valAx>
        <c:axId val="184541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Maize (corn)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0.185</c:v>
                </c:pt>
                <c:pt idx="1">
                  <c:v>0.13500000000000001</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7AA3-49A7-A08C-1A3AC67BD89A}"/>
            </c:ext>
          </c:extLst>
        </c:ser>
        <c:ser>
          <c:idx val="1"/>
          <c:order val="1"/>
          <c:tx>
            <c:strRef>
              <c:f>Step3_CompareFLI!$C$23</c:f>
              <c:strCache>
                <c:ptCount val="1"/>
                <c:pt idx="0">
                  <c:v>Beans dry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0.05</c:v>
                </c:pt>
                <c:pt idx="1">
                  <c:v>0.05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7AA3-49A7-A08C-1A3AC67BD89A}"/>
            </c:ext>
          </c:extLst>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7AA3-49A7-A08C-1A3AC67BD89A}"/>
            </c:ext>
          </c:extLst>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3-7AA3-49A7-A08C-1A3AC67BD89A}"/>
            </c:ext>
          </c:extLst>
        </c:ser>
        <c:ser>
          <c:idx val="4"/>
          <c:order val="4"/>
          <c:tx>
            <c:strRef>
              <c:f>Step3_CompareFLI!$C$26</c:f>
              <c:strCache>
                <c:ptCount val="1"/>
                <c:pt idx="0">
                  <c:v>Bananas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0.48199999999999998</c:v>
                </c:pt>
                <c:pt idx="1">
                  <c:v>0.48199999999999998</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7AA3-49A7-A08C-1A3AC67BD89A}"/>
            </c:ext>
          </c:extLst>
        </c:ser>
        <c:ser>
          <c:idx val="5"/>
          <c:order val="5"/>
          <c:tx>
            <c:strRef>
              <c:f>Step3_CompareFLI!$C$27</c:f>
              <c:strCache>
                <c:ptCount val="1"/>
                <c:pt idx="0">
                  <c:v>Mangoes guavas mangosteens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0.48199999999999998</c:v>
                </c:pt>
                <c:pt idx="1">
                  <c:v>0.48199999999999998</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7AA3-49A7-A08C-1A3AC67BD89A}"/>
            </c:ext>
          </c:extLst>
        </c:ser>
        <c:ser>
          <c:idx val="6"/>
          <c:order val="6"/>
          <c:tx>
            <c:strRef>
              <c:f>Step3_CompareFLI!$C$32</c:f>
              <c:strCache>
                <c:ptCount val="1"/>
                <c:pt idx="0">
                  <c:v>Tea leaves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6-7AA3-49A7-A08C-1A3AC67BD89A}"/>
            </c:ext>
          </c:extLst>
        </c:ser>
        <c:ser>
          <c:idx val="7"/>
          <c:order val="7"/>
          <c:tx>
            <c:strRef>
              <c:f>Step3_CompareFLI!$C$33</c:f>
              <c:strCache>
                <c:ptCount val="1"/>
                <c:pt idx="0">
                  <c:v>Sugar cane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0.05</c:v>
                </c:pt>
                <c:pt idx="1">
                  <c:v>0.05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7-7AA3-49A7-A08C-1A3AC67BD89A}"/>
            </c:ext>
          </c:extLst>
        </c:ser>
        <c:ser>
          <c:idx val="8"/>
          <c:order val="8"/>
          <c:tx>
            <c:strRef>
              <c:f>Step3_CompareFLI!$C$28</c:f>
              <c:strCache>
                <c:ptCount val="1"/>
                <c:pt idx="0">
                  <c:v>Raw milk of cattle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8-7AA3-49A7-A08C-1A3AC67BD89A}"/>
            </c:ext>
          </c:extLst>
        </c:ser>
        <c:ser>
          <c:idx val="9"/>
          <c:order val="9"/>
          <c:tx>
            <c:strRef>
              <c:f>Step3_CompareFLI!$C$29</c:f>
              <c:strCache>
                <c:ptCount val="1"/>
                <c:pt idx="0">
                  <c:v>Meat of cattle fresh or chilled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9-7AA3-49A7-A08C-1A3AC67BD89A}"/>
            </c:ext>
          </c:extLst>
        </c:ser>
        <c:dLbls>
          <c:showLegendKey val="0"/>
          <c:showVal val="0"/>
          <c:showCatName val="0"/>
          <c:showSerName val="0"/>
          <c:showPercent val="0"/>
          <c:showBubbleSize val="0"/>
        </c:dLbls>
        <c:marker val="1"/>
        <c:smooth val="0"/>
        <c:axId val="184318904"/>
        <c:axId val="184343864"/>
      </c:lineChart>
      <c:catAx>
        <c:axId val="18431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64"/>
        <c:crosses val="autoZero"/>
        <c:auto val="1"/>
        <c:lblAlgn val="ctr"/>
        <c:lblOffset val="100"/>
        <c:noMultiLvlLbl val="0"/>
      </c:catAx>
      <c:valAx>
        <c:axId val="184343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8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1" name="Table11" displayName="Table11" ref="A1:I388" totalsRowShown="0">
  <autoFilter ref="A1:I388"/>
  <tableColumns count="9">
    <tableColumn id="1" name="geographicaream49"/>
    <tableColumn id="2" name="measureditemcpc"/>
    <tableColumn id="3" name="crop"/>
    <tableColumn id="4" name="timepointyears"/>
    <tableColumn id="5" name="loss_per_clean"/>
    <tableColumn id="6" name="fsc_location"/>
    <tableColumn id="7" name="tag_datacollection"/>
    <tableColumn id="8" name="reference"/>
    <tableColumn id="9" name="url"/>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G16" totalsRowShown="0">
  <tableColumns count="4">
    <tableColumn id="1" name="Production_2015"/>
    <tableColumn id="2" name="Imports_2015"/>
    <tableColumn id="3" name="Production_2016"/>
    <tableColumn id="4" name="Imports_2016"/>
  </tableColumns>
  <tableStyleInfo name="TableStyleLight9" showFirstColumn="0" showLastColumn="0" showRowStripes="1" showColumnStripes="0"/>
</table>
</file>

<file path=xl/tables/table3.xml><?xml version="1.0" encoding="utf-8"?>
<table xmlns="http://schemas.openxmlformats.org/spreadsheetml/2006/main" id="9" name="Table9" displayName="Table9" ref="A2:B5" totalsRowShown="0">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10" name="Table10" displayName="Table10"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2:B5" totalsRowShown="0">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6" name="Table6" displayName="Table6" ref="L11:M23" totalsRowShown="0">
  <tableColumns count="2">
    <tableColumn id="1" name="Whole Supply Chain"/>
    <tableColumn id="2" name="flagcombination"/>
  </tableColumns>
  <tableStyleInfo name="TableStyleLight9" showFirstColumn="0" showLastColumn="0" showRowStripes="1" showColumnStripes="0"/>
</table>
</file>

<file path=xl/tables/table7.xml><?xml version="1.0" encoding="utf-8"?>
<table xmlns="http://schemas.openxmlformats.org/spreadsheetml/2006/main" id="7" name="Table7" displayName="Table7" ref="A2:B5" totalsRowShown="0">
  <tableColumns count="2">
    <tableColumn id="1" name="Item"/>
    <tableColumn id="2" name="Data"/>
  </tableColumns>
  <tableStyleInfo name="TableStyleLight9" showFirstColumn="0" showLastColumn="0" showRowStripes="1" showColumnStripes="0"/>
</table>
</file>

<file path=xl/tables/table8.xml><?xml version="1.0" encoding="utf-8"?>
<table xmlns="http://schemas.openxmlformats.org/spreadsheetml/2006/main" id="8" name="Table8" displayName="Table8" ref="L11:M23" totalsRowShown="0">
  <tableColumns count="2">
    <tableColumn id="1" name="Whole Supply Chain"/>
    <tableColumn id="2" name="flagcombination"/>
  </tableColumns>
  <tableStyleInfo name="TableStyleLight9" showFirstColumn="0" showLastColumn="0" showRowStripes="1" showColumnStripes="0"/>
</table>
</file>

<file path=xl/tables/table9.xml><?xml version="1.0" encoding="utf-8"?>
<table xmlns="http://schemas.openxmlformats.org/spreadsheetml/2006/main" id="12" name="Table12" displayName="Table12" ref="F21:N33" totalsRowShown="0">
  <tableColumns count="9">
    <tableColumn id="1" name="2017"/>
    <tableColumn id="2" name="2018"/>
    <tableColumn id="3" name="2019"/>
    <tableColumn id="4" name="2020"/>
    <tableColumn id="5" name="2021"/>
    <tableColumn id="6" name="2022"/>
    <tableColumn id="7" name="2023"/>
    <tableColumn id="8" name="2024"/>
    <tableColumn id="9" name="202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5" t="s">
        <v>39</v>
      </c>
      <c r="B1" s="105"/>
      <c r="C1" s="105"/>
      <c r="D1" s="105"/>
      <c r="E1" s="105"/>
      <c r="F1" s="105"/>
      <c r="G1" s="105"/>
      <c r="H1" s="105"/>
      <c r="I1" s="105"/>
      <c r="J1" s="105"/>
      <c r="K1" s="105"/>
      <c r="L1" s="105"/>
      <c r="M1" s="105"/>
    </row>
    <row r="2" spans="1:13" ht="15" customHeight="1" x14ac:dyDescent="0.25">
      <c r="A2" s="105"/>
      <c r="B2" s="105"/>
      <c r="C2" s="105"/>
      <c r="D2" s="105"/>
      <c r="E2" s="105"/>
      <c r="F2" s="105"/>
      <c r="G2" s="105"/>
      <c r="H2" s="105"/>
      <c r="I2" s="105"/>
      <c r="J2" s="105"/>
      <c r="K2" s="105"/>
      <c r="L2" s="105"/>
      <c r="M2" s="105"/>
    </row>
    <row r="3" spans="1:13" ht="15" customHeight="1" x14ac:dyDescent="0.25">
      <c r="A3" s="105"/>
      <c r="B3" s="105"/>
      <c r="C3" s="105"/>
      <c r="D3" s="105"/>
      <c r="E3" s="105"/>
      <c r="F3" s="105"/>
      <c r="G3" s="105"/>
      <c r="H3" s="105"/>
      <c r="I3" s="105"/>
      <c r="J3" s="105"/>
      <c r="K3" s="105"/>
      <c r="L3" s="105"/>
      <c r="M3" s="105"/>
    </row>
    <row r="4" spans="1:13" ht="15" customHeight="1" x14ac:dyDescent="0.25">
      <c r="A4" s="105"/>
      <c r="B4" s="105"/>
      <c r="C4" s="105"/>
      <c r="D4" s="105"/>
      <c r="E4" s="105"/>
      <c r="F4" s="105"/>
      <c r="G4" s="105"/>
      <c r="H4" s="105"/>
      <c r="I4" s="105"/>
      <c r="J4" s="105"/>
      <c r="K4" s="105"/>
      <c r="L4" s="105"/>
      <c r="M4" s="105"/>
    </row>
    <row r="5" spans="1:13" ht="15" customHeight="1" x14ac:dyDescent="0.25">
      <c r="A5" s="105"/>
      <c r="B5" s="105"/>
      <c r="C5" s="105"/>
      <c r="D5" s="105"/>
      <c r="E5" s="105"/>
      <c r="F5" s="105"/>
      <c r="G5" s="105"/>
      <c r="H5" s="105"/>
      <c r="I5" s="105"/>
      <c r="J5" s="105"/>
      <c r="K5" s="105"/>
      <c r="L5" s="105"/>
      <c r="M5" s="105"/>
    </row>
    <row r="6" spans="1:13" ht="15" customHeight="1" x14ac:dyDescent="0.25">
      <c r="A6" s="105"/>
      <c r="B6" s="105"/>
      <c r="C6" s="105"/>
      <c r="D6" s="105"/>
      <c r="E6" s="105"/>
      <c r="F6" s="105"/>
      <c r="G6" s="105"/>
      <c r="H6" s="105"/>
      <c r="I6" s="105"/>
      <c r="J6" s="105"/>
      <c r="K6" s="105"/>
      <c r="L6" s="105"/>
      <c r="M6" s="105"/>
    </row>
    <row r="7" spans="1:13" ht="15" customHeight="1" x14ac:dyDescent="0.25">
      <c r="A7" s="105"/>
      <c r="B7" s="105"/>
      <c r="C7" s="105"/>
      <c r="D7" s="105"/>
      <c r="E7" s="105"/>
      <c r="F7" s="105"/>
      <c r="G7" s="105"/>
      <c r="H7" s="105"/>
      <c r="I7" s="105"/>
      <c r="J7" s="105"/>
      <c r="K7" s="105"/>
      <c r="L7" s="105"/>
      <c r="M7" s="105"/>
    </row>
    <row r="8" spans="1:13" ht="15" customHeight="1" x14ac:dyDescent="0.25">
      <c r="A8" s="105"/>
      <c r="B8" s="105"/>
      <c r="C8" s="105"/>
      <c r="D8" s="105"/>
      <c r="E8" s="105"/>
      <c r="F8" s="105"/>
      <c r="G8" s="105"/>
      <c r="H8" s="105"/>
      <c r="I8" s="105"/>
      <c r="J8" s="105"/>
      <c r="K8" s="105"/>
      <c r="L8" s="105"/>
      <c r="M8" s="105"/>
    </row>
    <row r="9" spans="1:13" ht="15" customHeight="1" x14ac:dyDescent="0.25">
      <c r="A9" s="105"/>
      <c r="B9" s="105"/>
      <c r="C9" s="105"/>
      <c r="D9" s="105"/>
      <c r="E9" s="105"/>
      <c r="F9" s="105"/>
      <c r="G9" s="105"/>
      <c r="H9" s="105"/>
      <c r="I9" s="105"/>
      <c r="J9" s="105"/>
      <c r="K9" s="105"/>
      <c r="L9" s="105"/>
      <c r="M9" s="105"/>
    </row>
    <row r="10" spans="1:13" ht="15" customHeight="1" x14ac:dyDescent="0.25">
      <c r="A10" s="105"/>
      <c r="B10" s="105"/>
      <c r="C10" s="105"/>
      <c r="D10" s="105"/>
      <c r="E10" s="105"/>
      <c r="F10" s="105"/>
      <c r="G10" s="105"/>
      <c r="H10" s="105"/>
      <c r="I10" s="105"/>
      <c r="J10" s="105"/>
      <c r="K10" s="105"/>
      <c r="L10" s="105"/>
      <c r="M10" s="105"/>
    </row>
    <row r="11" spans="1:13" ht="15" customHeight="1" x14ac:dyDescent="0.25">
      <c r="A11" s="105"/>
      <c r="B11" s="105"/>
      <c r="C11" s="105"/>
      <c r="D11" s="105"/>
      <c r="E11" s="105"/>
      <c r="F11" s="105"/>
      <c r="G11" s="105"/>
      <c r="H11" s="105"/>
      <c r="I11" s="105"/>
      <c r="J11" s="105"/>
      <c r="K11" s="105"/>
      <c r="L11" s="105"/>
      <c r="M11" s="105"/>
    </row>
    <row r="12" spans="1:13" ht="15" customHeight="1" x14ac:dyDescent="0.25">
      <c r="A12" s="105"/>
      <c r="B12" s="105"/>
      <c r="C12" s="105"/>
      <c r="D12" s="105"/>
      <c r="E12" s="105"/>
      <c r="F12" s="105"/>
      <c r="G12" s="105"/>
      <c r="H12" s="105"/>
      <c r="I12" s="105"/>
      <c r="J12" s="105"/>
      <c r="K12" s="105"/>
      <c r="L12" s="105"/>
      <c r="M12" s="105"/>
    </row>
    <row r="13" spans="1:13" ht="15" customHeight="1" x14ac:dyDescent="0.25">
      <c r="A13" s="105"/>
      <c r="B13" s="105"/>
      <c r="C13" s="105"/>
      <c r="D13" s="105"/>
      <c r="E13" s="105"/>
      <c r="F13" s="105"/>
      <c r="G13" s="105"/>
      <c r="H13" s="105"/>
      <c r="I13" s="105"/>
      <c r="J13" s="105"/>
      <c r="K13" s="105"/>
      <c r="L13" s="105"/>
      <c r="M13" s="105"/>
    </row>
    <row r="14" spans="1:13" ht="15" customHeight="1" x14ac:dyDescent="0.25">
      <c r="A14" s="105"/>
      <c r="B14" s="105"/>
      <c r="C14" s="105"/>
      <c r="D14" s="105"/>
      <c r="E14" s="105"/>
      <c r="F14" s="105"/>
      <c r="G14" s="105"/>
      <c r="H14" s="105"/>
      <c r="I14" s="105"/>
      <c r="J14" s="105"/>
      <c r="K14" s="105"/>
      <c r="L14" s="105"/>
      <c r="M14" s="105"/>
    </row>
    <row r="15" spans="1:13" ht="81.75" customHeight="1" x14ac:dyDescent="0.25">
      <c r="A15" s="105"/>
      <c r="B15" s="105"/>
      <c r="C15" s="105"/>
      <c r="D15" s="105"/>
      <c r="E15" s="105"/>
      <c r="F15" s="105"/>
      <c r="G15" s="105"/>
      <c r="H15" s="105"/>
      <c r="I15" s="105"/>
      <c r="J15" s="105"/>
      <c r="K15" s="105"/>
      <c r="L15" s="105"/>
      <c r="M15" s="105"/>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SUM('Step1a_AnnualProduction&amp;Imports'!L5:M5)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SUM('Step1a_AnnualProduction&amp;Imports'!L6:M6)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SUM('Step1a_AnnualProduction&amp;Imports'!L7:M7)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SUM('Step1a_AnnualProduction&amp;Imports'!L8:M8)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SUM('Step1a_AnnualProduction&amp;Imports'!L9:M9)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SUM('Step1a_AnnualProduction&amp;Imports'!L10:M10)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SUM('Step1a_AnnualProduction&amp;Imports'!L11:M11)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SUM('Step1a_AnnualProduction&amp;Imports'!L12:M12)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SUM('Step1a_AnnualProduction&amp;Imports'!L13:M13)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SUM('Step1a_AnnualProduction&amp;Imports'!L14:M14)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SUM('Step1a_AnnualProduction&amp;Imports'!L15:M15)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SUM('Step1a_AnnualProduction&amp;Imports'!L16:M16)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SUM('Step1a_AnnualProduction&amp;Imports'!N5:O5)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SUM('Step1a_AnnualProduction&amp;Imports'!N6:O6)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SUM('Step1a_AnnualProduction&amp;Imports'!N7:O7)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SUM('Step1a_AnnualProduction&amp;Imports'!N8:O8)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SUM('Step1a_AnnualProduction&amp;Imports'!N9:O9)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SUM('Step1a_AnnualProduction&amp;Imports'!N10:O10)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SUM('Step1a_AnnualProduction&amp;Imports'!N11:O11)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SUM('Step1a_AnnualProduction&amp;Imports'!N12:O12)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SUM('Step1a_AnnualProduction&amp;Imports'!N13:O13)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SUM('Step1a_AnnualProduction&amp;Imports'!N14:O14)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SUM('Step1a_AnnualProduction&amp;Imports'!N15:O15)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SUM('Step1a_AnnualProduction&amp;Imports'!N16:O16)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SUM('Step1a_AnnualProduction&amp;Imports'!P5:Q5)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SUM('Step1a_AnnualProduction&amp;Imports'!P6:Q6)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SUM('Step1a_AnnualProduction&amp;Imports'!P7:Q7)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SUM('Step1a_AnnualProduction&amp;Imports'!P8:Q8)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SUM('Step1a_AnnualProduction&amp;Imports'!P9:Q9)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SUM('Step1a_AnnualProduction&amp;Imports'!P10:Q10)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SUM('Step1a_AnnualProduction&amp;Imports'!P11:Q11)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SUM('Step1a_AnnualProduction&amp;Imports'!P12:Q12)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SUM('Step1a_AnnualProduction&amp;Imports'!P13:Q13)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SUM('Step1a_AnnualProduction&amp;Imports'!P14:Q14)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SUM('Step1a_AnnualProduction&amp;Imports'!P15:Q15)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SUM('Step1a_AnnualProduction&amp;Imports'!P16:Q16)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SUM('Step1a_AnnualProduction&amp;Imports'!R5:S5)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SUM('Step1a_AnnualProduction&amp;Imports'!R6:S6)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SUM('Step1a_AnnualProduction&amp;Imports'!R7:S7)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SUM('Step1a_AnnualProduction&amp;Imports'!R8:S8)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SUM('Step1a_AnnualProduction&amp;Imports'!R9:S9)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SUM('Step1a_AnnualProduction&amp;Imports'!R10:S10)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SUM('Step1a_AnnualProduction&amp;Imports'!R11:S11)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SUM('Step1a_AnnualProduction&amp;Imports'!R12:S12)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SUM('Step1a_AnnualProduction&amp;Imports'!R13:S13)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SUM('Step1a_AnnualProduction&amp;Imports'!R14:S14)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SUM('Step1a_AnnualProduction&amp;Imports'!R15:S15)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SUM('Step1a_AnnualProduction&amp;Imports'!R16:S16)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SUM('Step1a_AnnualProduction&amp;Imports'!T5:U5)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SUM('Step1a_AnnualProduction&amp;Imports'!T6:U6)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SUM('Step1a_AnnualProduction&amp;Imports'!T7:U7)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SUM('Step1a_AnnualProduction&amp;Imports'!T8:U8)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SUM('Step1a_AnnualProduction&amp;Imports'!T9:U9)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SUM('Step1a_AnnualProduction&amp;Imports'!T10:U10)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SUM('Step1a_AnnualProduction&amp;Imports'!T11:U11)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SUM('Step1a_AnnualProduction&amp;Imports'!T12:U12)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SUM('Step1a_AnnualProduction&amp;Imports'!T13:U13)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SUM('Step1a_AnnualProduction&amp;Imports'!T14:U14)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SUM('Step1a_AnnualProduction&amp;Imports'!T15:U15)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SUM('Step1a_AnnualProduction&amp;Imports'!T16:U16)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SUM('Step1a_AnnualProduction&amp;Imports'!V5:W5)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SUM('Step1a_AnnualProduction&amp;Imports'!V6:W6)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SUM('Step1a_AnnualProduction&amp;Imports'!V7:W7)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SUM('Step1a_AnnualProduction&amp;Imports'!V8:W8)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SUM('Step1a_AnnualProduction&amp;Imports'!V9:W9)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SUM('Step1a_AnnualProduction&amp;Imports'!V10:W10)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SUM('Step1a_AnnualProduction&amp;Imports'!V11:W11)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SUM('Step1a_AnnualProduction&amp;Imports'!V12:W12)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SUM('Step1a_AnnualProduction&amp;Imports'!V13:W13)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SUM('Step1a_AnnualProduction&amp;Imports'!V14:W14)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SUM('Step1a_AnnualProduction&amp;Imports'!V15:W15)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SUM('Step1a_AnnualProduction&amp;Imports'!V16:W16)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82" t="s">
        <v>19</v>
      </c>
      <c r="F12" s="82" t="s">
        <v>19</v>
      </c>
      <c r="G12" s="82" t="s">
        <v>19</v>
      </c>
      <c r="H12" s="82" t="s">
        <v>19</v>
      </c>
      <c r="I12" s="82" t="s">
        <v>19</v>
      </c>
      <c r="L12" s="39">
        <v>0</v>
      </c>
    </row>
    <row r="13" spans="1:13" x14ac:dyDescent="0.25">
      <c r="A13" s="33" t="str">
        <f>Cereal_2</f>
        <v>Cereals &amp; Pulses</v>
      </c>
      <c r="B13" s="32" t="str">
        <f>Cereal_2</f>
        <v>01701</v>
      </c>
      <c r="C13" s="71" t="str">
        <f>Cereal_2</f>
        <v>Beans dry</v>
      </c>
      <c r="D13" s="77" t="s">
        <v>19</v>
      </c>
      <c r="E13" s="82" t="s">
        <v>19</v>
      </c>
      <c r="F13" s="82" t="s">
        <v>19</v>
      </c>
      <c r="G13" s="82" t="s">
        <v>19</v>
      </c>
      <c r="H13" s="82" t="s">
        <v>19</v>
      </c>
      <c r="I13" s="82" t="s">
        <v>19</v>
      </c>
      <c r="L13" s="39">
        <v>0</v>
      </c>
    </row>
    <row r="14" spans="1:13" x14ac:dyDescent="0.25">
      <c r="A14" s="33" t="str">
        <f>Fruits_Vegetables_1</f>
        <v>Fish &amp; Fish Products</v>
      </c>
      <c r="B14" s="32" t="str">
        <f>Fruits_Vegetables_1</f>
        <v>0</v>
      </c>
      <c r="C14" s="71" t="str">
        <f>Fruits_Vegetables_1</f>
        <v xml:space="preserve"> </v>
      </c>
      <c r="D14" s="77" t="s">
        <v>19</v>
      </c>
      <c r="E14" s="82" t="s">
        <v>19</v>
      </c>
      <c r="F14" s="82" t="s">
        <v>19</v>
      </c>
      <c r="G14" s="82" t="s">
        <v>19</v>
      </c>
      <c r="H14" s="82" t="s">
        <v>19</v>
      </c>
      <c r="I14" s="82" t="s">
        <v>19</v>
      </c>
      <c r="L14" s="39">
        <v>0</v>
      </c>
    </row>
    <row r="15" spans="1:13" x14ac:dyDescent="0.25">
      <c r="A15" s="33" t="str">
        <f>Fruits_Vegetables_2</f>
        <v>Fish &amp; Fish Products</v>
      </c>
      <c r="B15" s="32" t="str">
        <f>Fruits_Vegetables_2</f>
        <v>0</v>
      </c>
      <c r="C15" s="71" t="str">
        <f>Fruits_Vegetables_2</f>
        <v xml:space="preserve"> </v>
      </c>
      <c r="D15" s="77" t="s">
        <v>19</v>
      </c>
      <c r="E15" s="82" t="s">
        <v>19</v>
      </c>
      <c r="F15" s="82" t="s">
        <v>19</v>
      </c>
      <c r="G15" s="82" t="s">
        <v>19</v>
      </c>
      <c r="H15" s="82" t="s">
        <v>19</v>
      </c>
      <c r="I15" s="82" t="s">
        <v>19</v>
      </c>
      <c r="L15" s="39">
        <v>0</v>
      </c>
    </row>
    <row r="16" spans="1:13" x14ac:dyDescent="0.25">
      <c r="A16" s="33" t="str">
        <f>Roots_Tubers_Oil_1</f>
        <v>Fruits &amp; Vegetables</v>
      </c>
      <c r="B16" s="32" t="str">
        <f>Roots_Tubers_Oil_1</f>
        <v>01312</v>
      </c>
      <c r="C16" s="71" t="str">
        <f>Roots_Tubers_Oil_1</f>
        <v>Bananas</v>
      </c>
      <c r="D16" s="77" t="s">
        <v>19</v>
      </c>
      <c r="E16" s="82" t="s">
        <v>19</v>
      </c>
      <c r="F16" s="82" t="s">
        <v>19</v>
      </c>
      <c r="G16" s="82" t="s">
        <v>19</v>
      </c>
      <c r="H16" s="82" t="s">
        <v>19</v>
      </c>
      <c r="I16" s="82" t="s">
        <v>19</v>
      </c>
      <c r="L16" s="39">
        <v>0</v>
      </c>
    </row>
    <row r="17" spans="1:27" x14ac:dyDescent="0.25">
      <c r="A17" s="33" t="str">
        <f>Roots_Tubers_Oil_2</f>
        <v>Fruits &amp; Vegetables</v>
      </c>
      <c r="B17" s="32" t="str">
        <f>Roots_Tubers_Oil_2</f>
        <v>01316</v>
      </c>
      <c r="C17" s="71" t="str">
        <f>Roots_Tubers_Oil_2</f>
        <v>Mangoes guavas mangosteens</v>
      </c>
      <c r="D17" s="77" t="s">
        <v>19</v>
      </c>
      <c r="E17" s="82" t="s">
        <v>19</v>
      </c>
      <c r="F17" s="82" t="s">
        <v>19</v>
      </c>
      <c r="G17" s="82" t="s">
        <v>19</v>
      </c>
      <c r="H17" s="82" t="s">
        <v>19</v>
      </c>
      <c r="I17" s="82"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82" t="s">
        <v>19</v>
      </c>
      <c r="F18" s="82" t="s">
        <v>19</v>
      </c>
      <c r="G18" s="82" t="s">
        <v>19</v>
      </c>
      <c r="H18" s="82" t="s">
        <v>19</v>
      </c>
      <c r="I18" s="82"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82" t="s">
        <v>19</v>
      </c>
      <c r="F19" s="82" t="s">
        <v>19</v>
      </c>
      <c r="G19" s="82" t="s">
        <v>19</v>
      </c>
      <c r="H19" s="82" t="s">
        <v>19</v>
      </c>
      <c r="I19" s="82" t="s">
        <v>19</v>
      </c>
      <c r="L19" s="39">
        <v>0</v>
      </c>
    </row>
    <row r="20" spans="1:27" x14ac:dyDescent="0.25">
      <c r="A20" s="33" t="str">
        <f>Fish_1</f>
        <v>Roots, Tubers &amp; Oil-Bearing Crops</v>
      </c>
      <c r="B20" s="32" t="str">
        <f>Fish_1</f>
        <v>01510</v>
      </c>
      <c r="C20" s="71" t="str">
        <f>Fish_1</f>
        <v>Potatoes</v>
      </c>
      <c r="D20" s="77" t="s">
        <v>19</v>
      </c>
      <c r="E20" s="82" t="s">
        <v>19</v>
      </c>
      <c r="F20" s="82" t="s">
        <v>19</v>
      </c>
      <c r="G20" s="82" t="s">
        <v>19</v>
      </c>
      <c r="H20" s="82" t="s">
        <v>19</v>
      </c>
      <c r="I20" s="82" t="s">
        <v>19</v>
      </c>
      <c r="L20" s="39">
        <v>0</v>
      </c>
    </row>
    <row r="21" spans="1:27" x14ac:dyDescent="0.25">
      <c r="A21" s="33" t="str">
        <f>Fish_2</f>
        <v>Roots, Tubers &amp; Oil-Bearing Crops</v>
      </c>
      <c r="B21" s="32" t="str">
        <f>Fish_2</f>
        <v>01530</v>
      </c>
      <c r="C21" s="71" t="str">
        <f>Fish_2</f>
        <v>Sweet potatoes</v>
      </c>
      <c r="D21" s="77" t="s">
        <v>19</v>
      </c>
      <c r="E21" s="82" t="s">
        <v>19</v>
      </c>
      <c r="F21" s="82" t="s">
        <v>19</v>
      </c>
      <c r="G21" s="82" t="s">
        <v>19</v>
      </c>
      <c r="H21" s="82" t="s">
        <v>19</v>
      </c>
      <c r="I21" s="82" t="s">
        <v>19</v>
      </c>
      <c r="L21" s="39">
        <v>0</v>
      </c>
    </row>
    <row r="22" spans="1:27" x14ac:dyDescent="0.25">
      <c r="A22" s="33" t="str">
        <f>Other_1</f>
        <v>Other</v>
      </c>
      <c r="B22" s="32" t="str">
        <f>Other_1</f>
        <v>01620</v>
      </c>
      <c r="C22" s="71" t="str">
        <f>Other_1</f>
        <v>Tea leaves</v>
      </c>
      <c r="D22" s="77" t="s">
        <v>19</v>
      </c>
      <c r="E22" s="82" t="s">
        <v>19</v>
      </c>
      <c r="F22" s="82" t="s">
        <v>19</v>
      </c>
      <c r="G22" s="82" t="s">
        <v>19</v>
      </c>
      <c r="H22" s="82" t="s">
        <v>19</v>
      </c>
      <c r="I22" s="82" t="s">
        <v>19</v>
      </c>
      <c r="L22" s="39">
        <v>0</v>
      </c>
    </row>
    <row r="23" spans="1:27" ht="15.75" customHeight="1" x14ac:dyDescent="0.25">
      <c r="A23" s="34" t="str">
        <f>Other_2</f>
        <v>Other</v>
      </c>
      <c r="B23" s="35" t="str">
        <f>Other_2</f>
        <v>01802</v>
      </c>
      <c r="C23" s="72" t="str">
        <f>Other_2</f>
        <v>Sugar cane</v>
      </c>
      <c r="D23" s="77" t="s">
        <v>19</v>
      </c>
      <c r="E23" s="82" t="s">
        <v>19</v>
      </c>
      <c r="F23" s="82" t="s">
        <v>19</v>
      </c>
      <c r="G23" s="82" t="s">
        <v>19</v>
      </c>
      <c r="H23" s="82" t="s">
        <v>19</v>
      </c>
      <c r="I23" s="82"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SUM('Step1a_AnnualProduction&amp;Imports'!X5:Y5)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SUM('Step1a_AnnualProduction&amp;Imports'!X6:Y6)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SUM('Step1a_AnnualProduction&amp;Imports'!X7:Y7)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SUM('Step1a_AnnualProduction&amp;Imports'!X8:Y8)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SUM('Step1a_AnnualProduction&amp;Imports'!X9:Y9)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SUM('Step1a_AnnualProduction&amp;Imports'!X10:Y10)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SUM('Step1a_AnnualProduction&amp;Imports'!X11:Y11)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SUM('Step1a_AnnualProduction&amp;Imports'!X12:Y12)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SUM('Step1a_AnnualProduction&amp;Imports'!X13:Y13)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SUM('Step1a_AnnualProduction&amp;Imports'!X14:Y14)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SUM('Step1a_AnnualProduction&amp;Imports'!X15:Y15)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SUM('Step1a_AnnualProduction&amp;Imports'!X16:Y16)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100" t="s">
        <v>3</v>
      </c>
      <c r="B2" s="100"/>
      <c r="C2" s="100"/>
      <c r="D2" s="100"/>
      <c r="E2" s="100"/>
      <c r="F2" s="100"/>
      <c r="G2" s="100"/>
      <c r="H2" s="100"/>
      <c r="I2" s="100"/>
      <c r="J2" s="100"/>
      <c r="K2" s="100"/>
    </row>
    <row r="3" spans="1:30" x14ac:dyDescent="0.25">
      <c r="A3" s="86" t="s">
        <v>7</v>
      </c>
      <c r="B3" s="93" t="s">
        <v>8</v>
      </c>
      <c r="C3" s="93" t="s">
        <v>9</v>
      </c>
      <c r="D3" s="67" t="s">
        <v>46</v>
      </c>
      <c r="E3" s="67" t="s">
        <v>10</v>
      </c>
      <c r="F3" s="67" t="s">
        <v>11</v>
      </c>
    </row>
    <row r="4" spans="1:30" x14ac:dyDescent="0.25">
      <c r="A4" s="32" t="str">
        <f>Cereal_1</f>
        <v>Cereals &amp; Pulses</v>
      </c>
      <c r="B4" s="32" t="str">
        <f>Cereal_1</f>
        <v>0112</v>
      </c>
      <c r="C4" s="32" t="str">
        <f>Cereal_1</f>
        <v>Maize (corn)</v>
      </c>
      <c r="D4" s="81" t="str">
        <f>Cereal_1_Prod</f>
        <v>3,729,002</v>
      </c>
      <c r="E4" s="81" t="str">
        <f>Cereal_1_Price</f>
        <v>207.2518</v>
      </c>
      <c r="F4" s="67">
        <f>D4*E4</f>
        <v>772842376.70360005</v>
      </c>
    </row>
    <row r="5" spans="1:30" x14ac:dyDescent="0.25">
      <c r="A5" s="32" t="str">
        <f>Cereal_2</f>
        <v>Cereals &amp; Pulses</v>
      </c>
      <c r="B5" s="32" t="str">
        <f>Cereal_2</f>
        <v>01701</v>
      </c>
      <c r="C5" s="32" t="str">
        <f>Cereal_2</f>
        <v>Beans dry</v>
      </c>
      <c r="D5" s="81" t="str">
        <f>Cereal_2_Prod</f>
        <v xml:space="preserve">  841,600</v>
      </c>
      <c r="E5" s="81" t="str">
        <f>Cereal_2_Price</f>
        <v>718.2064</v>
      </c>
      <c r="F5" s="67">
        <f t="shared" ref="F5:F15" si="0">D5*E5</f>
        <v>604442506.24000001</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01312</v>
      </c>
      <c r="C8" s="32" t="str">
        <f>Roots_Tubers_Oil_1</f>
        <v>Bananas</v>
      </c>
      <c r="D8" s="81" t="str">
        <f>Roots_Tubers_Oil_1_Prod</f>
        <v>1,290,274</v>
      </c>
      <c r="E8" s="81" t="str">
        <f>Roots_Tubers_Oil_1_Price</f>
        <v>331.2043</v>
      </c>
      <c r="F8" s="67">
        <f t="shared" si="0"/>
        <v>427344296.97819996</v>
      </c>
    </row>
    <row r="9" spans="1:30" x14ac:dyDescent="0.25">
      <c r="A9" s="32" t="str">
        <f>Roots_Tubers_Oil_2</f>
        <v>Fruits &amp; Vegetables</v>
      </c>
      <c r="B9" s="32" t="str">
        <f>Roots_Tubers_Oil_2</f>
        <v>01316</v>
      </c>
      <c r="C9" s="32" t="str">
        <f>Roots_Tubers_Oil_2</f>
        <v>Mangoes guavas mangosteens</v>
      </c>
      <c r="D9" s="81" t="str">
        <f>Roots_Tubers_Oil_2_Prod</f>
        <v xml:space="preserve">  786,676</v>
      </c>
      <c r="E9" s="81" t="str">
        <f>Roots_Tubers_Oil_2_Price</f>
        <v>597.9299</v>
      </c>
      <c r="F9" s="67">
        <f t="shared" si="0"/>
        <v>470377102.01239997</v>
      </c>
      <c r="Z9" s="19"/>
      <c r="AA9" s="19"/>
      <c r="AB9" s="19"/>
      <c r="AC9" s="19"/>
      <c r="AD9" s="19"/>
    </row>
    <row r="10" spans="1:30" x14ac:dyDescent="0.25">
      <c r="A10" s="32" t="str">
        <f>Animals_Products_1</f>
        <v>Meat &amp; Animals Products</v>
      </c>
      <c r="B10" s="32" t="str">
        <f>Animals_Products_1</f>
        <v>02211</v>
      </c>
      <c r="C10" s="32" t="str">
        <f>Animals_Products_1</f>
        <v>Raw milk of cattle</v>
      </c>
      <c r="D10" s="81" t="str">
        <f>Animals_Products_1_Prod</f>
        <v>3,785,616</v>
      </c>
      <c r="E10" s="81" t="str">
        <f>Animals_Products_1_Price</f>
        <v>386.375</v>
      </c>
      <c r="F10" s="67">
        <f t="shared" si="0"/>
        <v>1462667382</v>
      </c>
      <c r="S10" t="s">
        <v>42</v>
      </c>
    </row>
    <row r="11" spans="1:30" x14ac:dyDescent="0.25">
      <c r="A11" s="32" t="str">
        <f>Animals_Products_2</f>
        <v>Meat &amp; Animals Products</v>
      </c>
      <c r="B11" s="32" t="str">
        <f>Animals_Products_2</f>
        <v>21111.01</v>
      </c>
      <c r="C11" s="32" t="str">
        <f>Animals_Products_2</f>
        <v>Meat of cattle fresh or chilled</v>
      </c>
      <c r="D11" s="81" t="str">
        <f>Animals_Products_2_Prod</f>
        <v xml:space="preserve">  508,115</v>
      </c>
      <c r="E11" s="81" t="str">
        <f>Animals_Products_2_Price</f>
        <v>4454.9809</v>
      </c>
      <c r="F11" s="67">
        <f t="shared" si="0"/>
        <v>2263642620.0035</v>
      </c>
    </row>
    <row r="12" spans="1:30" x14ac:dyDescent="0.25">
      <c r="A12" s="32" t="str">
        <f>Fish_1</f>
        <v>Roots, Tubers &amp; Oil-Bearing Crops</v>
      </c>
      <c r="B12" s="32" t="str">
        <f>Fish_1</f>
        <v>01510</v>
      </c>
      <c r="C12" s="32" t="str">
        <f>Fish_1</f>
        <v>Potatoes</v>
      </c>
      <c r="D12" s="81" t="str">
        <f>Fish_1_Prod</f>
        <v>1,651,996</v>
      </c>
      <c r="E12" s="81" t="str">
        <f>Fish_1_Price</f>
        <v>243.194</v>
      </c>
      <c r="F12" s="67">
        <f t="shared" si="0"/>
        <v>401755515.22399998</v>
      </c>
    </row>
    <row r="13" spans="1:30" x14ac:dyDescent="0.25">
      <c r="A13" s="32" t="str">
        <f>Fish_2</f>
        <v>Roots, Tubers &amp; Oil-Bearing Crops</v>
      </c>
      <c r="B13" s="32" t="str">
        <f>Fish_2</f>
        <v>01530</v>
      </c>
      <c r="C13" s="32" t="str">
        <f>Fish_2</f>
        <v>Sweet potatoes</v>
      </c>
      <c r="D13" s="81" t="str">
        <f>Fish_2_Prod</f>
        <v xml:space="preserve">  964,848</v>
      </c>
      <c r="E13" s="81" t="str">
        <f>Fish_2_Price</f>
        <v>194.0534</v>
      </c>
      <c r="F13" s="67">
        <f t="shared" si="0"/>
        <v>187232034.88320002</v>
      </c>
    </row>
    <row r="14" spans="1:30" x14ac:dyDescent="0.25">
      <c r="A14" s="32" t="str">
        <f>Other_1</f>
        <v>Other</v>
      </c>
      <c r="B14" s="32" t="str">
        <f>Other_1</f>
        <v>01620</v>
      </c>
      <c r="C14" s="32" t="str">
        <f>Other_1</f>
        <v>Tea leaves</v>
      </c>
      <c r="D14" s="81" t="str">
        <f>Other_1_Prod</f>
        <v xml:space="preserve">  481,379</v>
      </c>
      <c r="E14" s="81" t="str">
        <f>Other_1_Price</f>
        <v>1911.605</v>
      </c>
      <c r="F14" s="67">
        <f t="shared" si="0"/>
        <v>920206503.29499996</v>
      </c>
    </row>
    <row r="15" spans="1:30" x14ac:dyDescent="0.25">
      <c r="A15" s="32" t="str">
        <f>Other_2</f>
        <v>Other</v>
      </c>
      <c r="B15" s="32" t="str">
        <f>Other_2</f>
        <v>01802</v>
      </c>
      <c r="C15" s="32" t="str">
        <f>Other_2</f>
        <v>Sugar cane</v>
      </c>
      <c r="D15" s="81" t="str">
        <f>Other_2_Prod</f>
        <v>7,129,704</v>
      </c>
      <c r="E15" s="81" t="str">
        <f>Other_2_Price</f>
        <v>42.7993</v>
      </c>
      <c r="F15" s="67">
        <f t="shared" si="0"/>
        <v>305146340.40720004</v>
      </c>
    </row>
    <row r="16" spans="1:30" x14ac:dyDescent="0.25">
      <c r="F16" s="83">
        <f>SUM(F4:F15)</f>
        <v>7815656677.7470999</v>
      </c>
    </row>
    <row r="17" spans="1:19" x14ac:dyDescent="0.25">
      <c r="F17" s="95"/>
    </row>
    <row r="19" spans="1:19" ht="15.75" customHeight="1" x14ac:dyDescent="0.25">
      <c r="A19" s="100" t="s">
        <v>4</v>
      </c>
      <c r="B19" s="100"/>
      <c r="C19" s="100"/>
      <c r="D19" s="100"/>
      <c r="E19" s="100"/>
      <c r="F19" s="100"/>
      <c r="G19" s="100"/>
      <c r="H19" s="100"/>
      <c r="I19" s="100"/>
      <c r="J19" s="100"/>
      <c r="K19" s="100"/>
      <c r="L19" s="100"/>
      <c r="M19" s="100"/>
      <c r="N19" s="100"/>
    </row>
    <row r="20" spans="1:19" x14ac:dyDescent="0.25">
      <c r="D20" s="115" t="s">
        <v>0</v>
      </c>
      <c r="E20" s="115"/>
      <c r="F20" s="115"/>
      <c r="G20" s="115"/>
      <c r="H20" s="115"/>
      <c r="I20" s="115"/>
      <c r="J20" s="115"/>
      <c r="K20" s="115"/>
      <c r="L20" s="115"/>
      <c r="M20" s="115"/>
      <c r="N20" s="115"/>
      <c r="S20" s="96"/>
    </row>
    <row r="21" spans="1:19" x14ac:dyDescent="0.25">
      <c r="A21" s="103" t="s">
        <v>7</v>
      </c>
      <c r="B21" s="19" t="s">
        <v>8</v>
      </c>
      <c r="C21" s="19"/>
      <c r="D21" s="19">
        <v>2015</v>
      </c>
      <c r="E21" s="19">
        <v>2016</v>
      </c>
      <c r="F21" s="19" t="s">
        <v>244</v>
      </c>
      <c r="G21" s="19" t="s">
        <v>245</v>
      </c>
      <c r="H21" s="19" t="s">
        <v>246</v>
      </c>
      <c r="I21" s="19" t="s">
        <v>247</v>
      </c>
      <c r="J21" s="19" t="s">
        <v>248</v>
      </c>
      <c r="K21" s="19" t="s">
        <v>249</v>
      </c>
      <c r="L21" s="19" t="s">
        <v>250</v>
      </c>
      <c r="M21" s="19" t="s">
        <v>251</v>
      </c>
      <c r="N21" s="19" t="s">
        <v>252</v>
      </c>
      <c r="S21" s="96"/>
    </row>
    <row r="22" spans="1:19" x14ac:dyDescent="0.25">
      <c r="A22" s="32" t="str">
        <f>Cereal_1</f>
        <v>Cereals &amp; Pulses</v>
      </c>
      <c r="B22" s="32" t="str">
        <f>Cereal_1</f>
        <v>0112</v>
      </c>
      <c r="C22" s="32" t="str">
        <f>Cereal_1</f>
        <v>Maize (corn)</v>
      </c>
      <c r="D22" s="46">
        <f>Step2_FLP_SubNat_2015!$L31</f>
        <v>0.185</v>
      </c>
      <c r="E22" s="46">
        <f>Step2_FLP_SubNat_2016!$L31</f>
        <v>0.13500000000000001</v>
      </c>
      <c r="F22" s="46" t="s">
        <v>80</v>
      </c>
      <c r="G22" s="46">
        <v>0</v>
      </c>
      <c r="H22" s="46">
        <v>0</v>
      </c>
      <c r="I22" s="46">
        <v>0</v>
      </c>
      <c r="J22" s="46">
        <v>0</v>
      </c>
      <c r="K22" s="46">
        <v>0</v>
      </c>
      <c r="L22" s="46">
        <v>0</v>
      </c>
      <c r="M22" s="46">
        <v>0</v>
      </c>
      <c r="N22" s="46">
        <v>0</v>
      </c>
      <c r="S22" s="96"/>
    </row>
    <row r="23" spans="1:19" x14ac:dyDescent="0.25">
      <c r="A23" s="32" t="str">
        <f>Cereal_2</f>
        <v>Cereals &amp; Pulses</v>
      </c>
      <c r="B23" s="32" t="str">
        <f>Cereal_2</f>
        <v>01701</v>
      </c>
      <c r="C23" s="32" t="str">
        <f>Cereal_2</f>
        <v>Beans dry</v>
      </c>
      <c r="D23" s="46">
        <f>Step2_FLP_SubNat_2015!$L32</f>
        <v>0.05</v>
      </c>
      <c r="E23" s="46">
        <f>Step2_FLP_SubNat_2016!$L32</f>
        <v>0.05</v>
      </c>
      <c r="F23" s="46" t="s">
        <v>80</v>
      </c>
      <c r="G23" s="46">
        <v>0</v>
      </c>
      <c r="H23" s="46">
        <v>0</v>
      </c>
      <c r="I23" s="46">
        <v>0</v>
      </c>
      <c r="J23" s="46">
        <v>0</v>
      </c>
      <c r="K23" s="46">
        <v>0</v>
      </c>
      <c r="L23" s="46">
        <v>0</v>
      </c>
      <c r="M23" s="46">
        <v>0</v>
      </c>
      <c r="N23" s="46">
        <v>0</v>
      </c>
      <c r="S23" s="96"/>
    </row>
    <row r="24" spans="1:19" x14ac:dyDescent="0.25">
      <c r="A24" s="32" t="str">
        <f>Fruits_Vegetables_1</f>
        <v>Fish &amp; Fish Products</v>
      </c>
      <c r="B24" s="32" t="str">
        <f>Fruits_Vegetables_1</f>
        <v>0</v>
      </c>
      <c r="C24" s="32" t="str">
        <f>Fruits_Vegetables_1</f>
        <v xml:space="preserve"> </v>
      </c>
      <c r="D24" s="46">
        <f>Step2_FLP_SubNat_2015!$L33</f>
        <v>0</v>
      </c>
      <c r="E24" s="46">
        <f>Step2_FLP_SubNat_2016!$L33</f>
        <v>0</v>
      </c>
      <c r="F24" s="46" t="s">
        <v>80</v>
      </c>
      <c r="G24" s="46">
        <v>0</v>
      </c>
      <c r="H24" s="46">
        <v>0</v>
      </c>
      <c r="I24" s="46">
        <v>0</v>
      </c>
      <c r="J24" s="46">
        <v>0</v>
      </c>
      <c r="K24" s="46">
        <v>0</v>
      </c>
      <c r="L24" s="46">
        <v>0</v>
      </c>
      <c r="M24" s="46">
        <v>0</v>
      </c>
      <c r="N24" s="46">
        <v>0</v>
      </c>
      <c r="S24" s="96"/>
    </row>
    <row r="25" spans="1:19" x14ac:dyDescent="0.25">
      <c r="A25" s="32" t="str">
        <f>Fruits_Vegetables_2</f>
        <v>Fish &amp; Fish Products</v>
      </c>
      <c r="B25" s="32" t="str">
        <f>Fruits_Vegetables_2</f>
        <v>0</v>
      </c>
      <c r="C25" s="32" t="str">
        <f>Fruits_Vegetables_2</f>
        <v xml:space="preserve"> </v>
      </c>
      <c r="D25" s="46">
        <f>Step2_FLP_SubNat_2015!$L34</f>
        <v>0</v>
      </c>
      <c r="E25" s="46">
        <f>Step2_FLP_SubNat_2016!$L34</f>
        <v>0</v>
      </c>
      <c r="F25" s="46" t="s">
        <v>80</v>
      </c>
      <c r="G25" s="46">
        <v>0</v>
      </c>
      <c r="H25" s="46">
        <v>0</v>
      </c>
      <c r="I25" s="46">
        <v>0</v>
      </c>
      <c r="J25" s="46">
        <v>0</v>
      </c>
      <c r="K25" s="46">
        <v>0</v>
      </c>
      <c r="L25" s="46">
        <v>0</v>
      </c>
      <c r="M25" s="46">
        <v>0</v>
      </c>
      <c r="N25" s="46">
        <v>0</v>
      </c>
      <c r="S25" s="96"/>
    </row>
    <row r="26" spans="1:19" x14ac:dyDescent="0.25">
      <c r="A26" s="32" t="str">
        <f>Roots_Tubers_Oil_1</f>
        <v>Fruits &amp; Vegetables</v>
      </c>
      <c r="B26" s="32" t="str">
        <f>Roots_Tubers_Oil_1</f>
        <v>01312</v>
      </c>
      <c r="C26" s="32" t="str">
        <f>Roots_Tubers_Oil_1</f>
        <v>Bananas</v>
      </c>
      <c r="D26" s="46">
        <f>Step2_FLP_SubNat_2015!$L35</f>
        <v>0.48199999999999998</v>
      </c>
      <c r="E26" s="46">
        <f>Step2_FLP_SubNat_2016!$L35</f>
        <v>0.48199999999999998</v>
      </c>
      <c r="F26" s="46" t="s">
        <v>80</v>
      </c>
      <c r="G26" s="46">
        <v>0</v>
      </c>
      <c r="H26" s="46">
        <v>0</v>
      </c>
      <c r="I26" s="46">
        <v>0</v>
      </c>
      <c r="J26" s="46">
        <v>0</v>
      </c>
      <c r="K26" s="46">
        <v>0</v>
      </c>
      <c r="L26" s="46">
        <v>0</v>
      </c>
      <c r="M26" s="46">
        <v>0</v>
      </c>
      <c r="N26" s="46">
        <v>0</v>
      </c>
      <c r="S26" s="96"/>
    </row>
    <row r="27" spans="1:19" x14ac:dyDescent="0.25">
      <c r="A27" s="32" t="str">
        <f>Roots_Tubers_Oil_2</f>
        <v>Fruits &amp; Vegetables</v>
      </c>
      <c r="B27" s="32" t="str">
        <f>Roots_Tubers_Oil_2</f>
        <v>01316</v>
      </c>
      <c r="C27" s="32" t="str">
        <f>Roots_Tubers_Oil_2</f>
        <v>Mangoes guavas mangosteens</v>
      </c>
      <c r="D27" s="46">
        <f>Step2_FLP_SubNat_2015!$L36</f>
        <v>0.48199999999999998</v>
      </c>
      <c r="E27" s="46">
        <f>Step2_FLP_SubNat_2016!$L36</f>
        <v>0.48199999999999998</v>
      </c>
      <c r="F27" s="46" t="s">
        <v>80</v>
      </c>
      <c r="G27" s="46">
        <v>0</v>
      </c>
      <c r="H27" s="46">
        <v>0</v>
      </c>
      <c r="I27" s="46">
        <v>0</v>
      </c>
      <c r="J27" s="46">
        <v>0</v>
      </c>
      <c r="K27" s="46">
        <v>0</v>
      </c>
      <c r="L27" s="46">
        <v>0</v>
      </c>
      <c r="M27" s="46">
        <v>0</v>
      </c>
      <c r="N27" s="46">
        <v>0</v>
      </c>
      <c r="S27" s="96"/>
    </row>
    <row r="28" spans="1:19" x14ac:dyDescent="0.25">
      <c r="A28" s="32" t="str">
        <f>Animals_Products_1</f>
        <v>Meat &amp; Animals Products</v>
      </c>
      <c r="B28" s="32" t="str">
        <f>Animals_Products_1</f>
        <v>02211</v>
      </c>
      <c r="C28" s="32" t="str">
        <f>Animals_Products_1</f>
        <v>Raw milk of cattle</v>
      </c>
      <c r="D28" s="46">
        <f>Step2_FLP_SubNat_2015!$L37</f>
        <v>5.2999999999999999E-2</v>
      </c>
      <c r="E28" s="46">
        <f>Step2_FLP_SubNat_2016!$L37</f>
        <v>5.2999999999999999E-2</v>
      </c>
      <c r="F28" s="46" t="s">
        <v>80</v>
      </c>
      <c r="G28" s="46">
        <v>0</v>
      </c>
      <c r="H28" s="46">
        <v>0</v>
      </c>
      <c r="I28" s="46">
        <v>0</v>
      </c>
      <c r="J28" s="46">
        <v>0</v>
      </c>
      <c r="K28" s="46">
        <v>0</v>
      </c>
      <c r="L28" s="46">
        <v>0</v>
      </c>
      <c r="M28" s="46">
        <v>0</v>
      </c>
      <c r="N28" s="46">
        <v>0</v>
      </c>
      <c r="S28" s="94"/>
    </row>
    <row r="29" spans="1:19" x14ac:dyDescent="0.25">
      <c r="A29" s="32" t="str">
        <f>Animals_Products_2</f>
        <v>Meat &amp; Animals Products</v>
      </c>
      <c r="B29" s="32" t="str">
        <f>Animals_Products_2</f>
        <v>21111.01</v>
      </c>
      <c r="C29" s="32" t="str">
        <f>Animals_Products_2</f>
        <v>Meat of cattle fresh or chilled</v>
      </c>
      <c r="D29" s="46">
        <f>Step2_FLP_SubNat_2015!$L38</f>
        <v>5.2999999999999999E-2</v>
      </c>
      <c r="E29" s="46">
        <f>Step2_FLP_SubNat_2016!$L38</f>
        <v>5.2999999999999999E-2</v>
      </c>
      <c r="F29" s="46" t="s">
        <v>80</v>
      </c>
      <c r="G29" s="46">
        <v>0</v>
      </c>
      <c r="H29" s="46">
        <v>0</v>
      </c>
      <c r="I29" s="46">
        <v>0</v>
      </c>
      <c r="J29" s="46">
        <v>0</v>
      </c>
      <c r="K29" s="46">
        <v>0</v>
      </c>
      <c r="L29" s="46">
        <v>0</v>
      </c>
      <c r="M29" s="46">
        <v>0</v>
      </c>
      <c r="N29" s="46">
        <v>0</v>
      </c>
      <c r="S29" s="96"/>
    </row>
    <row r="30" spans="1:19" x14ac:dyDescent="0.25">
      <c r="A30" s="32" t="str">
        <f>Fish_1</f>
        <v>Roots, Tubers &amp; Oil-Bearing Crops</v>
      </c>
      <c r="B30" s="32" t="str">
        <f>Fish_1</f>
        <v>01510</v>
      </c>
      <c r="C30" s="32" t="str">
        <f>Fish_1</f>
        <v>Potatoes</v>
      </c>
      <c r="D30" s="46">
        <f>Step2_FLP_SubNat_2015!$L39</f>
        <v>0.113</v>
      </c>
      <c r="E30" s="46">
        <f>Step2_FLP_SubNat_2016!$L39</f>
        <v>0.113</v>
      </c>
      <c r="F30" s="46" t="s">
        <v>80</v>
      </c>
      <c r="G30" s="46">
        <v>0</v>
      </c>
      <c r="H30" s="46">
        <v>0</v>
      </c>
      <c r="I30" s="46">
        <v>0</v>
      </c>
      <c r="J30" s="46">
        <v>0</v>
      </c>
      <c r="K30" s="46">
        <v>0</v>
      </c>
      <c r="L30" s="46">
        <v>0</v>
      </c>
      <c r="M30" s="46">
        <v>0</v>
      </c>
      <c r="N30" s="46">
        <v>0</v>
      </c>
      <c r="S30" s="96"/>
    </row>
    <row r="31" spans="1:19" x14ac:dyDescent="0.25">
      <c r="A31" s="32" t="str">
        <f>Fish_2</f>
        <v>Roots, Tubers &amp; Oil-Bearing Crops</v>
      </c>
      <c r="B31" s="32" t="str">
        <f>Fish_2</f>
        <v>01530</v>
      </c>
      <c r="C31" s="32" t="str">
        <f>Fish_2</f>
        <v>Sweet potatoes</v>
      </c>
      <c r="D31" s="46">
        <f>Step2_FLP_SubNat_2015!$L40</f>
        <v>7.9000000000000001E-2</v>
      </c>
      <c r="E31" s="46">
        <f>Step2_FLP_SubNat_2016!$L40</f>
        <v>7.9000000000000001E-2</v>
      </c>
      <c r="F31" s="46" t="s">
        <v>80</v>
      </c>
      <c r="G31" s="46">
        <v>0</v>
      </c>
      <c r="H31" s="46">
        <v>0</v>
      </c>
      <c r="I31" s="46">
        <v>0</v>
      </c>
      <c r="J31" s="46">
        <v>0</v>
      </c>
      <c r="K31" s="46">
        <v>0</v>
      </c>
      <c r="L31" s="46">
        <v>0</v>
      </c>
      <c r="M31" s="46">
        <v>0</v>
      </c>
      <c r="N31" s="46">
        <v>0</v>
      </c>
      <c r="S31" s="96"/>
    </row>
    <row r="32" spans="1:19" x14ac:dyDescent="0.25">
      <c r="A32" s="32" t="str">
        <f>Other_1</f>
        <v>Other</v>
      </c>
      <c r="B32" s="32" t="str">
        <f>Other_1</f>
        <v>01620</v>
      </c>
      <c r="C32" s="32" t="str">
        <f>Other_1</f>
        <v>Tea leaves</v>
      </c>
      <c r="D32" s="46">
        <f>Step2_FLP_SubNat_2015!$L41</f>
        <v>5.2999999999999999E-2</v>
      </c>
      <c r="E32" s="46">
        <f>Step2_FLP_SubNat_2016!$L41</f>
        <v>5.2999999999999999E-2</v>
      </c>
      <c r="F32" s="46" t="s">
        <v>80</v>
      </c>
      <c r="G32" s="46">
        <v>0</v>
      </c>
      <c r="H32" s="46">
        <v>0</v>
      </c>
      <c r="I32" s="46">
        <v>0</v>
      </c>
      <c r="J32" s="46">
        <v>0</v>
      </c>
      <c r="K32" s="46">
        <v>0</v>
      </c>
      <c r="L32" s="46">
        <v>0</v>
      </c>
      <c r="M32" s="46">
        <v>0</v>
      </c>
      <c r="N32" s="46">
        <v>0</v>
      </c>
      <c r="S32" s="96"/>
    </row>
    <row r="33" spans="1:19" x14ac:dyDescent="0.25">
      <c r="A33" s="32" t="str">
        <f>Other_2</f>
        <v>Other</v>
      </c>
      <c r="B33" s="32" t="str">
        <f>Other_2</f>
        <v>01802</v>
      </c>
      <c r="C33" s="32" t="str">
        <f>Other_2</f>
        <v>Sugar cane</v>
      </c>
      <c r="D33" s="46">
        <f>Step2_FLP_SubNat_2015!$L42</f>
        <v>0.05</v>
      </c>
      <c r="E33" s="46">
        <f>Step2_FLP_SubNat_2016!$L42</f>
        <v>0.05</v>
      </c>
      <c r="F33" s="46" t="s">
        <v>80</v>
      </c>
      <c r="G33" s="46">
        <v>0</v>
      </c>
      <c r="H33" s="46">
        <v>0</v>
      </c>
      <c r="I33" s="46">
        <v>0</v>
      </c>
      <c r="J33" s="46">
        <v>0</v>
      </c>
      <c r="K33" s="46">
        <v>0</v>
      </c>
      <c r="L33" s="46">
        <v>0</v>
      </c>
      <c r="M33" s="46">
        <v>0</v>
      </c>
      <c r="N33" s="46">
        <v>0</v>
      </c>
      <c r="S33" s="96"/>
    </row>
    <row r="34" spans="1:19" x14ac:dyDescent="0.25">
      <c r="S34" s="96"/>
    </row>
    <row r="35" spans="1:19" x14ac:dyDescent="0.25">
      <c r="A35" s="102" t="s">
        <v>5</v>
      </c>
      <c r="B35" s="102"/>
      <c r="C35" s="102"/>
      <c r="D35" s="102"/>
      <c r="E35" s="102"/>
      <c r="F35" s="102"/>
      <c r="G35" s="102"/>
      <c r="H35" s="102"/>
      <c r="I35" s="102"/>
      <c r="J35" s="102"/>
      <c r="K35" s="102"/>
      <c r="L35" s="102"/>
      <c r="M35" s="102"/>
      <c r="N35" s="102"/>
      <c r="S35" s="96"/>
    </row>
    <row r="36" spans="1:19" x14ac:dyDescent="0.25">
      <c r="D36" s="116" t="s">
        <v>0</v>
      </c>
      <c r="E36" s="116"/>
      <c r="F36" s="116"/>
      <c r="G36" s="116"/>
      <c r="H36" s="116"/>
      <c r="I36" s="116"/>
      <c r="J36" s="116"/>
      <c r="K36" s="116"/>
      <c r="L36" s="116"/>
      <c r="M36" s="116"/>
      <c r="N36" s="116"/>
      <c r="S36" s="96"/>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6"/>
    </row>
    <row r="38" spans="1:19" x14ac:dyDescent="0.25">
      <c r="A38" s="32" t="str">
        <f>Cereal_1</f>
        <v>Cereals &amp; Pulses</v>
      </c>
      <c r="B38" s="32" t="str">
        <f>Cereal_1</f>
        <v>0112</v>
      </c>
      <c r="C38" s="32" t="str">
        <f>Cereal_1</f>
        <v>Maize (corn)</v>
      </c>
      <c r="D38" s="84">
        <f>D22*$F$4</f>
        <v>142975839.690166</v>
      </c>
      <c r="E38" s="85">
        <f t="shared" ref="E38:N38" si="1">E22*$F$4</f>
        <v>104333720.85498601</v>
      </c>
      <c r="F38" s="85">
        <f t="shared" si="1"/>
        <v>0</v>
      </c>
      <c r="G38" s="85">
        <f t="shared" si="1"/>
        <v>0</v>
      </c>
      <c r="H38" s="85">
        <f t="shared" si="1"/>
        <v>0</v>
      </c>
      <c r="I38" s="85">
        <f t="shared" si="1"/>
        <v>0</v>
      </c>
      <c r="J38" s="85">
        <f t="shared" si="1"/>
        <v>0</v>
      </c>
      <c r="K38" s="85">
        <f t="shared" si="1"/>
        <v>0</v>
      </c>
      <c r="L38" s="85">
        <f t="shared" si="1"/>
        <v>0</v>
      </c>
      <c r="M38" s="85">
        <f t="shared" si="1"/>
        <v>0</v>
      </c>
      <c r="N38" s="85">
        <f t="shared" si="1"/>
        <v>0</v>
      </c>
      <c r="S38" t="s">
        <v>43</v>
      </c>
    </row>
    <row r="39" spans="1:19" x14ac:dyDescent="0.25">
      <c r="A39" s="32" t="str">
        <f>Cereal_2</f>
        <v>Cereals &amp; Pulses</v>
      </c>
      <c r="B39" s="32" t="str">
        <f>Cereal_2</f>
        <v>01701</v>
      </c>
      <c r="C39" s="32" t="str">
        <f>Cereal_2</f>
        <v>Beans dry</v>
      </c>
      <c r="D39" s="88">
        <f>D23*$F$5</f>
        <v>30222125.312000003</v>
      </c>
      <c r="E39" s="89">
        <f t="shared" ref="E39:N39" si="2">E23*$F$5</f>
        <v>30222125.312000003</v>
      </c>
      <c r="F39" s="89">
        <f t="shared" si="2"/>
        <v>0</v>
      </c>
      <c r="G39" s="89">
        <f t="shared" si="2"/>
        <v>0</v>
      </c>
      <c r="H39" s="89">
        <f t="shared" si="2"/>
        <v>0</v>
      </c>
      <c r="I39" s="89">
        <f t="shared" si="2"/>
        <v>0</v>
      </c>
      <c r="J39" s="89">
        <f t="shared" si="2"/>
        <v>0</v>
      </c>
      <c r="K39" s="89">
        <f t="shared" si="2"/>
        <v>0</v>
      </c>
      <c r="L39" s="89">
        <f t="shared" si="2"/>
        <v>0</v>
      </c>
      <c r="M39" s="89">
        <f t="shared" si="2"/>
        <v>0</v>
      </c>
      <c r="N39" s="89">
        <f t="shared" si="2"/>
        <v>0</v>
      </c>
    </row>
    <row r="40" spans="1:19" x14ac:dyDescent="0.25">
      <c r="A40" s="32" t="str">
        <f>Fruits_Vegetables_1</f>
        <v>Fish &amp; Fish Products</v>
      </c>
      <c r="B40" s="32" t="str">
        <f>Fruits_Vegetables_1</f>
        <v>0</v>
      </c>
      <c r="C40" s="32" t="str">
        <f>Fruits_Vegetables_1</f>
        <v xml:space="preserve"> </v>
      </c>
      <c r="D40" s="88">
        <f>D24*$F$6</f>
        <v>0</v>
      </c>
      <c r="E40" s="89">
        <f t="shared" ref="E40:N40" si="3">E24*$F$6</f>
        <v>0</v>
      </c>
      <c r="F40" s="89">
        <f t="shared" si="3"/>
        <v>0</v>
      </c>
      <c r="G40" s="89">
        <f t="shared" si="3"/>
        <v>0</v>
      </c>
      <c r="H40" s="89">
        <f t="shared" si="3"/>
        <v>0</v>
      </c>
      <c r="I40" s="89">
        <f t="shared" si="3"/>
        <v>0</v>
      </c>
      <c r="J40" s="89">
        <f t="shared" si="3"/>
        <v>0</v>
      </c>
      <c r="K40" s="89">
        <f t="shared" si="3"/>
        <v>0</v>
      </c>
      <c r="L40" s="89">
        <f t="shared" si="3"/>
        <v>0</v>
      </c>
      <c r="M40" s="89">
        <f t="shared" si="3"/>
        <v>0</v>
      </c>
      <c r="N40" s="89">
        <f t="shared" si="3"/>
        <v>0</v>
      </c>
    </row>
    <row r="41" spans="1:19" x14ac:dyDescent="0.25">
      <c r="A41" s="32" t="str">
        <f>Fruits_Vegetables_2</f>
        <v>Fish &amp; Fish Products</v>
      </c>
      <c r="B41" s="32" t="str">
        <f>Fruits_Vegetables_2</f>
        <v>0</v>
      </c>
      <c r="C41" s="32" t="str">
        <f>Fruits_Vegetables_2</f>
        <v xml:space="preserve"> </v>
      </c>
      <c r="D41" s="88">
        <f t="shared" ref="D41:N41" si="4">D25*$F$7</f>
        <v>0</v>
      </c>
      <c r="E41" s="89">
        <f t="shared" si="4"/>
        <v>0</v>
      </c>
      <c r="F41" s="89">
        <f t="shared" si="4"/>
        <v>0</v>
      </c>
      <c r="G41" s="89">
        <f t="shared" si="4"/>
        <v>0</v>
      </c>
      <c r="H41" s="89">
        <f t="shared" si="4"/>
        <v>0</v>
      </c>
      <c r="I41" s="89">
        <f t="shared" si="4"/>
        <v>0</v>
      </c>
      <c r="J41" s="89">
        <f t="shared" si="4"/>
        <v>0</v>
      </c>
      <c r="K41" s="89">
        <f t="shared" si="4"/>
        <v>0</v>
      </c>
      <c r="L41" s="89">
        <f t="shared" si="4"/>
        <v>0</v>
      </c>
      <c r="M41" s="89">
        <f t="shared" si="4"/>
        <v>0</v>
      </c>
      <c r="N41" s="89">
        <f t="shared" si="4"/>
        <v>0</v>
      </c>
    </row>
    <row r="42" spans="1:19" x14ac:dyDescent="0.25">
      <c r="A42" s="32" t="str">
        <f>Roots_Tubers_Oil_1</f>
        <v>Fruits &amp; Vegetables</v>
      </c>
      <c r="B42" s="32" t="str">
        <f>Roots_Tubers_Oil_1</f>
        <v>01312</v>
      </c>
      <c r="C42" s="32" t="str">
        <f>Roots_Tubers_Oil_1</f>
        <v>Bananas</v>
      </c>
      <c r="D42" s="88">
        <f>D26*$F$8</f>
        <v>205979951.14349237</v>
      </c>
      <c r="E42" s="89">
        <f t="shared" ref="E42:N42" si="5">E26*$F$8</f>
        <v>205979951.14349237</v>
      </c>
      <c r="F42" s="89">
        <f t="shared" si="5"/>
        <v>0</v>
      </c>
      <c r="G42" s="89">
        <f t="shared" si="5"/>
        <v>0</v>
      </c>
      <c r="H42" s="89">
        <f t="shared" si="5"/>
        <v>0</v>
      </c>
      <c r="I42" s="89">
        <f t="shared" si="5"/>
        <v>0</v>
      </c>
      <c r="J42" s="89">
        <f t="shared" si="5"/>
        <v>0</v>
      </c>
      <c r="K42" s="89">
        <f t="shared" si="5"/>
        <v>0</v>
      </c>
      <c r="L42" s="89">
        <f t="shared" si="5"/>
        <v>0</v>
      </c>
      <c r="M42" s="89">
        <f t="shared" si="5"/>
        <v>0</v>
      </c>
      <c r="N42" s="89">
        <f t="shared" si="5"/>
        <v>0</v>
      </c>
    </row>
    <row r="43" spans="1:19" x14ac:dyDescent="0.25">
      <c r="A43" s="32" t="str">
        <f>Roots_Tubers_Oil_2</f>
        <v>Fruits &amp; Vegetables</v>
      </c>
      <c r="B43" s="32" t="str">
        <f>Roots_Tubers_Oil_2</f>
        <v>01316</v>
      </c>
      <c r="C43" s="32" t="str">
        <f>Roots_Tubers_Oil_2</f>
        <v>Mangoes guavas mangosteens</v>
      </c>
      <c r="D43" s="88">
        <f>D27*$F$9</f>
        <v>226721763.16997677</v>
      </c>
      <c r="E43" s="89">
        <f t="shared" ref="E43:N43" si="6">E27*$F$9</f>
        <v>226721763.16997677</v>
      </c>
      <c r="F43" s="89">
        <f t="shared" si="6"/>
        <v>0</v>
      </c>
      <c r="G43" s="89">
        <f t="shared" si="6"/>
        <v>0</v>
      </c>
      <c r="H43" s="89">
        <f t="shared" si="6"/>
        <v>0</v>
      </c>
      <c r="I43" s="89">
        <f t="shared" si="6"/>
        <v>0</v>
      </c>
      <c r="J43" s="89">
        <f t="shared" si="6"/>
        <v>0</v>
      </c>
      <c r="K43" s="89">
        <f t="shared" si="6"/>
        <v>0</v>
      </c>
      <c r="L43" s="89">
        <f t="shared" si="6"/>
        <v>0</v>
      </c>
      <c r="M43" s="89">
        <f t="shared" si="6"/>
        <v>0</v>
      </c>
      <c r="N43" s="89">
        <f t="shared" si="6"/>
        <v>0</v>
      </c>
      <c r="O43" s="97"/>
    </row>
    <row r="44" spans="1:19" x14ac:dyDescent="0.25">
      <c r="A44" s="32" t="str">
        <f>Animals_Products_1</f>
        <v>Meat &amp; Animals Products</v>
      </c>
      <c r="B44" s="32" t="str">
        <f>Animals_Products_1</f>
        <v>02211</v>
      </c>
      <c r="C44" s="32" t="str">
        <f>Animals_Products_1</f>
        <v>Raw milk of cattle</v>
      </c>
      <c r="D44" s="88">
        <f>D28*$F$10</f>
        <v>77521371.245999992</v>
      </c>
      <c r="E44" s="89">
        <f t="shared" ref="E44:N44" si="7">E28*$F$10</f>
        <v>77521371.245999992</v>
      </c>
      <c r="F44" s="89">
        <f t="shared" si="7"/>
        <v>0</v>
      </c>
      <c r="G44" s="89">
        <f t="shared" si="7"/>
        <v>0</v>
      </c>
      <c r="H44" s="89">
        <f t="shared" si="7"/>
        <v>0</v>
      </c>
      <c r="I44" s="89">
        <f t="shared" si="7"/>
        <v>0</v>
      </c>
      <c r="J44" s="89">
        <f t="shared" si="7"/>
        <v>0</v>
      </c>
      <c r="K44" s="89">
        <f t="shared" si="7"/>
        <v>0</v>
      </c>
      <c r="L44" s="89">
        <f t="shared" si="7"/>
        <v>0</v>
      </c>
      <c r="M44" s="89">
        <f t="shared" si="7"/>
        <v>0</v>
      </c>
      <c r="N44" s="89">
        <f t="shared" si="7"/>
        <v>0</v>
      </c>
    </row>
    <row r="45" spans="1:19" ht="15.75" customHeight="1" x14ac:dyDescent="0.25">
      <c r="A45" s="32" t="str">
        <f>Animals_Products_2</f>
        <v>Meat &amp; Animals Products</v>
      </c>
      <c r="B45" s="32" t="str">
        <f>Animals_Products_2</f>
        <v>21111.01</v>
      </c>
      <c r="C45" s="32" t="str">
        <f>Animals_Products_2</f>
        <v>Meat of cattle fresh or chilled</v>
      </c>
      <c r="D45" s="90">
        <f>D29*$F$11</f>
        <v>119973058.86018549</v>
      </c>
      <c r="E45" s="91">
        <f t="shared" ref="E45:N45" si="8">E29*$F$11</f>
        <v>119973058.86018549</v>
      </c>
      <c r="F45" s="91">
        <f t="shared" si="8"/>
        <v>0</v>
      </c>
      <c r="G45" s="91">
        <f t="shared" si="8"/>
        <v>0</v>
      </c>
      <c r="H45" s="91">
        <f t="shared" si="8"/>
        <v>0</v>
      </c>
      <c r="I45" s="91">
        <f t="shared" si="8"/>
        <v>0</v>
      </c>
      <c r="J45" s="91">
        <f t="shared" si="8"/>
        <v>0</v>
      </c>
      <c r="K45" s="91">
        <f t="shared" si="8"/>
        <v>0</v>
      </c>
      <c r="L45" s="91">
        <f t="shared" si="8"/>
        <v>0</v>
      </c>
      <c r="M45" s="91">
        <f t="shared" si="8"/>
        <v>0</v>
      </c>
      <c r="N45" s="91">
        <f t="shared" si="8"/>
        <v>0</v>
      </c>
    </row>
    <row r="46" spans="1:19" ht="15.75" customHeight="1" x14ac:dyDescent="0.25">
      <c r="A46" s="32" t="str">
        <f>Fish_1</f>
        <v>Roots, Tubers &amp; Oil-Bearing Crops</v>
      </c>
      <c r="B46" s="32" t="str">
        <f>Fish_1</f>
        <v>01510</v>
      </c>
      <c r="C46" s="32" t="str">
        <f>Fish_1</f>
        <v>Potatoes</v>
      </c>
      <c r="D46" s="90">
        <f>D30*$F$12</f>
        <v>45398373.220311999</v>
      </c>
      <c r="E46" s="91">
        <f>E30*$F$12</f>
        <v>45398373.220311999</v>
      </c>
      <c r="F46" s="91">
        <f>F30*$F$12</f>
        <v>0</v>
      </c>
      <c r="G46" s="91">
        <f>G30*$F$12</f>
        <v>0</v>
      </c>
      <c r="H46" s="91">
        <f>H30*$F$12</f>
        <v>0</v>
      </c>
      <c r="I46" s="91">
        <f t="shared" ref="I46:N46" si="9">I30*$F$12</f>
        <v>0</v>
      </c>
      <c r="J46" s="91">
        <f t="shared" si="9"/>
        <v>0</v>
      </c>
      <c r="K46" s="91">
        <f t="shared" si="9"/>
        <v>0</v>
      </c>
      <c r="L46" s="91">
        <f t="shared" si="9"/>
        <v>0</v>
      </c>
      <c r="M46" s="91">
        <f t="shared" si="9"/>
        <v>0</v>
      </c>
      <c r="N46" s="91">
        <f t="shared" si="9"/>
        <v>0</v>
      </c>
    </row>
    <row r="47" spans="1:19" ht="15.75" customHeight="1" x14ac:dyDescent="0.25">
      <c r="A47" s="32" t="str">
        <f>Fish_2</f>
        <v>Roots, Tubers &amp; Oil-Bearing Crops</v>
      </c>
      <c r="B47" s="32" t="str">
        <f>Fish_2</f>
        <v>01530</v>
      </c>
      <c r="C47" s="32" t="str">
        <f>Fish_2</f>
        <v>Sweet potatoes</v>
      </c>
      <c r="D47" s="90">
        <f>D31*$F$13</f>
        <v>14791330.755772801</v>
      </c>
      <c r="E47" s="91">
        <f>E31*$F$13</f>
        <v>14791330.755772801</v>
      </c>
      <c r="F47" s="91">
        <f t="shared" ref="F47:N47" si="10">F31*$F$13</f>
        <v>0</v>
      </c>
      <c r="G47" s="91">
        <f t="shared" si="10"/>
        <v>0</v>
      </c>
      <c r="H47" s="91">
        <f t="shared" si="10"/>
        <v>0</v>
      </c>
      <c r="I47" s="91">
        <f t="shared" si="10"/>
        <v>0</v>
      </c>
      <c r="J47" s="91">
        <f t="shared" si="10"/>
        <v>0</v>
      </c>
      <c r="K47" s="91">
        <f t="shared" si="10"/>
        <v>0</v>
      </c>
      <c r="L47" s="91">
        <f t="shared" si="10"/>
        <v>0</v>
      </c>
      <c r="M47" s="91">
        <f t="shared" si="10"/>
        <v>0</v>
      </c>
      <c r="N47" s="91">
        <f t="shared" si="10"/>
        <v>0</v>
      </c>
    </row>
    <row r="48" spans="1:19" x14ac:dyDescent="0.25">
      <c r="A48" s="32" t="str">
        <f>Other_1</f>
        <v>Other</v>
      </c>
      <c r="B48" s="32" t="str">
        <f>Other_1</f>
        <v>01620</v>
      </c>
      <c r="C48" s="32" t="str">
        <f>Other_1</f>
        <v>Tea leaves</v>
      </c>
      <c r="D48" s="88">
        <f t="shared" ref="D48:N48" si="11">D32*$F$14</f>
        <v>48770944.674634993</v>
      </c>
      <c r="E48" s="89">
        <f t="shared" si="11"/>
        <v>48770944.674634993</v>
      </c>
      <c r="F48" s="89">
        <f t="shared" si="11"/>
        <v>0</v>
      </c>
      <c r="G48" s="89">
        <f t="shared" si="11"/>
        <v>0</v>
      </c>
      <c r="H48" s="89">
        <f t="shared" si="11"/>
        <v>0</v>
      </c>
      <c r="I48" s="89">
        <f t="shared" si="11"/>
        <v>0</v>
      </c>
      <c r="J48" s="89">
        <f t="shared" si="11"/>
        <v>0</v>
      </c>
      <c r="K48" s="89">
        <f t="shared" si="11"/>
        <v>0</v>
      </c>
      <c r="L48" s="89">
        <f t="shared" si="11"/>
        <v>0</v>
      </c>
      <c r="M48" s="89">
        <f t="shared" si="11"/>
        <v>0</v>
      </c>
      <c r="N48" s="89">
        <f t="shared" si="11"/>
        <v>0</v>
      </c>
    </row>
    <row r="49" spans="1:31" x14ac:dyDescent="0.25">
      <c r="A49" s="32" t="str">
        <f>Other_2</f>
        <v>Other</v>
      </c>
      <c r="B49" s="32" t="str">
        <f>Other_2</f>
        <v>01802</v>
      </c>
      <c r="C49" s="32" t="str">
        <f>Other_2</f>
        <v>Sugar cane</v>
      </c>
      <c r="D49" s="88">
        <f t="shared" ref="D49:N49" si="12">D33*$F$15</f>
        <v>15257317.020360002</v>
      </c>
      <c r="E49" s="89">
        <f t="shared" si="12"/>
        <v>15257317.020360002</v>
      </c>
      <c r="F49" s="89">
        <f t="shared" si="12"/>
        <v>0</v>
      </c>
      <c r="G49" s="89">
        <f t="shared" si="12"/>
        <v>0</v>
      </c>
      <c r="H49" s="89">
        <f t="shared" si="12"/>
        <v>0</v>
      </c>
      <c r="I49" s="89">
        <f t="shared" si="12"/>
        <v>0</v>
      </c>
      <c r="J49" s="89">
        <f t="shared" si="12"/>
        <v>0</v>
      </c>
      <c r="K49" s="89">
        <f t="shared" si="12"/>
        <v>0</v>
      </c>
      <c r="L49" s="89">
        <f t="shared" si="12"/>
        <v>0</v>
      </c>
      <c r="M49" s="89">
        <f t="shared" si="12"/>
        <v>0</v>
      </c>
      <c r="N49" s="89">
        <f t="shared" si="12"/>
        <v>0</v>
      </c>
    </row>
    <row r="50" spans="1:31" x14ac:dyDescent="0.25">
      <c r="A50" s="32"/>
      <c r="B50" s="32"/>
      <c r="C50" s="32" t="s">
        <v>6</v>
      </c>
      <c r="D50" s="92">
        <f t="shared" ref="D50:N50" si="13">SUM(D38:D49)</f>
        <v>927612075.09290051</v>
      </c>
      <c r="E50" s="92">
        <f t="shared" si="13"/>
        <v>888969956.25772047</v>
      </c>
      <c r="F50" s="92">
        <f t="shared" si="13"/>
        <v>0</v>
      </c>
      <c r="G50" s="92">
        <f t="shared" si="13"/>
        <v>0</v>
      </c>
      <c r="H50" s="92">
        <f t="shared" si="13"/>
        <v>0</v>
      </c>
      <c r="I50" s="92">
        <f t="shared" si="13"/>
        <v>0</v>
      </c>
      <c r="J50" s="92">
        <f t="shared" si="13"/>
        <v>0</v>
      </c>
      <c r="K50" s="92">
        <f t="shared" si="13"/>
        <v>0</v>
      </c>
      <c r="L50" s="92">
        <f t="shared" si="13"/>
        <v>0</v>
      </c>
      <c r="M50" s="92">
        <f t="shared" si="13"/>
        <v>0</v>
      </c>
      <c r="N50" s="92">
        <f t="shared" si="13"/>
        <v>0</v>
      </c>
    </row>
    <row r="55" spans="1:31" x14ac:dyDescent="0.25">
      <c r="S55" s="87" t="s">
        <v>1</v>
      </c>
      <c r="T55" s="87">
        <f>D50/F16</f>
        <v>0.118686389812134</v>
      </c>
      <c r="U55" s="98">
        <f t="shared" ref="U55:AD55" si="14">E50/denominator</f>
        <v>0.11374219632610197</v>
      </c>
      <c r="V55" s="98">
        <f t="shared" si="14"/>
        <v>0</v>
      </c>
      <c r="W55" s="98">
        <f t="shared" si="14"/>
        <v>0</v>
      </c>
      <c r="X55" s="98">
        <f t="shared" si="14"/>
        <v>0</v>
      </c>
      <c r="Y55" s="98">
        <f t="shared" si="14"/>
        <v>0</v>
      </c>
      <c r="Z55" s="98">
        <f t="shared" si="14"/>
        <v>0</v>
      </c>
      <c r="AA55" s="98">
        <f t="shared" si="14"/>
        <v>0</v>
      </c>
      <c r="AB55" s="98">
        <f t="shared" si="14"/>
        <v>0</v>
      </c>
      <c r="AC55" s="98">
        <f t="shared" si="14"/>
        <v>0</v>
      </c>
      <c r="AD55" s="98">
        <f t="shared" si="14"/>
        <v>0</v>
      </c>
      <c r="AE55" s="98" t="e">
        <f>#REF!/denominator</f>
        <v>#REF!</v>
      </c>
    </row>
    <row r="56" spans="1:31" x14ac:dyDescent="0.25">
      <c r="P56" t="s">
        <v>44</v>
      </c>
      <c r="S56" s="101" t="s">
        <v>2</v>
      </c>
      <c r="T56" s="99">
        <f>T55/T55*100</f>
        <v>100</v>
      </c>
      <c r="U56" s="99">
        <f t="shared" ref="U56:AE56" si="15">U55/$T$55*100</f>
        <v>95.834237191089827</v>
      </c>
      <c r="V56" s="99">
        <f t="shared" si="15"/>
        <v>0</v>
      </c>
      <c r="W56" s="99">
        <f t="shared" si="15"/>
        <v>0</v>
      </c>
      <c r="X56" s="99">
        <f t="shared" si="15"/>
        <v>0</v>
      </c>
      <c r="Y56" s="99">
        <f t="shared" si="15"/>
        <v>0</v>
      </c>
      <c r="Z56" s="99">
        <f t="shared" si="15"/>
        <v>0</v>
      </c>
      <c r="AA56" s="99">
        <f t="shared" si="15"/>
        <v>0</v>
      </c>
      <c r="AB56" s="99">
        <f t="shared" si="15"/>
        <v>0</v>
      </c>
      <c r="AC56" s="99">
        <f t="shared" si="15"/>
        <v>0</v>
      </c>
      <c r="AD56" s="99">
        <f t="shared" si="15"/>
        <v>0</v>
      </c>
      <c r="AE56" s="99" t="e">
        <f t="shared" si="15"/>
        <v>#REF!</v>
      </c>
    </row>
    <row r="59" spans="1:31" x14ac:dyDescent="0.25">
      <c r="S59" s="96"/>
    </row>
    <row r="60" spans="1:31" x14ac:dyDescent="0.25">
      <c r="S60" s="96"/>
    </row>
    <row r="61" spans="1:31" x14ac:dyDescent="0.25">
      <c r="S61" s="96"/>
    </row>
    <row r="62" spans="1:31" x14ac:dyDescent="0.25">
      <c r="S62" s="96"/>
    </row>
    <row r="63" spans="1:31" x14ac:dyDescent="0.25">
      <c r="S63" s="96"/>
    </row>
    <row r="64" spans="1:31" x14ac:dyDescent="0.25">
      <c r="S64" s="96"/>
    </row>
    <row r="65" spans="19:19" x14ac:dyDescent="0.25">
      <c r="S65" s="94"/>
    </row>
    <row r="66" spans="19:19" x14ac:dyDescent="0.25">
      <c r="S66" s="96"/>
    </row>
    <row r="67" spans="19:19" x14ac:dyDescent="0.25">
      <c r="S67" s="96"/>
    </row>
    <row r="68" spans="19:19" x14ac:dyDescent="0.25">
      <c r="S68" s="96"/>
    </row>
    <row r="69" spans="19:19" x14ac:dyDescent="0.25">
      <c r="S69" s="96"/>
    </row>
    <row r="70" spans="19:19" x14ac:dyDescent="0.25">
      <c r="S70" s="96"/>
    </row>
    <row r="71" spans="19:19" x14ac:dyDescent="0.25">
      <c r="S71" s="96"/>
    </row>
    <row r="72" spans="19:19" x14ac:dyDescent="0.25">
      <c r="S72" s="96"/>
    </row>
    <row r="73" spans="19:19" x14ac:dyDescent="0.25">
      <c r="S73" s="96"/>
    </row>
    <row r="74" spans="19:19" x14ac:dyDescent="0.25">
      <c r="S74" s="96"/>
    </row>
    <row r="75" spans="19:19" x14ac:dyDescent="0.25">
      <c r="S75" s="96"/>
    </row>
  </sheetData>
  <mergeCells count="2">
    <mergeCell ref="D20:N20"/>
    <mergeCell ref="D36:N36"/>
  </mergeCells>
  <pageMargins left="0.7" right="0.7" top="0.75" bottom="0.75" header="0.3" footer="0.3"/>
  <pageSetup paperSize="9" scale="37" fitToWidth="2" fitToHeight="2"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8"/>
  <sheetViews>
    <sheetView workbookViewId="0">
      <selection activeCell="C9" sqref="C9"/>
    </sheetView>
  </sheetViews>
  <sheetFormatPr defaultRowHeight="15" x14ac:dyDescent="0.25"/>
  <cols>
    <col min="1" max="1" width="15.42578125" customWidth="1"/>
    <col min="2" max="2" width="18" customWidth="1"/>
    <col min="3" max="3" width="22.42578125" customWidth="1"/>
  </cols>
  <sheetData>
    <row r="1" spans="1:9" x14ac:dyDescent="0.25">
      <c r="A1" s="104" t="s">
        <v>158</v>
      </c>
      <c r="B1" s="104" t="s">
        <v>159</v>
      </c>
      <c r="C1" s="104" t="s">
        <v>160</v>
      </c>
      <c r="D1" t="s">
        <v>161</v>
      </c>
      <c r="E1" t="s">
        <v>162</v>
      </c>
      <c r="F1" t="s">
        <v>163</v>
      </c>
      <c r="G1" t="s">
        <v>164</v>
      </c>
      <c r="H1" t="s">
        <v>165</v>
      </c>
      <c r="I1" t="s">
        <v>166</v>
      </c>
    </row>
    <row r="2" spans="1:9" x14ac:dyDescent="0.25">
      <c r="A2" t="s">
        <v>167</v>
      </c>
      <c r="B2" t="s">
        <v>168</v>
      </c>
      <c r="C2" t="s">
        <v>169</v>
      </c>
      <c r="D2">
        <v>2012</v>
      </c>
      <c r="E2">
        <v>1.5</v>
      </c>
      <c r="F2" t="s">
        <v>170</v>
      </c>
      <c r="G2" t="s">
        <v>171</v>
      </c>
      <c r="H2" t="s">
        <v>172</v>
      </c>
      <c r="I2" t="s">
        <v>173</v>
      </c>
    </row>
    <row r="3" spans="1:9" x14ac:dyDescent="0.25">
      <c r="A3" t="s">
        <v>167</v>
      </c>
      <c r="B3" t="s">
        <v>174</v>
      </c>
      <c r="C3" t="s">
        <v>175</v>
      </c>
      <c r="D3">
        <v>2013</v>
      </c>
      <c r="E3">
        <v>2.5</v>
      </c>
      <c r="F3" t="s">
        <v>176</v>
      </c>
      <c r="G3" t="s">
        <v>177</v>
      </c>
      <c r="H3" t="s">
        <v>81</v>
      </c>
      <c r="I3" t="s">
        <v>178</v>
      </c>
    </row>
    <row r="4" spans="1:9" x14ac:dyDescent="0.25">
      <c r="A4" t="s">
        <v>167</v>
      </c>
      <c r="B4" t="s">
        <v>174</v>
      </c>
      <c r="C4" t="s">
        <v>175</v>
      </c>
      <c r="D4">
        <v>2013</v>
      </c>
      <c r="E4">
        <v>2.2000000000000002</v>
      </c>
      <c r="F4" t="s">
        <v>179</v>
      </c>
      <c r="G4" t="s">
        <v>177</v>
      </c>
      <c r="H4" t="s">
        <v>81</v>
      </c>
      <c r="I4" t="s">
        <v>178</v>
      </c>
    </row>
    <row r="5" spans="1:9" x14ac:dyDescent="0.25">
      <c r="A5" t="s">
        <v>167</v>
      </c>
      <c r="B5" t="s">
        <v>174</v>
      </c>
      <c r="C5" t="s">
        <v>175</v>
      </c>
      <c r="D5">
        <v>2013</v>
      </c>
      <c r="E5">
        <v>1</v>
      </c>
      <c r="F5" t="s">
        <v>176</v>
      </c>
      <c r="G5" t="s">
        <v>177</v>
      </c>
      <c r="H5" t="s">
        <v>81</v>
      </c>
      <c r="I5" t="s">
        <v>178</v>
      </c>
    </row>
    <row r="6" spans="1:9" x14ac:dyDescent="0.25">
      <c r="A6" t="s">
        <v>167</v>
      </c>
      <c r="B6" t="s">
        <v>174</v>
      </c>
      <c r="C6" t="s">
        <v>175</v>
      </c>
      <c r="D6">
        <v>2013</v>
      </c>
      <c r="E6">
        <v>13.3</v>
      </c>
      <c r="F6" t="s">
        <v>180</v>
      </c>
      <c r="G6" t="s">
        <v>177</v>
      </c>
      <c r="H6" t="s">
        <v>81</v>
      </c>
      <c r="I6" t="s">
        <v>178</v>
      </c>
    </row>
    <row r="7" spans="1:9" x14ac:dyDescent="0.25">
      <c r="A7" t="s">
        <v>167</v>
      </c>
      <c r="B7" t="s">
        <v>174</v>
      </c>
      <c r="C7" t="s">
        <v>175</v>
      </c>
      <c r="D7">
        <v>2013</v>
      </c>
      <c r="E7">
        <v>3.5</v>
      </c>
      <c r="F7" t="s">
        <v>179</v>
      </c>
      <c r="G7" t="s">
        <v>177</v>
      </c>
      <c r="H7" t="s">
        <v>81</v>
      </c>
      <c r="I7" t="s">
        <v>178</v>
      </c>
    </row>
    <row r="8" spans="1:9" x14ac:dyDescent="0.25">
      <c r="A8" t="s">
        <v>167</v>
      </c>
      <c r="B8" t="s">
        <v>174</v>
      </c>
      <c r="C8" t="s">
        <v>175</v>
      </c>
      <c r="D8">
        <v>2013</v>
      </c>
      <c r="E8">
        <v>2.7</v>
      </c>
      <c r="F8" t="s">
        <v>181</v>
      </c>
      <c r="G8" t="s">
        <v>177</v>
      </c>
      <c r="H8" t="s">
        <v>81</v>
      </c>
      <c r="I8" t="s">
        <v>178</v>
      </c>
    </row>
    <row r="9" spans="1:9" x14ac:dyDescent="0.25">
      <c r="A9" t="s">
        <v>167</v>
      </c>
      <c r="B9" t="s">
        <v>174</v>
      </c>
      <c r="C9" t="s">
        <v>175</v>
      </c>
      <c r="D9">
        <v>2013</v>
      </c>
      <c r="E9">
        <v>2.5</v>
      </c>
      <c r="F9" t="s">
        <v>176</v>
      </c>
      <c r="G9" t="s">
        <v>177</v>
      </c>
      <c r="H9" t="s">
        <v>81</v>
      </c>
      <c r="I9" t="s">
        <v>178</v>
      </c>
    </row>
    <row r="10" spans="1:9" x14ac:dyDescent="0.25">
      <c r="A10" t="s">
        <v>167</v>
      </c>
      <c r="B10" t="s">
        <v>174</v>
      </c>
      <c r="C10" t="s">
        <v>175</v>
      </c>
      <c r="D10">
        <v>2013</v>
      </c>
      <c r="E10">
        <v>2.2000000000000002</v>
      </c>
      <c r="F10" t="s">
        <v>179</v>
      </c>
      <c r="G10" t="s">
        <v>177</v>
      </c>
      <c r="H10" t="s">
        <v>81</v>
      </c>
      <c r="I10" t="s">
        <v>178</v>
      </c>
    </row>
    <row r="11" spans="1:9" x14ac:dyDescent="0.25">
      <c r="A11" t="s">
        <v>167</v>
      </c>
      <c r="B11" t="s">
        <v>174</v>
      </c>
      <c r="C11" t="s">
        <v>175</v>
      </c>
      <c r="D11">
        <v>2012</v>
      </c>
      <c r="E11">
        <v>2.5</v>
      </c>
      <c r="F11" t="s">
        <v>176</v>
      </c>
      <c r="G11" t="s">
        <v>177</v>
      </c>
      <c r="H11" t="s">
        <v>81</v>
      </c>
      <c r="I11" t="s">
        <v>178</v>
      </c>
    </row>
    <row r="12" spans="1:9" x14ac:dyDescent="0.25">
      <c r="A12" t="s">
        <v>167</v>
      </c>
      <c r="B12" t="s">
        <v>174</v>
      </c>
      <c r="C12" t="s">
        <v>175</v>
      </c>
      <c r="D12">
        <v>2012</v>
      </c>
      <c r="E12">
        <v>2.2000000000000002</v>
      </c>
      <c r="F12" t="s">
        <v>179</v>
      </c>
      <c r="G12" t="s">
        <v>177</v>
      </c>
      <c r="H12" t="s">
        <v>81</v>
      </c>
      <c r="I12" t="s">
        <v>178</v>
      </c>
    </row>
    <row r="13" spans="1:9" x14ac:dyDescent="0.25">
      <c r="A13" t="s">
        <v>167</v>
      </c>
      <c r="B13" t="s">
        <v>174</v>
      </c>
      <c r="C13" t="s">
        <v>175</v>
      </c>
      <c r="D13">
        <v>2012</v>
      </c>
      <c r="E13">
        <v>1</v>
      </c>
      <c r="F13" t="s">
        <v>176</v>
      </c>
      <c r="G13" t="s">
        <v>177</v>
      </c>
      <c r="H13" t="s">
        <v>81</v>
      </c>
      <c r="I13" t="s">
        <v>178</v>
      </c>
    </row>
    <row r="14" spans="1:9" x14ac:dyDescent="0.25">
      <c r="A14" t="s">
        <v>167</v>
      </c>
      <c r="B14" t="s">
        <v>174</v>
      </c>
      <c r="C14" t="s">
        <v>175</v>
      </c>
      <c r="D14">
        <v>2012</v>
      </c>
      <c r="E14">
        <v>4.4000000000000004</v>
      </c>
      <c r="F14" t="s">
        <v>180</v>
      </c>
      <c r="G14" t="s">
        <v>177</v>
      </c>
      <c r="H14" t="s">
        <v>81</v>
      </c>
      <c r="I14" t="s">
        <v>178</v>
      </c>
    </row>
    <row r="15" spans="1:9" x14ac:dyDescent="0.25">
      <c r="A15" t="s">
        <v>167</v>
      </c>
      <c r="B15" t="s">
        <v>174</v>
      </c>
      <c r="C15" t="s">
        <v>175</v>
      </c>
      <c r="D15">
        <v>2012</v>
      </c>
      <c r="E15">
        <v>3.5</v>
      </c>
      <c r="F15" t="s">
        <v>179</v>
      </c>
      <c r="G15" t="s">
        <v>177</v>
      </c>
      <c r="H15" t="s">
        <v>81</v>
      </c>
      <c r="I15" t="s">
        <v>178</v>
      </c>
    </row>
    <row r="16" spans="1:9" x14ac:dyDescent="0.25">
      <c r="A16" t="s">
        <v>167</v>
      </c>
      <c r="B16" t="s">
        <v>174</v>
      </c>
      <c r="C16" t="s">
        <v>175</v>
      </c>
      <c r="D16">
        <v>2012</v>
      </c>
      <c r="E16">
        <v>2.7</v>
      </c>
      <c r="F16" t="s">
        <v>181</v>
      </c>
      <c r="G16" t="s">
        <v>177</v>
      </c>
      <c r="H16" t="s">
        <v>81</v>
      </c>
      <c r="I16" t="s">
        <v>178</v>
      </c>
    </row>
    <row r="17" spans="1:9" x14ac:dyDescent="0.25">
      <c r="A17" t="s">
        <v>167</v>
      </c>
      <c r="B17" t="s">
        <v>174</v>
      </c>
      <c r="C17" t="s">
        <v>175</v>
      </c>
      <c r="D17">
        <v>2012</v>
      </c>
      <c r="E17">
        <v>2.5</v>
      </c>
      <c r="F17" t="s">
        <v>176</v>
      </c>
      <c r="G17" t="s">
        <v>177</v>
      </c>
      <c r="H17" t="s">
        <v>81</v>
      </c>
      <c r="I17" t="s">
        <v>178</v>
      </c>
    </row>
    <row r="18" spans="1:9" x14ac:dyDescent="0.25">
      <c r="A18" t="s">
        <v>167</v>
      </c>
      <c r="B18" t="s">
        <v>174</v>
      </c>
      <c r="C18" t="s">
        <v>175</v>
      </c>
      <c r="D18">
        <v>2012</v>
      </c>
      <c r="E18">
        <v>2.2000000000000002</v>
      </c>
      <c r="F18" t="s">
        <v>179</v>
      </c>
      <c r="G18" t="s">
        <v>177</v>
      </c>
      <c r="H18" t="s">
        <v>81</v>
      </c>
      <c r="I18" t="s">
        <v>178</v>
      </c>
    </row>
    <row r="19" spans="1:9" x14ac:dyDescent="0.25">
      <c r="A19" t="s">
        <v>167</v>
      </c>
      <c r="B19" t="s">
        <v>174</v>
      </c>
      <c r="C19" t="s">
        <v>175</v>
      </c>
      <c r="D19">
        <v>2011</v>
      </c>
      <c r="E19">
        <v>2.5</v>
      </c>
      <c r="F19" t="s">
        <v>176</v>
      </c>
      <c r="G19" t="s">
        <v>177</v>
      </c>
      <c r="H19" t="s">
        <v>81</v>
      </c>
      <c r="I19" t="s">
        <v>178</v>
      </c>
    </row>
    <row r="20" spans="1:9" x14ac:dyDescent="0.25">
      <c r="A20" t="s">
        <v>167</v>
      </c>
      <c r="B20" t="s">
        <v>174</v>
      </c>
      <c r="C20" t="s">
        <v>175</v>
      </c>
      <c r="D20">
        <v>2011</v>
      </c>
      <c r="E20">
        <v>2.2000000000000002</v>
      </c>
      <c r="F20" t="s">
        <v>179</v>
      </c>
      <c r="G20" t="s">
        <v>177</v>
      </c>
      <c r="H20" t="s">
        <v>81</v>
      </c>
      <c r="I20" t="s">
        <v>178</v>
      </c>
    </row>
    <row r="21" spans="1:9" x14ac:dyDescent="0.25">
      <c r="A21" t="s">
        <v>167</v>
      </c>
      <c r="B21" t="s">
        <v>174</v>
      </c>
      <c r="C21" t="s">
        <v>175</v>
      </c>
      <c r="D21">
        <v>2011</v>
      </c>
      <c r="E21">
        <v>1</v>
      </c>
      <c r="F21" t="s">
        <v>176</v>
      </c>
      <c r="G21" t="s">
        <v>177</v>
      </c>
      <c r="H21" t="s">
        <v>81</v>
      </c>
      <c r="I21" t="s">
        <v>178</v>
      </c>
    </row>
    <row r="22" spans="1:9" x14ac:dyDescent="0.25">
      <c r="A22" t="s">
        <v>167</v>
      </c>
      <c r="B22" t="s">
        <v>174</v>
      </c>
      <c r="C22" t="s">
        <v>175</v>
      </c>
      <c r="D22">
        <v>2011</v>
      </c>
      <c r="E22">
        <v>4.4000000000000004</v>
      </c>
      <c r="F22" t="s">
        <v>180</v>
      </c>
      <c r="G22" t="s">
        <v>177</v>
      </c>
      <c r="H22" t="s">
        <v>81</v>
      </c>
      <c r="I22" t="s">
        <v>178</v>
      </c>
    </row>
    <row r="23" spans="1:9" x14ac:dyDescent="0.25">
      <c r="A23" t="s">
        <v>167</v>
      </c>
      <c r="B23" t="s">
        <v>174</v>
      </c>
      <c r="C23" t="s">
        <v>175</v>
      </c>
      <c r="D23">
        <v>2011</v>
      </c>
      <c r="E23">
        <v>3.5</v>
      </c>
      <c r="F23" t="s">
        <v>179</v>
      </c>
      <c r="G23" t="s">
        <v>177</v>
      </c>
      <c r="H23" t="s">
        <v>81</v>
      </c>
      <c r="I23" t="s">
        <v>178</v>
      </c>
    </row>
    <row r="24" spans="1:9" x14ac:dyDescent="0.25">
      <c r="A24" t="s">
        <v>167</v>
      </c>
      <c r="B24" t="s">
        <v>174</v>
      </c>
      <c r="C24" t="s">
        <v>175</v>
      </c>
      <c r="D24">
        <v>2011</v>
      </c>
      <c r="E24">
        <v>2.7</v>
      </c>
      <c r="F24" t="s">
        <v>181</v>
      </c>
      <c r="G24" t="s">
        <v>177</v>
      </c>
      <c r="H24" t="s">
        <v>81</v>
      </c>
      <c r="I24" t="s">
        <v>178</v>
      </c>
    </row>
    <row r="25" spans="1:9" x14ac:dyDescent="0.25">
      <c r="A25" t="s">
        <v>167</v>
      </c>
      <c r="B25" t="s">
        <v>174</v>
      </c>
      <c r="C25" t="s">
        <v>175</v>
      </c>
      <c r="D25">
        <v>2011</v>
      </c>
      <c r="E25">
        <v>2.5</v>
      </c>
      <c r="F25" t="s">
        <v>176</v>
      </c>
      <c r="G25" t="s">
        <v>177</v>
      </c>
      <c r="H25" t="s">
        <v>81</v>
      </c>
      <c r="I25" t="s">
        <v>178</v>
      </c>
    </row>
    <row r="26" spans="1:9" x14ac:dyDescent="0.25">
      <c r="A26" t="s">
        <v>167</v>
      </c>
      <c r="B26" t="s">
        <v>174</v>
      </c>
      <c r="C26" t="s">
        <v>175</v>
      </c>
      <c r="D26">
        <v>2011</v>
      </c>
      <c r="E26">
        <v>2.2000000000000002</v>
      </c>
      <c r="F26" t="s">
        <v>179</v>
      </c>
      <c r="G26" t="s">
        <v>177</v>
      </c>
      <c r="H26" t="s">
        <v>81</v>
      </c>
      <c r="I26" t="s">
        <v>178</v>
      </c>
    </row>
    <row r="27" spans="1:9" x14ac:dyDescent="0.25">
      <c r="A27" t="s">
        <v>167</v>
      </c>
      <c r="B27" t="s">
        <v>174</v>
      </c>
      <c r="C27" t="s">
        <v>175</v>
      </c>
      <c r="D27">
        <v>2010</v>
      </c>
      <c r="E27">
        <v>2.5</v>
      </c>
      <c r="F27" t="s">
        <v>176</v>
      </c>
      <c r="G27" t="s">
        <v>177</v>
      </c>
      <c r="H27" t="s">
        <v>81</v>
      </c>
      <c r="I27" t="s">
        <v>178</v>
      </c>
    </row>
    <row r="28" spans="1:9" x14ac:dyDescent="0.25">
      <c r="A28" t="s">
        <v>167</v>
      </c>
      <c r="B28" t="s">
        <v>174</v>
      </c>
      <c r="C28" t="s">
        <v>175</v>
      </c>
      <c r="D28">
        <v>2010</v>
      </c>
      <c r="E28">
        <v>2.2000000000000002</v>
      </c>
      <c r="F28" t="s">
        <v>179</v>
      </c>
      <c r="G28" t="s">
        <v>177</v>
      </c>
      <c r="H28" t="s">
        <v>81</v>
      </c>
      <c r="I28" t="s">
        <v>178</v>
      </c>
    </row>
    <row r="29" spans="1:9" x14ac:dyDescent="0.25">
      <c r="A29" t="s">
        <v>167</v>
      </c>
      <c r="B29" t="s">
        <v>174</v>
      </c>
      <c r="C29" t="s">
        <v>175</v>
      </c>
      <c r="D29">
        <v>2010</v>
      </c>
      <c r="E29">
        <v>1</v>
      </c>
      <c r="F29" t="s">
        <v>176</v>
      </c>
      <c r="G29" t="s">
        <v>177</v>
      </c>
      <c r="H29" t="s">
        <v>81</v>
      </c>
      <c r="I29" t="s">
        <v>178</v>
      </c>
    </row>
    <row r="30" spans="1:9" x14ac:dyDescent="0.25">
      <c r="A30" t="s">
        <v>167</v>
      </c>
      <c r="B30" t="s">
        <v>174</v>
      </c>
      <c r="C30" t="s">
        <v>175</v>
      </c>
      <c r="D30">
        <v>2010</v>
      </c>
      <c r="E30">
        <v>13.3</v>
      </c>
      <c r="F30" t="s">
        <v>180</v>
      </c>
      <c r="G30" t="s">
        <v>177</v>
      </c>
      <c r="H30" t="s">
        <v>81</v>
      </c>
      <c r="I30" t="s">
        <v>178</v>
      </c>
    </row>
    <row r="31" spans="1:9" x14ac:dyDescent="0.25">
      <c r="A31" t="s">
        <v>167</v>
      </c>
      <c r="B31" t="s">
        <v>174</v>
      </c>
      <c r="C31" t="s">
        <v>175</v>
      </c>
      <c r="D31">
        <v>2010</v>
      </c>
      <c r="E31">
        <v>3.5</v>
      </c>
      <c r="F31" t="s">
        <v>179</v>
      </c>
      <c r="G31" t="s">
        <v>177</v>
      </c>
      <c r="H31" t="s">
        <v>81</v>
      </c>
      <c r="I31" t="s">
        <v>178</v>
      </c>
    </row>
    <row r="32" spans="1:9" x14ac:dyDescent="0.25">
      <c r="A32" t="s">
        <v>167</v>
      </c>
      <c r="B32" t="s">
        <v>174</v>
      </c>
      <c r="C32" t="s">
        <v>175</v>
      </c>
      <c r="D32">
        <v>2010</v>
      </c>
      <c r="E32">
        <v>2.7</v>
      </c>
      <c r="F32" t="s">
        <v>181</v>
      </c>
      <c r="G32" t="s">
        <v>177</v>
      </c>
      <c r="H32" t="s">
        <v>81</v>
      </c>
      <c r="I32" t="s">
        <v>178</v>
      </c>
    </row>
    <row r="33" spans="1:9" x14ac:dyDescent="0.25">
      <c r="A33" t="s">
        <v>167</v>
      </c>
      <c r="B33" t="s">
        <v>174</v>
      </c>
      <c r="C33" t="s">
        <v>175</v>
      </c>
      <c r="D33">
        <v>2010</v>
      </c>
      <c r="E33">
        <v>2.5</v>
      </c>
      <c r="F33" t="s">
        <v>176</v>
      </c>
      <c r="G33" t="s">
        <v>177</v>
      </c>
      <c r="H33" t="s">
        <v>81</v>
      </c>
      <c r="I33" t="s">
        <v>178</v>
      </c>
    </row>
    <row r="34" spans="1:9" x14ac:dyDescent="0.25">
      <c r="A34" t="s">
        <v>167</v>
      </c>
      <c r="B34" t="s">
        <v>174</v>
      </c>
      <c r="C34" t="s">
        <v>175</v>
      </c>
      <c r="D34">
        <v>2010</v>
      </c>
      <c r="E34">
        <v>2.2000000000000002</v>
      </c>
      <c r="F34" t="s">
        <v>179</v>
      </c>
      <c r="G34" t="s">
        <v>177</v>
      </c>
      <c r="H34" t="s">
        <v>81</v>
      </c>
      <c r="I34" t="s">
        <v>178</v>
      </c>
    </row>
    <row r="35" spans="1:9" x14ac:dyDescent="0.25">
      <c r="A35" t="s">
        <v>167</v>
      </c>
      <c r="B35" t="s">
        <v>174</v>
      </c>
      <c r="C35" t="s">
        <v>175</v>
      </c>
      <c r="D35">
        <v>2009</v>
      </c>
      <c r="E35">
        <v>2.5</v>
      </c>
      <c r="F35" t="s">
        <v>176</v>
      </c>
      <c r="G35" t="s">
        <v>177</v>
      </c>
      <c r="H35" t="s">
        <v>81</v>
      </c>
      <c r="I35" t="s">
        <v>178</v>
      </c>
    </row>
    <row r="36" spans="1:9" x14ac:dyDescent="0.25">
      <c r="A36" t="s">
        <v>167</v>
      </c>
      <c r="B36" t="s">
        <v>174</v>
      </c>
      <c r="C36" t="s">
        <v>175</v>
      </c>
      <c r="D36">
        <v>2009</v>
      </c>
      <c r="E36">
        <v>2.2000000000000002</v>
      </c>
      <c r="F36" t="s">
        <v>179</v>
      </c>
      <c r="G36" t="s">
        <v>177</v>
      </c>
      <c r="H36" t="s">
        <v>81</v>
      </c>
      <c r="I36" t="s">
        <v>178</v>
      </c>
    </row>
    <row r="37" spans="1:9" x14ac:dyDescent="0.25">
      <c r="A37" t="s">
        <v>167</v>
      </c>
      <c r="B37" t="s">
        <v>174</v>
      </c>
      <c r="C37" t="s">
        <v>175</v>
      </c>
      <c r="D37">
        <v>2009</v>
      </c>
      <c r="E37">
        <v>1</v>
      </c>
      <c r="F37" t="s">
        <v>176</v>
      </c>
      <c r="G37" t="s">
        <v>177</v>
      </c>
      <c r="H37" t="s">
        <v>81</v>
      </c>
      <c r="I37" t="s">
        <v>178</v>
      </c>
    </row>
    <row r="38" spans="1:9" x14ac:dyDescent="0.25">
      <c r="A38" t="s">
        <v>167</v>
      </c>
      <c r="B38" t="s">
        <v>174</v>
      </c>
      <c r="C38" t="s">
        <v>175</v>
      </c>
      <c r="D38">
        <v>2009</v>
      </c>
      <c r="E38">
        <v>7.4</v>
      </c>
      <c r="F38" t="s">
        <v>180</v>
      </c>
      <c r="G38" t="s">
        <v>177</v>
      </c>
      <c r="H38" t="s">
        <v>81</v>
      </c>
      <c r="I38" t="s">
        <v>178</v>
      </c>
    </row>
    <row r="39" spans="1:9" x14ac:dyDescent="0.25">
      <c r="A39" t="s">
        <v>167</v>
      </c>
      <c r="B39" t="s">
        <v>174</v>
      </c>
      <c r="C39" t="s">
        <v>175</v>
      </c>
      <c r="D39">
        <v>2009</v>
      </c>
      <c r="E39">
        <v>3.5</v>
      </c>
      <c r="F39" t="s">
        <v>179</v>
      </c>
      <c r="G39" t="s">
        <v>177</v>
      </c>
      <c r="H39" t="s">
        <v>81</v>
      </c>
      <c r="I39" t="s">
        <v>178</v>
      </c>
    </row>
    <row r="40" spans="1:9" x14ac:dyDescent="0.25">
      <c r="A40" t="s">
        <v>167</v>
      </c>
      <c r="B40" t="s">
        <v>174</v>
      </c>
      <c r="C40" t="s">
        <v>175</v>
      </c>
      <c r="D40">
        <v>2009</v>
      </c>
      <c r="E40">
        <v>2.7</v>
      </c>
      <c r="F40" t="s">
        <v>181</v>
      </c>
      <c r="G40" t="s">
        <v>177</v>
      </c>
      <c r="H40" t="s">
        <v>81</v>
      </c>
      <c r="I40" t="s">
        <v>178</v>
      </c>
    </row>
    <row r="41" spans="1:9" x14ac:dyDescent="0.25">
      <c r="A41" t="s">
        <v>167</v>
      </c>
      <c r="B41" t="s">
        <v>174</v>
      </c>
      <c r="C41" t="s">
        <v>175</v>
      </c>
      <c r="D41">
        <v>2009</v>
      </c>
      <c r="E41">
        <v>2.5</v>
      </c>
      <c r="F41" t="s">
        <v>176</v>
      </c>
      <c r="G41" t="s">
        <v>177</v>
      </c>
      <c r="H41" t="s">
        <v>81</v>
      </c>
      <c r="I41" t="s">
        <v>178</v>
      </c>
    </row>
    <row r="42" spans="1:9" x14ac:dyDescent="0.25">
      <c r="A42" t="s">
        <v>167</v>
      </c>
      <c r="B42" t="s">
        <v>174</v>
      </c>
      <c r="C42" t="s">
        <v>175</v>
      </c>
      <c r="D42">
        <v>2009</v>
      </c>
      <c r="E42">
        <v>2.2000000000000002</v>
      </c>
      <c r="F42" t="s">
        <v>179</v>
      </c>
      <c r="G42" t="s">
        <v>177</v>
      </c>
      <c r="H42" t="s">
        <v>81</v>
      </c>
      <c r="I42" t="s">
        <v>178</v>
      </c>
    </row>
    <row r="43" spans="1:9" x14ac:dyDescent="0.25">
      <c r="A43" t="s">
        <v>167</v>
      </c>
      <c r="B43" t="s">
        <v>174</v>
      </c>
      <c r="C43" t="s">
        <v>175</v>
      </c>
      <c r="D43">
        <v>2008</v>
      </c>
      <c r="E43">
        <v>2.5</v>
      </c>
      <c r="F43" t="s">
        <v>176</v>
      </c>
      <c r="G43" t="s">
        <v>177</v>
      </c>
      <c r="H43" t="s">
        <v>81</v>
      </c>
      <c r="I43" t="s">
        <v>178</v>
      </c>
    </row>
    <row r="44" spans="1:9" x14ac:dyDescent="0.25">
      <c r="A44" t="s">
        <v>167</v>
      </c>
      <c r="B44" t="s">
        <v>174</v>
      </c>
      <c r="C44" t="s">
        <v>175</v>
      </c>
      <c r="D44">
        <v>2008</v>
      </c>
      <c r="E44">
        <v>2.2000000000000002</v>
      </c>
      <c r="F44" t="s">
        <v>179</v>
      </c>
      <c r="G44" t="s">
        <v>177</v>
      </c>
      <c r="H44" t="s">
        <v>81</v>
      </c>
      <c r="I44" t="s">
        <v>178</v>
      </c>
    </row>
    <row r="45" spans="1:9" x14ac:dyDescent="0.25">
      <c r="A45" t="s">
        <v>167</v>
      </c>
      <c r="B45" t="s">
        <v>174</v>
      </c>
      <c r="C45" t="s">
        <v>175</v>
      </c>
      <c r="D45">
        <v>2008</v>
      </c>
      <c r="E45">
        <v>1</v>
      </c>
      <c r="F45" t="s">
        <v>176</v>
      </c>
      <c r="G45" t="s">
        <v>177</v>
      </c>
      <c r="H45" t="s">
        <v>81</v>
      </c>
      <c r="I45" t="s">
        <v>178</v>
      </c>
    </row>
    <row r="46" spans="1:9" x14ac:dyDescent="0.25">
      <c r="A46" t="s">
        <v>167</v>
      </c>
      <c r="B46" t="s">
        <v>174</v>
      </c>
      <c r="C46" t="s">
        <v>175</v>
      </c>
      <c r="D46">
        <v>2008</v>
      </c>
      <c r="E46">
        <v>4.4000000000000004</v>
      </c>
      <c r="F46" t="s">
        <v>180</v>
      </c>
      <c r="G46" t="s">
        <v>177</v>
      </c>
      <c r="H46" t="s">
        <v>81</v>
      </c>
      <c r="I46" t="s">
        <v>178</v>
      </c>
    </row>
    <row r="47" spans="1:9" x14ac:dyDescent="0.25">
      <c r="A47" t="s">
        <v>167</v>
      </c>
      <c r="B47" t="s">
        <v>174</v>
      </c>
      <c r="C47" t="s">
        <v>175</v>
      </c>
      <c r="D47">
        <v>2008</v>
      </c>
      <c r="E47">
        <v>3.5</v>
      </c>
      <c r="F47" t="s">
        <v>179</v>
      </c>
      <c r="G47" t="s">
        <v>177</v>
      </c>
      <c r="H47" t="s">
        <v>81</v>
      </c>
      <c r="I47" t="s">
        <v>178</v>
      </c>
    </row>
    <row r="48" spans="1:9" x14ac:dyDescent="0.25">
      <c r="A48" t="s">
        <v>167</v>
      </c>
      <c r="B48" t="s">
        <v>174</v>
      </c>
      <c r="C48" t="s">
        <v>175</v>
      </c>
      <c r="D48">
        <v>2008</v>
      </c>
      <c r="E48">
        <v>2.7</v>
      </c>
      <c r="F48" t="s">
        <v>181</v>
      </c>
      <c r="G48" t="s">
        <v>177</v>
      </c>
      <c r="H48" t="s">
        <v>81</v>
      </c>
      <c r="I48" t="s">
        <v>178</v>
      </c>
    </row>
    <row r="49" spans="1:9" x14ac:dyDescent="0.25">
      <c r="A49" t="s">
        <v>167</v>
      </c>
      <c r="B49" t="s">
        <v>174</v>
      </c>
      <c r="C49" t="s">
        <v>175</v>
      </c>
      <c r="D49">
        <v>2008</v>
      </c>
      <c r="E49">
        <v>2.5</v>
      </c>
      <c r="F49" t="s">
        <v>176</v>
      </c>
      <c r="G49" t="s">
        <v>177</v>
      </c>
      <c r="H49" t="s">
        <v>81</v>
      </c>
      <c r="I49" t="s">
        <v>178</v>
      </c>
    </row>
    <row r="50" spans="1:9" x14ac:dyDescent="0.25">
      <c r="A50" t="s">
        <v>167</v>
      </c>
      <c r="B50" t="s">
        <v>174</v>
      </c>
      <c r="C50" t="s">
        <v>175</v>
      </c>
      <c r="D50">
        <v>2008</v>
      </c>
      <c r="E50">
        <v>2.2000000000000002</v>
      </c>
      <c r="F50" t="s">
        <v>179</v>
      </c>
      <c r="G50" t="s">
        <v>177</v>
      </c>
      <c r="H50" t="s">
        <v>81</v>
      </c>
      <c r="I50" t="s">
        <v>178</v>
      </c>
    </row>
    <row r="51" spans="1:9" x14ac:dyDescent="0.25">
      <c r="A51" t="s">
        <v>167</v>
      </c>
      <c r="B51" t="s">
        <v>174</v>
      </c>
      <c r="C51" t="s">
        <v>175</v>
      </c>
      <c r="D51">
        <v>2007</v>
      </c>
      <c r="E51">
        <v>3.9</v>
      </c>
      <c r="F51" t="s">
        <v>179</v>
      </c>
      <c r="G51" t="s">
        <v>177</v>
      </c>
      <c r="H51" t="s">
        <v>81</v>
      </c>
      <c r="I51" t="s">
        <v>178</v>
      </c>
    </row>
    <row r="52" spans="1:9" x14ac:dyDescent="0.25">
      <c r="A52" t="s">
        <v>167</v>
      </c>
      <c r="B52" t="s">
        <v>174</v>
      </c>
      <c r="C52" t="s">
        <v>175</v>
      </c>
      <c r="D52">
        <v>2007</v>
      </c>
      <c r="E52">
        <v>2.5</v>
      </c>
      <c r="F52" t="s">
        <v>176</v>
      </c>
      <c r="G52" t="s">
        <v>177</v>
      </c>
      <c r="H52" t="s">
        <v>81</v>
      </c>
      <c r="I52" t="s">
        <v>178</v>
      </c>
    </row>
    <row r="53" spans="1:9" x14ac:dyDescent="0.25">
      <c r="A53" t="s">
        <v>167</v>
      </c>
      <c r="B53" t="s">
        <v>174</v>
      </c>
      <c r="C53" t="s">
        <v>175</v>
      </c>
      <c r="D53">
        <v>2007</v>
      </c>
      <c r="E53">
        <v>1</v>
      </c>
      <c r="F53" t="s">
        <v>176</v>
      </c>
      <c r="G53" t="s">
        <v>177</v>
      </c>
      <c r="H53" t="s">
        <v>81</v>
      </c>
      <c r="I53" t="s">
        <v>178</v>
      </c>
    </row>
    <row r="54" spans="1:9" x14ac:dyDescent="0.25">
      <c r="A54" t="s">
        <v>167</v>
      </c>
      <c r="B54" t="s">
        <v>174</v>
      </c>
      <c r="C54" t="s">
        <v>175</v>
      </c>
      <c r="D54">
        <v>2007</v>
      </c>
      <c r="E54">
        <v>4.4000000000000004</v>
      </c>
      <c r="F54" t="s">
        <v>180</v>
      </c>
      <c r="G54" t="s">
        <v>177</v>
      </c>
      <c r="H54" t="s">
        <v>81</v>
      </c>
      <c r="I54" t="s">
        <v>178</v>
      </c>
    </row>
    <row r="55" spans="1:9" x14ac:dyDescent="0.25">
      <c r="A55" t="s">
        <v>167</v>
      </c>
      <c r="B55" t="s">
        <v>174</v>
      </c>
      <c r="C55" t="s">
        <v>175</v>
      </c>
      <c r="D55">
        <v>2007</v>
      </c>
      <c r="E55">
        <v>3.9</v>
      </c>
      <c r="F55" t="s">
        <v>179</v>
      </c>
      <c r="G55" t="s">
        <v>177</v>
      </c>
      <c r="H55" t="s">
        <v>81</v>
      </c>
      <c r="I55" t="s">
        <v>178</v>
      </c>
    </row>
    <row r="56" spans="1:9" x14ac:dyDescent="0.25">
      <c r="A56" t="s">
        <v>167</v>
      </c>
      <c r="B56" t="s">
        <v>174</v>
      </c>
      <c r="C56" t="s">
        <v>175</v>
      </c>
      <c r="D56">
        <v>2007</v>
      </c>
      <c r="E56">
        <v>3.5</v>
      </c>
      <c r="F56" t="s">
        <v>179</v>
      </c>
      <c r="G56" t="s">
        <v>177</v>
      </c>
      <c r="H56" t="s">
        <v>81</v>
      </c>
      <c r="I56" t="s">
        <v>178</v>
      </c>
    </row>
    <row r="57" spans="1:9" x14ac:dyDescent="0.25">
      <c r="A57" t="s">
        <v>167</v>
      </c>
      <c r="B57" t="s">
        <v>174</v>
      </c>
      <c r="C57" t="s">
        <v>175</v>
      </c>
      <c r="D57">
        <v>2007</v>
      </c>
      <c r="E57">
        <v>2.7</v>
      </c>
      <c r="F57" t="s">
        <v>181</v>
      </c>
      <c r="G57" t="s">
        <v>177</v>
      </c>
      <c r="H57" t="s">
        <v>81</v>
      </c>
      <c r="I57" t="s">
        <v>178</v>
      </c>
    </row>
    <row r="58" spans="1:9" x14ac:dyDescent="0.25">
      <c r="A58" t="s">
        <v>167</v>
      </c>
      <c r="B58" t="s">
        <v>174</v>
      </c>
      <c r="C58" t="s">
        <v>175</v>
      </c>
      <c r="D58">
        <v>2007</v>
      </c>
      <c r="E58">
        <v>2.5</v>
      </c>
      <c r="F58" t="s">
        <v>176</v>
      </c>
      <c r="G58" t="s">
        <v>177</v>
      </c>
      <c r="H58" t="s">
        <v>81</v>
      </c>
      <c r="I58" t="s">
        <v>178</v>
      </c>
    </row>
    <row r="59" spans="1:9" x14ac:dyDescent="0.25">
      <c r="A59" t="s">
        <v>167</v>
      </c>
      <c r="B59" t="s">
        <v>65</v>
      </c>
      <c r="C59" t="s">
        <v>182</v>
      </c>
      <c r="D59">
        <v>2013</v>
      </c>
      <c r="E59">
        <v>5.6</v>
      </c>
      <c r="F59" t="s">
        <v>179</v>
      </c>
      <c r="G59" t="s">
        <v>177</v>
      </c>
      <c r="H59" t="s">
        <v>81</v>
      </c>
      <c r="I59" t="s">
        <v>178</v>
      </c>
    </row>
    <row r="60" spans="1:9" x14ac:dyDescent="0.25">
      <c r="A60" t="s">
        <v>167</v>
      </c>
      <c r="B60" t="s">
        <v>65</v>
      </c>
      <c r="C60" t="s">
        <v>182</v>
      </c>
      <c r="D60">
        <v>2013</v>
      </c>
      <c r="E60">
        <v>2.2000000000000002</v>
      </c>
      <c r="F60" t="s">
        <v>176</v>
      </c>
      <c r="G60" t="s">
        <v>177</v>
      </c>
      <c r="H60" t="s">
        <v>81</v>
      </c>
      <c r="I60" t="s">
        <v>178</v>
      </c>
    </row>
    <row r="61" spans="1:9" x14ac:dyDescent="0.25">
      <c r="A61" t="s">
        <v>167</v>
      </c>
      <c r="B61" t="s">
        <v>65</v>
      </c>
      <c r="C61" t="s">
        <v>182</v>
      </c>
      <c r="D61">
        <v>2013</v>
      </c>
      <c r="E61">
        <v>8.5</v>
      </c>
      <c r="F61" t="s">
        <v>180</v>
      </c>
      <c r="G61" t="s">
        <v>177</v>
      </c>
      <c r="H61" t="s">
        <v>81</v>
      </c>
      <c r="I61" t="s">
        <v>178</v>
      </c>
    </row>
    <row r="62" spans="1:9" x14ac:dyDescent="0.25">
      <c r="A62" t="s">
        <v>167</v>
      </c>
      <c r="B62" t="s">
        <v>65</v>
      </c>
      <c r="C62" t="s">
        <v>182</v>
      </c>
      <c r="D62">
        <v>2013</v>
      </c>
      <c r="E62">
        <v>5.6</v>
      </c>
      <c r="F62" t="s">
        <v>179</v>
      </c>
      <c r="G62" t="s">
        <v>177</v>
      </c>
      <c r="H62" t="s">
        <v>81</v>
      </c>
      <c r="I62" t="s">
        <v>178</v>
      </c>
    </row>
    <row r="63" spans="1:9" x14ac:dyDescent="0.25">
      <c r="A63" t="s">
        <v>167</v>
      </c>
      <c r="B63" t="s">
        <v>65</v>
      </c>
      <c r="C63" t="s">
        <v>182</v>
      </c>
      <c r="D63">
        <v>2013</v>
      </c>
      <c r="E63">
        <v>3.8</v>
      </c>
      <c r="F63" t="s">
        <v>179</v>
      </c>
      <c r="G63" t="s">
        <v>177</v>
      </c>
      <c r="H63" t="s">
        <v>81</v>
      </c>
      <c r="I63" t="s">
        <v>178</v>
      </c>
    </row>
    <row r="64" spans="1:9" x14ac:dyDescent="0.25">
      <c r="A64" t="s">
        <v>167</v>
      </c>
      <c r="B64" t="s">
        <v>65</v>
      </c>
      <c r="C64" t="s">
        <v>182</v>
      </c>
      <c r="D64">
        <v>2013</v>
      </c>
      <c r="E64">
        <v>2.7</v>
      </c>
      <c r="F64" t="s">
        <v>181</v>
      </c>
      <c r="G64" t="s">
        <v>177</v>
      </c>
      <c r="H64" t="s">
        <v>81</v>
      </c>
      <c r="I64" t="s">
        <v>178</v>
      </c>
    </row>
    <row r="65" spans="1:9" x14ac:dyDescent="0.25">
      <c r="A65" t="s">
        <v>167</v>
      </c>
      <c r="B65" t="s">
        <v>65</v>
      </c>
      <c r="C65" t="s">
        <v>182</v>
      </c>
      <c r="D65">
        <v>2013</v>
      </c>
      <c r="E65">
        <v>2.2000000000000002</v>
      </c>
      <c r="F65" t="s">
        <v>176</v>
      </c>
      <c r="G65" t="s">
        <v>177</v>
      </c>
      <c r="H65" t="s">
        <v>81</v>
      </c>
      <c r="I65" t="s">
        <v>178</v>
      </c>
    </row>
    <row r="66" spans="1:9" x14ac:dyDescent="0.25">
      <c r="A66" t="s">
        <v>167</v>
      </c>
      <c r="B66" t="s">
        <v>65</v>
      </c>
      <c r="C66" t="s">
        <v>182</v>
      </c>
      <c r="D66">
        <v>2013</v>
      </c>
      <c r="E66">
        <v>1.8</v>
      </c>
      <c r="F66" t="s">
        <v>179</v>
      </c>
      <c r="G66" t="s">
        <v>177</v>
      </c>
      <c r="H66" t="s">
        <v>81</v>
      </c>
      <c r="I66" t="s">
        <v>178</v>
      </c>
    </row>
    <row r="67" spans="1:9" x14ac:dyDescent="0.25">
      <c r="A67" t="s">
        <v>167</v>
      </c>
      <c r="B67" t="s">
        <v>65</v>
      </c>
      <c r="C67" t="s">
        <v>182</v>
      </c>
      <c r="D67">
        <v>2013</v>
      </c>
      <c r="E67">
        <v>1.3</v>
      </c>
      <c r="F67" t="s">
        <v>176</v>
      </c>
      <c r="G67" t="s">
        <v>177</v>
      </c>
      <c r="H67" t="s">
        <v>81</v>
      </c>
      <c r="I67" t="s">
        <v>178</v>
      </c>
    </row>
    <row r="68" spans="1:9" x14ac:dyDescent="0.25">
      <c r="A68" t="s">
        <v>167</v>
      </c>
      <c r="B68" t="s">
        <v>65</v>
      </c>
      <c r="C68" t="s">
        <v>182</v>
      </c>
      <c r="D68">
        <v>2012</v>
      </c>
      <c r="E68">
        <v>3</v>
      </c>
      <c r="F68" t="s">
        <v>179</v>
      </c>
      <c r="G68" t="s">
        <v>171</v>
      </c>
      <c r="H68" t="s">
        <v>183</v>
      </c>
      <c r="I68" t="s">
        <v>173</v>
      </c>
    </row>
    <row r="69" spans="1:9" x14ac:dyDescent="0.25">
      <c r="A69" t="s">
        <v>167</v>
      </c>
      <c r="B69" t="s">
        <v>65</v>
      </c>
      <c r="C69" t="s">
        <v>182</v>
      </c>
      <c r="D69">
        <v>2012</v>
      </c>
      <c r="E69">
        <v>1.02</v>
      </c>
      <c r="F69" t="s">
        <v>179</v>
      </c>
      <c r="G69" t="s">
        <v>171</v>
      </c>
      <c r="H69" t="s">
        <v>183</v>
      </c>
      <c r="I69" t="s">
        <v>173</v>
      </c>
    </row>
    <row r="70" spans="1:9" x14ac:dyDescent="0.25">
      <c r="A70" t="s">
        <v>167</v>
      </c>
      <c r="B70" t="s">
        <v>65</v>
      </c>
      <c r="C70" t="s">
        <v>182</v>
      </c>
      <c r="D70">
        <v>2012</v>
      </c>
      <c r="E70">
        <v>9.6</v>
      </c>
      <c r="F70" t="s">
        <v>181</v>
      </c>
      <c r="G70" t="s">
        <v>171</v>
      </c>
      <c r="H70" t="s">
        <v>183</v>
      </c>
      <c r="I70" t="s">
        <v>173</v>
      </c>
    </row>
    <row r="71" spans="1:9" x14ac:dyDescent="0.25">
      <c r="A71" t="s">
        <v>167</v>
      </c>
      <c r="B71" t="s">
        <v>65</v>
      </c>
      <c r="C71" t="s">
        <v>182</v>
      </c>
      <c r="D71">
        <v>2012</v>
      </c>
      <c r="E71">
        <v>8.4</v>
      </c>
      <c r="F71" t="s">
        <v>181</v>
      </c>
      <c r="G71" t="s">
        <v>171</v>
      </c>
      <c r="H71" t="s">
        <v>183</v>
      </c>
      <c r="I71" t="s">
        <v>173</v>
      </c>
    </row>
    <row r="72" spans="1:9" x14ac:dyDescent="0.25">
      <c r="A72" t="s">
        <v>167</v>
      </c>
      <c r="B72" t="s">
        <v>65</v>
      </c>
      <c r="C72" t="s">
        <v>182</v>
      </c>
      <c r="D72">
        <v>2011</v>
      </c>
      <c r="E72">
        <v>5.5</v>
      </c>
      <c r="F72" t="s">
        <v>179</v>
      </c>
      <c r="G72" t="s">
        <v>177</v>
      </c>
      <c r="H72" t="s">
        <v>81</v>
      </c>
      <c r="I72" t="s">
        <v>178</v>
      </c>
    </row>
    <row r="73" spans="1:9" x14ac:dyDescent="0.25">
      <c r="A73" t="s">
        <v>167</v>
      </c>
      <c r="B73" t="s">
        <v>65</v>
      </c>
      <c r="C73" t="s">
        <v>182</v>
      </c>
      <c r="D73">
        <v>2011</v>
      </c>
      <c r="E73">
        <v>2.1</v>
      </c>
      <c r="F73" t="s">
        <v>176</v>
      </c>
      <c r="G73" t="s">
        <v>177</v>
      </c>
      <c r="H73" t="s">
        <v>81</v>
      </c>
      <c r="I73" t="s">
        <v>178</v>
      </c>
    </row>
    <row r="74" spans="1:9" x14ac:dyDescent="0.25">
      <c r="A74" t="s">
        <v>167</v>
      </c>
      <c r="B74" t="s">
        <v>65</v>
      </c>
      <c r="C74" t="s">
        <v>182</v>
      </c>
      <c r="D74">
        <v>2011</v>
      </c>
      <c r="E74">
        <v>5.5</v>
      </c>
      <c r="F74" t="s">
        <v>179</v>
      </c>
      <c r="G74" t="s">
        <v>177</v>
      </c>
      <c r="H74" t="s">
        <v>81</v>
      </c>
      <c r="I74" t="s">
        <v>178</v>
      </c>
    </row>
    <row r="75" spans="1:9" x14ac:dyDescent="0.25">
      <c r="A75" t="s">
        <v>167</v>
      </c>
      <c r="B75" t="s">
        <v>65</v>
      </c>
      <c r="C75" t="s">
        <v>182</v>
      </c>
      <c r="D75">
        <v>2012</v>
      </c>
      <c r="E75">
        <v>3.3</v>
      </c>
      <c r="F75" t="s">
        <v>180</v>
      </c>
      <c r="G75" t="s">
        <v>171</v>
      </c>
      <c r="H75" t="s">
        <v>183</v>
      </c>
      <c r="I75" t="s">
        <v>173</v>
      </c>
    </row>
    <row r="76" spans="1:9" x14ac:dyDescent="0.25">
      <c r="A76" t="s">
        <v>167</v>
      </c>
      <c r="B76" t="s">
        <v>65</v>
      </c>
      <c r="C76" t="s">
        <v>182</v>
      </c>
      <c r="D76">
        <v>2012</v>
      </c>
      <c r="E76">
        <v>1</v>
      </c>
      <c r="F76" t="s">
        <v>180</v>
      </c>
      <c r="G76" t="s">
        <v>171</v>
      </c>
      <c r="H76" t="s">
        <v>183</v>
      </c>
      <c r="I76" t="s">
        <v>173</v>
      </c>
    </row>
    <row r="77" spans="1:9" x14ac:dyDescent="0.25">
      <c r="A77" t="s">
        <v>167</v>
      </c>
      <c r="B77" t="s">
        <v>65</v>
      </c>
      <c r="C77" t="s">
        <v>182</v>
      </c>
      <c r="D77">
        <v>2012</v>
      </c>
      <c r="E77">
        <v>2.4</v>
      </c>
      <c r="F77" t="s">
        <v>179</v>
      </c>
      <c r="G77" t="s">
        <v>171</v>
      </c>
      <c r="H77" t="s">
        <v>183</v>
      </c>
      <c r="I77" t="s">
        <v>173</v>
      </c>
    </row>
    <row r="78" spans="1:9" x14ac:dyDescent="0.25">
      <c r="A78" t="s">
        <v>167</v>
      </c>
      <c r="B78" t="s">
        <v>65</v>
      </c>
      <c r="C78" t="s">
        <v>182</v>
      </c>
      <c r="D78">
        <v>2012</v>
      </c>
      <c r="E78">
        <v>3.5</v>
      </c>
      <c r="F78" t="s">
        <v>170</v>
      </c>
      <c r="G78" t="s">
        <v>171</v>
      </c>
      <c r="H78" t="s">
        <v>184</v>
      </c>
      <c r="I78" t="s">
        <v>173</v>
      </c>
    </row>
    <row r="79" spans="1:9" x14ac:dyDescent="0.25">
      <c r="A79" t="s">
        <v>167</v>
      </c>
      <c r="B79" t="s">
        <v>65</v>
      </c>
      <c r="C79" t="s">
        <v>182</v>
      </c>
      <c r="D79">
        <v>2012</v>
      </c>
      <c r="E79">
        <v>5.5</v>
      </c>
      <c r="F79" t="s">
        <v>179</v>
      </c>
      <c r="G79" t="s">
        <v>177</v>
      </c>
      <c r="H79" t="s">
        <v>81</v>
      </c>
      <c r="I79" t="s">
        <v>178</v>
      </c>
    </row>
    <row r="80" spans="1:9" x14ac:dyDescent="0.25">
      <c r="A80" t="s">
        <v>167</v>
      </c>
      <c r="B80" t="s">
        <v>65</v>
      </c>
      <c r="C80" t="s">
        <v>182</v>
      </c>
      <c r="D80">
        <v>2012</v>
      </c>
      <c r="E80">
        <v>2.1</v>
      </c>
      <c r="F80" t="s">
        <v>176</v>
      </c>
      <c r="G80" t="s">
        <v>177</v>
      </c>
      <c r="H80" t="s">
        <v>81</v>
      </c>
      <c r="I80" t="s">
        <v>178</v>
      </c>
    </row>
    <row r="81" spans="1:9" x14ac:dyDescent="0.25">
      <c r="A81" t="s">
        <v>167</v>
      </c>
      <c r="B81" t="s">
        <v>65</v>
      </c>
      <c r="C81" t="s">
        <v>182</v>
      </c>
      <c r="D81">
        <v>2012</v>
      </c>
      <c r="E81">
        <v>5.5</v>
      </c>
      <c r="F81" t="s">
        <v>179</v>
      </c>
      <c r="G81" t="s">
        <v>177</v>
      </c>
      <c r="H81" t="s">
        <v>81</v>
      </c>
      <c r="I81" t="s">
        <v>178</v>
      </c>
    </row>
    <row r="82" spans="1:9" x14ac:dyDescent="0.25">
      <c r="A82" t="s">
        <v>167</v>
      </c>
      <c r="B82" t="s">
        <v>65</v>
      </c>
      <c r="C82" t="s">
        <v>182</v>
      </c>
      <c r="D82">
        <v>2012</v>
      </c>
      <c r="E82">
        <v>5.0999999999999996</v>
      </c>
      <c r="F82" t="s">
        <v>180</v>
      </c>
      <c r="G82" t="s">
        <v>177</v>
      </c>
      <c r="H82" t="s">
        <v>81</v>
      </c>
      <c r="I82" t="s">
        <v>178</v>
      </c>
    </row>
    <row r="83" spans="1:9" x14ac:dyDescent="0.25">
      <c r="A83" t="s">
        <v>167</v>
      </c>
      <c r="B83" t="s">
        <v>65</v>
      </c>
      <c r="C83" t="s">
        <v>182</v>
      </c>
      <c r="D83">
        <v>2012</v>
      </c>
      <c r="E83">
        <v>3.8</v>
      </c>
      <c r="F83" t="s">
        <v>179</v>
      </c>
      <c r="G83" t="s">
        <v>177</v>
      </c>
      <c r="H83" t="s">
        <v>81</v>
      </c>
      <c r="I83" t="s">
        <v>178</v>
      </c>
    </row>
    <row r="84" spans="1:9" x14ac:dyDescent="0.25">
      <c r="A84" t="s">
        <v>167</v>
      </c>
      <c r="B84" t="s">
        <v>65</v>
      </c>
      <c r="C84" t="s">
        <v>182</v>
      </c>
      <c r="D84">
        <v>2012</v>
      </c>
      <c r="E84">
        <v>2.7</v>
      </c>
      <c r="F84" t="s">
        <v>181</v>
      </c>
      <c r="G84" t="s">
        <v>177</v>
      </c>
      <c r="H84" t="s">
        <v>81</v>
      </c>
      <c r="I84" t="s">
        <v>178</v>
      </c>
    </row>
    <row r="85" spans="1:9" x14ac:dyDescent="0.25">
      <c r="A85" t="s">
        <v>167</v>
      </c>
      <c r="B85" t="s">
        <v>65</v>
      </c>
      <c r="C85" t="s">
        <v>182</v>
      </c>
      <c r="D85">
        <v>2012</v>
      </c>
      <c r="E85">
        <v>2.1</v>
      </c>
      <c r="F85" t="s">
        <v>176</v>
      </c>
      <c r="G85" t="s">
        <v>177</v>
      </c>
      <c r="H85" t="s">
        <v>81</v>
      </c>
      <c r="I85" t="s">
        <v>178</v>
      </c>
    </row>
    <row r="86" spans="1:9" x14ac:dyDescent="0.25">
      <c r="A86" t="s">
        <v>167</v>
      </c>
      <c r="B86" t="s">
        <v>65</v>
      </c>
      <c r="C86" t="s">
        <v>182</v>
      </c>
      <c r="D86">
        <v>2012</v>
      </c>
      <c r="E86">
        <v>1.8</v>
      </c>
      <c r="F86" t="s">
        <v>179</v>
      </c>
      <c r="G86" t="s">
        <v>177</v>
      </c>
      <c r="H86" t="s">
        <v>81</v>
      </c>
      <c r="I86" t="s">
        <v>178</v>
      </c>
    </row>
    <row r="87" spans="1:9" x14ac:dyDescent="0.25">
      <c r="A87" t="s">
        <v>167</v>
      </c>
      <c r="B87" t="s">
        <v>65</v>
      </c>
      <c r="C87" t="s">
        <v>182</v>
      </c>
      <c r="D87">
        <v>2012</v>
      </c>
      <c r="E87">
        <v>1.3</v>
      </c>
      <c r="F87" t="s">
        <v>176</v>
      </c>
      <c r="G87" t="s">
        <v>177</v>
      </c>
      <c r="H87" t="s">
        <v>81</v>
      </c>
      <c r="I87" t="s">
        <v>178</v>
      </c>
    </row>
    <row r="88" spans="1:9" x14ac:dyDescent="0.25">
      <c r="A88" t="s">
        <v>167</v>
      </c>
      <c r="B88" t="s">
        <v>65</v>
      </c>
      <c r="C88" t="s">
        <v>182</v>
      </c>
      <c r="D88">
        <v>2011</v>
      </c>
      <c r="E88">
        <v>5.0999999999999996</v>
      </c>
      <c r="F88" t="s">
        <v>180</v>
      </c>
      <c r="G88" t="s">
        <v>177</v>
      </c>
      <c r="H88" t="s">
        <v>81</v>
      </c>
      <c r="I88" t="s">
        <v>178</v>
      </c>
    </row>
    <row r="89" spans="1:9" x14ac:dyDescent="0.25">
      <c r="A89" t="s">
        <v>167</v>
      </c>
      <c r="B89" t="s">
        <v>65</v>
      </c>
      <c r="C89" t="s">
        <v>182</v>
      </c>
      <c r="D89">
        <v>2011</v>
      </c>
      <c r="E89">
        <v>3.8</v>
      </c>
      <c r="F89" t="s">
        <v>179</v>
      </c>
      <c r="G89" t="s">
        <v>177</v>
      </c>
      <c r="H89" t="s">
        <v>81</v>
      </c>
      <c r="I89" t="s">
        <v>178</v>
      </c>
    </row>
    <row r="90" spans="1:9" x14ac:dyDescent="0.25">
      <c r="A90" t="s">
        <v>167</v>
      </c>
      <c r="B90" t="s">
        <v>65</v>
      </c>
      <c r="C90" t="s">
        <v>182</v>
      </c>
      <c r="D90">
        <v>2011</v>
      </c>
      <c r="E90">
        <v>2.7</v>
      </c>
      <c r="F90" t="s">
        <v>181</v>
      </c>
      <c r="G90" t="s">
        <v>177</v>
      </c>
      <c r="H90" t="s">
        <v>81</v>
      </c>
      <c r="I90" t="s">
        <v>178</v>
      </c>
    </row>
    <row r="91" spans="1:9" x14ac:dyDescent="0.25">
      <c r="A91" t="s">
        <v>167</v>
      </c>
      <c r="B91" t="s">
        <v>65</v>
      </c>
      <c r="C91" t="s">
        <v>182</v>
      </c>
      <c r="D91">
        <v>2011</v>
      </c>
      <c r="E91">
        <v>2.1</v>
      </c>
      <c r="F91" t="s">
        <v>176</v>
      </c>
      <c r="G91" t="s">
        <v>177</v>
      </c>
      <c r="H91" t="s">
        <v>81</v>
      </c>
      <c r="I91" t="s">
        <v>178</v>
      </c>
    </row>
    <row r="92" spans="1:9" x14ac:dyDescent="0.25">
      <c r="A92" t="s">
        <v>167</v>
      </c>
      <c r="B92" t="s">
        <v>65</v>
      </c>
      <c r="C92" t="s">
        <v>182</v>
      </c>
      <c r="D92">
        <v>2011</v>
      </c>
      <c r="E92">
        <v>1.8</v>
      </c>
      <c r="F92" t="s">
        <v>179</v>
      </c>
      <c r="G92" t="s">
        <v>177</v>
      </c>
      <c r="H92" t="s">
        <v>81</v>
      </c>
      <c r="I92" t="s">
        <v>178</v>
      </c>
    </row>
    <row r="93" spans="1:9" x14ac:dyDescent="0.25">
      <c r="A93" t="s">
        <v>167</v>
      </c>
      <c r="B93" t="s">
        <v>65</v>
      </c>
      <c r="C93" t="s">
        <v>182</v>
      </c>
      <c r="D93">
        <v>2011</v>
      </c>
      <c r="E93">
        <v>1.3</v>
      </c>
      <c r="F93" t="s">
        <v>176</v>
      </c>
      <c r="G93" t="s">
        <v>177</v>
      </c>
      <c r="H93" t="s">
        <v>81</v>
      </c>
      <c r="I93" t="s">
        <v>178</v>
      </c>
    </row>
    <row r="94" spans="1:9" x14ac:dyDescent="0.25">
      <c r="A94" t="s">
        <v>167</v>
      </c>
      <c r="B94" t="s">
        <v>65</v>
      </c>
      <c r="C94" t="s">
        <v>182</v>
      </c>
      <c r="D94">
        <v>2010</v>
      </c>
      <c r="E94">
        <v>5.5</v>
      </c>
      <c r="F94" t="s">
        <v>179</v>
      </c>
      <c r="G94" t="s">
        <v>177</v>
      </c>
      <c r="H94" t="s">
        <v>81</v>
      </c>
      <c r="I94" t="s">
        <v>178</v>
      </c>
    </row>
    <row r="95" spans="1:9" x14ac:dyDescent="0.25">
      <c r="A95" t="s">
        <v>167</v>
      </c>
      <c r="B95" t="s">
        <v>65</v>
      </c>
      <c r="C95" t="s">
        <v>182</v>
      </c>
      <c r="D95">
        <v>2010</v>
      </c>
      <c r="E95">
        <v>2.1</v>
      </c>
      <c r="F95" t="s">
        <v>176</v>
      </c>
      <c r="G95" t="s">
        <v>177</v>
      </c>
      <c r="H95" t="s">
        <v>81</v>
      </c>
      <c r="I95" t="s">
        <v>178</v>
      </c>
    </row>
    <row r="96" spans="1:9" x14ac:dyDescent="0.25">
      <c r="A96" t="s">
        <v>167</v>
      </c>
      <c r="B96" t="s">
        <v>65</v>
      </c>
      <c r="C96" t="s">
        <v>182</v>
      </c>
      <c r="D96">
        <v>2010</v>
      </c>
      <c r="E96">
        <v>8.8000000000000007</v>
      </c>
      <c r="F96" t="s">
        <v>180</v>
      </c>
      <c r="G96" t="s">
        <v>177</v>
      </c>
      <c r="H96" t="s">
        <v>81</v>
      </c>
      <c r="I96" t="s">
        <v>178</v>
      </c>
    </row>
    <row r="97" spans="1:9" x14ac:dyDescent="0.25">
      <c r="A97" t="s">
        <v>167</v>
      </c>
      <c r="B97" t="s">
        <v>65</v>
      </c>
      <c r="C97" t="s">
        <v>182</v>
      </c>
      <c r="D97">
        <v>2010</v>
      </c>
      <c r="E97">
        <v>5.5</v>
      </c>
      <c r="F97" t="s">
        <v>179</v>
      </c>
      <c r="G97" t="s">
        <v>177</v>
      </c>
      <c r="H97" t="s">
        <v>81</v>
      </c>
      <c r="I97" t="s">
        <v>178</v>
      </c>
    </row>
    <row r="98" spans="1:9" x14ac:dyDescent="0.25">
      <c r="A98" t="s">
        <v>167</v>
      </c>
      <c r="B98" t="s">
        <v>65</v>
      </c>
      <c r="C98" t="s">
        <v>182</v>
      </c>
      <c r="D98">
        <v>2010</v>
      </c>
      <c r="E98">
        <v>3.8</v>
      </c>
      <c r="F98" t="s">
        <v>179</v>
      </c>
      <c r="G98" t="s">
        <v>177</v>
      </c>
      <c r="H98" t="s">
        <v>81</v>
      </c>
      <c r="I98" t="s">
        <v>178</v>
      </c>
    </row>
    <row r="99" spans="1:9" x14ac:dyDescent="0.25">
      <c r="A99" t="s">
        <v>167</v>
      </c>
      <c r="B99" t="s">
        <v>65</v>
      </c>
      <c r="C99" t="s">
        <v>182</v>
      </c>
      <c r="D99">
        <v>2010</v>
      </c>
      <c r="E99">
        <v>2.7</v>
      </c>
      <c r="F99" t="s">
        <v>181</v>
      </c>
      <c r="G99" t="s">
        <v>177</v>
      </c>
      <c r="H99" t="s">
        <v>81</v>
      </c>
      <c r="I99" t="s">
        <v>178</v>
      </c>
    </row>
    <row r="100" spans="1:9" x14ac:dyDescent="0.25">
      <c r="A100" t="s">
        <v>167</v>
      </c>
      <c r="B100" t="s">
        <v>65</v>
      </c>
      <c r="C100" t="s">
        <v>182</v>
      </c>
      <c r="D100">
        <v>2010</v>
      </c>
      <c r="E100">
        <v>2.1</v>
      </c>
      <c r="F100" t="s">
        <v>176</v>
      </c>
      <c r="G100" t="s">
        <v>177</v>
      </c>
      <c r="H100" t="s">
        <v>81</v>
      </c>
      <c r="I100" t="s">
        <v>178</v>
      </c>
    </row>
    <row r="101" spans="1:9" x14ac:dyDescent="0.25">
      <c r="A101" t="s">
        <v>167</v>
      </c>
      <c r="B101" t="s">
        <v>65</v>
      </c>
      <c r="C101" t="s">
        <v>182</v>
      </c>
      <c r="D101">
        <v>2010</v>
      </c>
      <c r="E101">
        <v>1.8</v>
      </c>
      <c r="F101" t="s">
        <v>179</v>
      </c>
      <c r="G101" t="s">
        <v>177</v>
      </c>
      <c r="H101" t="s">
        <v>81</v>
      </c>
      <c r="I101" t="s">
        <v>178</v>
      </c>
    </row>
    <row r="102" spans="1:9" x14ac:dyDescent="0.25">
      <c r="A102" t="s">
        <v>167</v>
      </c>
      <c r="B102" t="s">
        <v>65</v>
      </c>
      <c r="C102" t="s">
        <v>182</v>
      </c>
      <c r="D102">
        <v>2010</v>
      </c>
      <c r="E102">
        <v>1.3</v>
      </c>
      <c r="F102" t="s">
        <v>176</v>
      </c>
      <c r="G102" t="s">
        <v>177</v>
      </c>
      <c r="H102" t="s">
        <v>81</v>
      </c>
      <c r="I102" t="s">
        <v>178</v>
      </c>
    </row>
    <row r="103" spans="1:9" x14ac:dyDescent="0.25">
      <c r="A103" t="s">
        <v>167</v>
      </c>
      <c r="B103" t="s">
        <v>65</v>
      </c>
      <c r="C103" t="s">
        <v>182</v>
      </c>
      <c r="D103">
        <v>2009</v>
      </c>
      <c r="E103">
        <v>5.5</v>
      </c>
      <c r="F103" t="s">
        <v>179</v>
      </c>
      <c r="G103" t="s">
        <v>177</v>
      </c>
      <c r="H103" t="s">
        <v>81</v>
      </c>
      <c r="I103" t="s">
        <v>178</v>
      </c>
    </row>
    <row r="104" spans="1:9" x14ac:dyDescent="0.25">
      <c r="A104" t="s">
        <v>167</v>
      </c>
      <c r="B104" t="s">
        <v>65</v>
      </c>
      <c r="C104" t="s">
        <v>182</v>
      </c>
      <c r="D104">
        <v>2009</v>
      </c>
      <c r="E104">
        <v>2.1</v>
      </c>
      <c r="F104" t="s">
        <v>176</v>
      </c>
      <c r="G104" t="s">
        <v>177</v>
      </c>
      <c r="H104" t="s">
        <v>81</v>
      </c>
      <c r="I104" t="s">
        <v>178</v>
      </c>
    </row>
    <row r="105" spans="1:9" x14ac:dyDescent="0.25">
      <c r="A105" t="s">
        <v>167</v>
      </c>
      <c r="B105" t="s">
        <v>65</v>
      </c>
      <c r="C105" t="s">
        <v>182</v>
      </c>
      <c r="D105">
        <v>2009</v>
      </c>
      <c r="E105">
        <v>5.7</v>
      </c>
      <c r="F105" t="s">
        <v>180</v>
      </c>
      <c r="G105" t="s">
        <v>177</v>
      </c>
      <c r="H105" t="s">
        <v>81</v>
      </c>
      <c r="I105" t="s">
        <v>178</v>
      </c>
    </row>
    <row r="106" spans="1:9" x14ac:dyDescent="0.25">
      <c r="A106" t="s">
        <v>167</v>
      </c>
      <c r="B106" t="s">
        <v>65</v>
      </c>
      <c r="C106" t="s">
        <v>182</v>
      </c>
      <c r="D106">
        <v>2009</v>
      </c>
      <c r="E106">
        <v>5.5</v>
      </c>
      <c r="F106" t="s">
        <v>179</v>
      </c>
      <c r="G106" t="s">
        <v>177</v>
      </c>
      <c r="H106" t="s">
        <v>81</v>
      </c>
      <c r="I106" t="s">
        <v>178</v>
      </c>
    </row>
    <row r="107" spans="1:9" x14ac:dyDescent="0.25">
      <c r="A107" t="s">
        <v>167</v>
      </c>
      <c r="B107" t="s">
        <v>65</v>
      </c>
      <c r="C107" t="s">
        <v>182</v>
      </c>
      <c r="D107">
        <v>2009</v>
      </c>
      <c r="E107">
        <v>3.8</v>
      </c>
      <c r="F107" t="s">
        <v>179</v>
      </c>
      <c r="G107" t="s">
        <v>177</v>
      </c>
      <c r="H107" t="s">
        <v>81</v>
      </c>
      <c r="I107" t="s">
        <v>178</v>
      </c>
    </row>
    <row r="108" spans="1:9" x14ac:dyDescent="0.25">
      <c r="A108" t="s">
        <v>167</v>
      </c>
      <c r="B108" t="s">
        <v>65</v>
      </c>
      <c r="C108" t="s">
        <v>182</v>
      </c>
      <c r="D108">
        <v>2009</v>
      </c>
      <c r="E108">
        <v>2.7</v>
      </c>
      <c r="F108" t="s">
        <v>181</v>
      </c>
      <c r="G108" t="s">
        <v>177</v>
      </c>
      <c r="H108" t="s">
        <v>81</v>
      </c>
      <c r="I108" t="s">
        <v>178</v>
      </c>
    </row>
    <row r="109" spans="1:9" x14ac:dyDescent="0.25">
      <c r="A109" t="s">
        <v>167</v>
      </c>
      <c r="B109" t="s">
        <v>65</v>
      </c>
      <c r="C109" t="s">
        <v>182</v>
      </c>
      <c r="D109">
        <v>2009</v>
      </c>
      <c r="E109">
        <v>2.1</v>
      </c>
      <c r="F109" t="s">
        <v>176</v>
      </c>
      <c r="G109" t="s">
        <v>177</v>
      </c>
      <c r="H109" t="s">
        <v>81</v>
      </c>
      <c r="I109" t="s">
        <v>178</v>
      </c>
    </row>
    <row r="110" spans="1:9" x14ac:dyDescent="0.25">
      <c r="A110" t="s">
        <v>167</v>
      </c>
      <c r="B110" t="s">
        <v>65</v>
      </c>
      <c r="C110" t="s">
        <v>182</v>
      </c>
      <c r="D110">
        <v>2009</v>
      </c>
      <c r="E110">
        <v>1.8</v>
      </c>
      <c r="F110" t="s">
        <v>179</v>
      </c>
      <c r="G110" t="s">
        <v>177</v>
      </c>
      <c r="H110" t="s">
        <v>81</v>
      </c>
      <c r="I110" t="s">
        <v>178</v>
      </c>
    </row>
    <row r="111" spans="1:9" x14ac:dyDescent="0.25">
      <c r="A111" t="s">
        <v>167</v>
      </c>
      <c r="B111" t="s">
        <v>65</v>
      </c>
      <c r="C111" t="s">
        <v>182</v>
      </c>
      <c r="D111">
        <v>2009</v>
      </c>
      <c r="E111">
        <v>1.3</v>
      </c>
      <c r="F111" t="s">
        <v>176</v>
      </c>
      <c r="G111" t="s">
        <v>177</v>
      </c>
      <c r="H111" t="s">
        <v>81</v>
      </c>
      <c r="I111" t="s">
        <v>178</v>
      </c>
    </row>
    <row r="112" spans="1:9" x14ac:dyDescent="0.25">
      <c r="A112" t="s">
        <v>167</v>
      </c>
      <c r="B112" t="s">
        <v>65</v>
      </c>
      <c r="C112" t="s">
        <v>182</v>
      </c>
      <c r="D112">
        <v>2008</v>
      </c>
      <c r="E112">
        <v>5.5</v>
      </c>
      <c r="F112" t="s">
        <v>179</v>
      </c>
      <c r="G112" t="s">
        <v>177</v>
      </c>
      <c r="H112" t="s">
        <v>81</v>
      </c>
      <c r="I112" t="s">
        <v>178</v>
      </c>
    </row>
    <row r="113" spans="1:9" x14ac:dyDescent="0.25">
      <c r="A113" t="s">
        <v>167</v>
      </c>
      <c r="B113" t="s">
        <v>65</v>
      </c>
      <c r="C113" t="s">
        <v>182</v>
      </c>
      <c r="D113">
        <v>2008</v>
      </c>
      <c r="E113">
        <v>2.1</v>
      </c>
      <c r="F113" t="s">
        <v>176</v>
      </c>
      <c r="G113" t="s">
        <v>177</v>
      </c>
      <c r="H113" t="s">
        <v>81</v>
      </c>
      <c r="I113" t="s">
        <v>178</v>
      </c>
    </row>
    <row r="114" spans="1:9" x14ac:dyDescent="0.25">
      <c r="A114" t="s">
        <v>167</v>
      </c>
      <c r="B114" t="s">
        <v>65</v>
      </c>
      <c r="C114" t="s">
        <v>182</v>
      </c>
      <c r="D114">
        <v>2008</v>
      </c>
      <c r="E114">
        <v>5.5</v>
      </c>
      <c r="F114" t="s">
        <v>179</v>
      </c>
      <c r="G114" t="s">
        <v>177</v>
      </c>
      <c r="H114" t="s">
        <v>81</v>
      </c>
      <c r="I114" t="s">
        <v>178</v>
      </c>
    </row>
    <row r="115" spans="1:9" x14ac:dyDescent="0.25">
      <c r="A115" t="s">
        <v>167</v>
      </c>
      <c r="B115" t="s">
        <v>65</v>
      </c>
      <c r="C115" t="s">
        <v>182</v>
      </c>
      <c r="D115">
        <v>2008</v>
      </c>
      <c r="E115">
        <v>5.0999999999999996</v>
      </c>
      <c r="F115" t="s">
        <v>180</v>
      </c>
      <c r="G115" t="s">
        <v>177</v>
      </c>
      <c r="H115" t="s">
        <v>81</v>
      </c>
      <c r="I115" t="s">
        <v>178</v>
      </c>
    </row>
    <row r="116" spans="1:9" x14ac:dyDescent="0.25">
      <c r="A116" t="s">
        <v>167</v>
      </c>
      <c r="B116" t="s">
        <v>65</v>
      </c>
      <c r="C116" t="s">
        <v>182</v>
      </c>
      <c r="D116">
        <v>2008</v>
      </c>
      <c r="E116">
        <v>3.8</v>
      </c>
      <c r="F116" t="s">
        <v>179</v>
      </c>
      <c r="G116" t="s">
        <v>177</v>
      </c>
      <c r="H116" t="s">
        <v>81</v>
      </c>
      <c r="I116" t="s">
        <v>178</v>
      </c>
    </row>
    <row r="117" spans="1:9" x14ac:dyDescent="0.25">
      <c r="A117" t="s">
        <v>167</v>
      </c>
      <c r="B117" t="s">
        <v>65</v>
      </c>
      <c r="C117" t="s">
        <v>182</v>
      </c>
      <c r="D117">
        <v>2008</v>
      </c>
      <c r="E117">
        <v>2.7</v>
      </c>
      <c r="F117" t="s">
        <v>181</v>
      </c>
      <c r="G117" t="s">
        <v>177</v>
      </c>
      <c r="H117" t="s">
        <v>81</v>
      </c>
      <c r="I117" t="s">
        <v>178</v>
      </c>
    </row>
    <row r="118" spans="1:9" x14ac:dyDescent="0.25">
      <c r="A118" t="s">
        <v>167</v>
      </c>
      <c r="B118" t="s">
        <v>65</v>
      </c>
      <c r="C118" t="s">
        <v>182</v>
      </c>
      <c r="D118">
        <v>2008</v>
      </c>
      <c r="E118">
        <v>2.1</v>
      </c>
      <c r="F118" t="s">
        <v>176</v>
      </c>
      <c r="G118" t="s">
        <v>177</v>
      </c>
      <c r="H118" t="s">
        <v>81</v>
      </c>
      <c r="I118" t="s">
        <v>178</v>
      </c>
    </row>
    <row r="119" spans="1:9" x14ac:dyDescent="0.25">
      <c r="A119" t="s">
        <v>167</v>
      </c>
      <c r="B119" t="s">
        <v>65</v>
      </c>
      <c r="C119" t="s">
        <v>182</v>
      </c>
      <c r="D119">
        <v>2008</v>
      </c>
      <c r="E119">
        <v>1.8</v>
      </c>
      <c r="F119" t="s">
        <v>179</v>
      </c>
      <c r="G119" t="s">
        <v>177</v>
      </c>
      <c r="H119" t="s">
        <v>81</v>
      </c>
      <c r="I119" t="s">
        <v>178</v>
      </c>
    </row>
    <row r="120" spans="1:9" x14ac:dyDescent="0.25">
      <c r="A120" t="s">
        <v>167</v>
      </c>
      <c r="B120" t="s">
        <v>65</v>
      </c>
      <c r="C120" t="s">
        <v>182</v>
      </c>
      <c r="D120">
        <v>2008</v>
      </c>
      <c r="E120">
        <v>1.3</v>
      </c>
      <c r="F120" t="s">
        <v>176</v>
      </c>
      <c r="G120" t="s">
        <v>177</v>
      </c>
      <c r="H120" t="s">
        <v>81</v>
      </c>
      <c r="I120" t="s">
        <v>178</v>
      </c>
    </row>
    <row r="121" spans="1:9" x14ac:dyDescent="0.25">
      <c r="A121" t="s">
        <v>167</v>
      </c>
      <c r="B121" t="s">
        <v>65</v>
      </c>
      <c r="C121" t="s">
        <v>182</v>
      </c>
      <c r="D121">
        <v>2007</v>
      </c>
      <c r="E121">
        <v>6.9</v>
      </c>
      <c r="F121" t="s">
        <v>179</v>
      </c>
      <c r="G121" t="s">
        <v>177</v>
      </c>
      <c r="H121" t="s">
        <v>81</v>
      </c>
      <c r="I121" t="s">
        <v>178</v>
      </c>
    </row>
    <row r="122" spans="1:9" x14ac:dyDescent="0.25">
      <c r="A122" t="s">
        <v>167</v>
      </c>
      <c r="B122" t="s">
        <v>65</v>
      </c>
      <c r="C122" t="s">
        <v>182</v>
      </c>
      <c r="D122">
        <v>2007</v>
      </c>
      <c r="E122">
        <v>2.1</v>
      </c>
      <c r="F122" t="s">
        <v>176</v>
      </c>
      <c r="G122" t="s">
        <v>177</v>
      </c>
      <c r="H122" t="s">
        <v>81</v>
      </c>
      <c r="I122" t="s">
        <v>178</v>
      </c>
    </row>
    <row r="123" spans="1:9" x14ac:dyDescent="0.25">
      <c r="A123" t="s">
        <v>167</v>
      </c>
      <c r="B123" t="s">
        <v>65</v>
      </c>
      <c r="C123" t="s">
        <v>182</v>
      </c>
      <c r="D123">
        <v>2007</v>
      </c>
      <c r="E123">
        <v>6.9</v>
      </c>
      <c r="F123" t="s">
        <v>179</v>
      </c>
      <c r="G123" t="s">
        <v>177</v>
      </c>
      <c r="H123" t="s">
        <v>81</v>
      </c>
      <c r="I123" t="s">
        <v>178</v>
      </c>
    </row>
    <row r="124" spans="1:9" x14ac:dyDescent="0.25">
      <c r="A124" t="s">
        <v>167</v>
      </c>
      <c r="B124" t="s">
        <v>65</v>
      </c>
      <c r="C124" t="s">
        <v>182</v>
      </c>
      <c r="D124">
        <v>2007</v>
      </c>
      <c r="E124">
        <v>5.0999999999999996</v>
      </c>
      <c r="F124" t="s">
        <v>180</v>
      </c>
      <c r="G124" t="s">
        <v>177</v>
      </c>
      <c r="H124" t="s">
        <v>81</v>
      </c>
      <c r="I124" t="s">
        <v>178</v>
      </c>
    </row>
    <row r="125" spans="1:9" x14ac:dyDescent="0.25">
      <c r="A125" t="s">
        <v>167</v>
      </c>
      <c r="B125" t="s">
        <v>65</v>
      </c>
      <c r="C125" t="s">
        <v>182</v>
      </c>
      <c r="D125">
        <v>2007</v>
      </c>
      <c r="E125">
        <v>3.8</v>
      </c>
      <c r="F125" t="s">
        <v>179</v>
      </c>
      <c r="G125" t="s">
        <v>177</v>
      </c>
      <c r="H125" t="s">
        <v>81</v>
      </c>
      <c r="I125" t="s">
        <v>178</v>
      </c>
    </row>
    <row r="126" spans="1:9" x14ac:dyDescent="0.25">
      <c r="A126" t="s">
        <v>167</v>
      </c>
      <c r="B126" t="s">
        <v>65</v>
      </c>
      <c r="C126" t="s">
        <v>182</v>
      </c>
      <c r="D126">
        <v>2007</v>
      </c>
      <c r="E126">
        <v>2.7</v>
      </c>
      <c r="F126" t="s">
        <v>181</v>
      </c>
      <c r="G126" t="s">
        <v>177</v>
      </c>
      <c r="H126" t="s">
        <v>81</v>
      </c>
      <c r="I126" t="s">
        <v>178</v>
      </c>
    </row>
    <row r="127" spans="1:9" x14ac:dyDescent="0.25">
      <c r="A127" t="s">
        <v>167</v>
      </c>
      <c r="B127" t="s">
        <v>65</v>
      </c>
      <c r="C127" t="s">
        <v>182</v>
      </c>
      <c r="D127">
        <v>2007</v>
      </c>
      <c r="E127">
        <v>2.1</v>
      </c>
      <c r="F127" t="s">
        <v>176</v>
      </c>
      <c r="G127" t="s">
        <v>177</v>
      </c>
      <c r="H127" t="s">
        <v>81</v>
      </c>
      <c r="I127" t="s">
        <v>178</v>
      </c>
    </row>
    <row r="128" spans="1:9" x14ac:dyDescent="0.25">
      <c r="A128" t="s">
        <v>167</v>
      </c>
      <c r="B128" t="s">
        <v>65</v>
      </c>
      <c r="C128" t="s">
        <v>182</v>
      </c>
      <c r="D128">
        <v>2007</v>
      </c>
      <c r="E128">
        <v>1.8</v>
      </c>
      <c r="F128" t="s">
        <v>179</v>
      </c>
      <c r="G128" t="s">
        <v>177</v>
      </c>
      <c r="H128" t="s">
        <v>81</v>
      </c>
      <c r="I128" t="s">
        <v>178</v>
      </c>
    </row>
    <row r="129" spans="1:9" x14ac:dyDescent="0.25">
      <c r="A129" t="s">
        <v>167</v>
      </c>
      <c r="B129" t="s">
        <v>65</v>
      </c>
      <c r="C129" t="s">
        <v>182</v>
      </c>
      <c r="D129">
        <v>2007</v>
      </c>
      <c r="E129">
        <v>1.3</v>
      </c>
      <c r="F129" t="s">
        <v>176</v>
      </c>
      <c r="G129" t="s">
        <v>177</v>
      </c>
      <c r="H129" t="s">
        <v>81</v>
      </c>
      <c r="I129" t="s">
        <v>178</v>
      </c>
    </row>
    <row r="130" spans="1:9" x14ac:dyDescent="0.25">
      <c r="A130" t="s">
        <v>167</v>
      </c>
      <c r="B130" t="s">
        <v>65</v>
      </c>
      <c r="C130" t="s">
        <v>182</v>
      </c>
      <c r="D130">
        <v>1973</v>
      </c>
      <c r="E130">
        <v>12</v>
      </c>
      <c r="F130" t="s">
        <v>181</v>
      </c>
      <c r="G130" t="s">
        <v>185</v>
      </c>
      <c r="H130" t="s">
        <v>186</v>
      </c>
      <c r="I130" t="s">
        <v>187</v>
      </c>
    </row>
    <row r="131" spans="1:9" x14ac:dyDescent="0.25">
      <c r="A131" t="s">
        <v>167</v>
      </c>
      <c r="B131" t="s">
        <v>65</v>
      </c>
      <c r="C131" t="s">
        <v>182</v>
      </c>
      <c r="D131">
        <v>1973</v>
      </c>
      <c r="E131">
        <v>16.5</v>
      </c>
      <c r="F131" t="s">
        <v>181</v>
      </c>
      <c r="G131" t="s">
        <v>188</v>
      </c>
      <c r="H131" t="s">
        <v>186</v>
      </c>
      <c r="I131" t="s">
        <v>187</v>
      </c>
    </row>
    <row r="132" spans="1:9" x14ac:dyDescent="0.25">
      <c r="A132" t="s">
        <v>167</v>
      </c>
      <c r="B132" t="s">
        <v>65</v>
      </c>
      <c r="C132" t="s">
        <v>182</v>
      </c>
      <c r="D132">
        <v>1969</v>
      </c>
      <c r="E132">
        <v>16.5</v>
      </c>
      <c r="F132" t="s">
        <v>181</v>
      </c>
      <c r="G132" t="s">
        <v>185</v>
      </c>
      <c r="H132" t="s">
        <v>189</v>
      </c>
      <c r="I132" t="s">
        <v>187</v>
      </c>
    </row>
    <row r="133" spans="1:9" x14ac:dyDescent="0.25">
      <c r="A133" t="s">
        <v>167</v>
      </c>
      <c r="B133" t="s">
        <v>65</v>
      </c>
      <c r="C133" t="s">
        <v>182</v>
      </c>
      <c r="D133">
        <v>1969</v>
      </c>
      <c r="E133">
        <v>12</v>
      </c>
      <c r="F133" t="s">
        <v>181</v>
      </c>
      <c r="G133" t="s">
        <v>185</v>
      </c>
      <c r="H133" t="s">
        <v>190</v>
      </c>
      <c r="I133" t="s">
        <v>187</v>
      </c>
    </row>
    <row r="134" spans="1:9" x14ac:dyDescent="0.25">
      <c r="A134" t="s">
        <v>167</v>
      </c>
      <c r="B134" t="s">
        <v>191</v>
      </c>
      <c r="C134" t="s">
        <v>192</v>
      </c>
      <c r="D134">
        <v>2013</v>
      </c>
      <c r="E134">
        <v>11.2</v>
      </c>
      <c r="F134" t="s">
        <v>180</v>
      </c>
      <c r="G134" t="s">
        <v>177</v>
      </c>
      <c r="H134" t="s">
        <v>81</v>
      </c>
      <c r="I134" t="s">
        <v>178</v>
      </c>
    </row>
    <row r="135" spans="1:9" x14ac:dyDescent="0.25">
      <c r="A135" t="s">
        <v>167</v>
      </c>
      <c r="B135" t="s">
        <v>191</v>
      </c>
      <c r="C135" t="s">
        <v>192</v>
      </c>
      <c r="D135">
        <v>2013</v>
      </c>
      <c r="E135">
        <v>3.1</v>
      </c>
      <c r="F135" t="s">
        <v>179</v>
      </c>
      <c r="G135" t="s">
        <v>177</v>
      </c>
      <c r="H135" t="s">
        <v>81</v>
      </c>
      <c r="I135" t="s">
        <v>178</v>
      </c>
    </row>
    <row r="136" spans="1:9" x14ac:dyDescent="0.25">
      <c r="A136" t="s">
        <v>167</v>
      </c>
      <c r="B136" t="s">
        <v>191</v>
      </c>
      <c r="C136" t="s">
        <v>192</v>
      </c>
      <c r="D136">
        <v>2013</v>
      </c>
      <c r="E136">
        <v>2.7</v>
      </c>
      <c r="F136" t="s">
        <v>181</v>
      </c>
      <c r="G136" t="s">
        <v>177</v>
      </c>
      <c r="H136" t="s">
        <v>81</v>
      </c>
      <c r="I136" t="s">
        <v>178</v>
      </c>
    </row>
    <row r="137" spans="1:9" x14ac:dyDescent="0.25">
      <c r="A137" t="s">
        <v>167</v>
      </c>
      <c r="B137" t="s">
        <v>191</v>
      </c>
      <c r="C137" t="s">
        <v>192</v>
      </c>
      <c r="D137">
        <v>2013</v>
      </c>
      <c r="E137">
        <v>2.5</v>
      </c>
      <c r="F137" t="s">
        <v>179</v>
      </c>
      <c r="G137" t="s">
        <v>177</v>
      </c>
      <c r="H137" t="s">
        <v>81</v>
      </c>
      <c r="I137" t="s">
        <v>178</v>
      </c>
    </row>
    <row r="138" spans="1:9" x14ac:dyDescent="0.25">
      <c r="A138" t="s">
        <v>167</v>
      </c>
      <c r="B138" t="s">
        <v>191</v>
      </c>
      <c r="C138" t="s">
        <v>192</v>
      </c>
      <c r="D138">
        <v>2013</v>
      </c>
      <c r="E138">
        <v>1.3</v>
      </c>
      <c r="F138" t="s">
        <v>176</v>
      </c>
      <c r="G138" t="s">
        <v>177</v>
      </c>
      <c r="H138" t="s">
        <v>81</v>
      </c>
      <c r="I138" t="s">
        <v>178</v>
      </c>
    </row>
    <row r="139" spans="1:9" x14ac:dyDescent="0.25">
      <c r="A139" t="s">
        <v>167</v>
      </c>
      <c r="B139" t="s">
        <v>191</v>
      </c>
      <c r="C139" t="s">
        <v>192</v>
      </c>
      <c r="D139">
        <v>2013</v>
      </c>
      <c r="E139">
        <v>1</v>
      </c>
      <c r="F139" t="s">
        <v>176</v>
      </c>
      <c r="G139" t="s">
        <v>177</v>
      </c>
      <c r="H139" t="s">
        <v>81</v>
      </c>
      <c r="I139" t="s">
        <v>178</v>
      </c>
    </row>
    <row r="140" spans="1:9" x14ac:dyDescent="0.25">
      <c r="A140" t="s">
        <v>167</v>
      </c>
      <c r="B140" t="s">
        <v>191</v>
      </c>
      <c r="C140" t="s">
        <v>192</v>
      </c>
      <c r="D140">
        <v>2013</v>
      </c>
      <c r="E140">
        <v>0.5</v>
      </c>
      <c r="F140" t="s">
        <v>179</v>
      </c>
      <c r="G140" t="s">
        <v>177</v>
      </c>
      <c r="H140" t="s">
        <v>81</v>
      </c>
      <c r="I140" t="s">
        <v>178</v>
      </c>
    </row>
    <row r="141" spans="1:9" x14ac:dyDescent="0.25">
      <c r="A141" t="s">
        <v>167</v>
      </c>
      <c r="B141" t="s">
        <v>191</v>
      </c>
      <c r="C141" t="s">
        <v>192</v>
      </c>
      <c r="D141">
        <v>2012</v>
      </c>
      <c r="E141">
        <v>4.4000000000000004</v>
      </c>
      <c r="F141" t="s">
        <v>180</v>
      </c>
      <c r="G141" t="s">
        <v>177</v>
      </c>
      <c r="H141" t="s">
        <v>81</v>
      </c>
      <c r="I141" t="s">
        <v>178</v>
      </c>
    </row>
    <row r="142" spans="1:9" x14ac:dyDescent="0.25">
      <c r="A142" t="s">
        <v>167</v>
      </c>
      <c r="B142" t="s">
        <v>191</v>
      </c>
      <c r="C142" t="s">
        <v>192</v>
      </c>
      <c r="D142">
        <v>2012</v>
      </c>
      <c r="E142">
        <v>3.1</v>
      </c>
      <c r="F142" t="s">
        <v>179</v>
      </c>
      <c r="G142" t="s">
        <v>177</v>
      </c>
      <c r="H142" t="s">
        <v>81</v>
      </c>
      <c r="I142" t="s">
        <v>178</v>
      </c>
    </row>
    <row r="143" spans="1:9" x14ac:dyDescent="0.25">
      <c r="A143" t="s">
        <v>167</v>
      </c>
      <c r="B143" t="s">
        <v>191</v>
      </c>
      <c r="C143" t="s">
        <v>192</v>
      </c>
      <c r="D143">
        <v>2012</v>
      </c>
      <c r="E143">
        <v>2.7</v>
      </c>
      <c r="F143" t="s">
        <v>181</v>
      </c>
      <c r="G143" t="s">
        <v>177</v>
      </c>
      <c r="H143" t="s">
        <v>81</v>
      </c>
      <c r="I143" t="s">
        <v>178</v>
      </c>
    </row>
    <row r="144" spans="1:9" x14ac:dyDescent="0.25">
      <c r="A144" t="s">
        <v>167</v>
      </c>
      <c r="B144" t="s">
        <v>191</v>
      </c>
      <c r="C144" t="s">
        <v>192</v>
      </c>
      <c r="D144">
        <v>2012</v>
      </c>
      <c r="E144">
        <v>2.5</v>
      </c>
      <c r="F144" t="s">
        <v>179</v>
      </c>
      <c r="G144" t="s">
        <v>177</v>
      </c>
      <c r="H144" t="s">
        <v>81</v>
      </c>
      <c r="I144" t="s">
        <v>178</v>
      </c>
    </row>
    <row r="145" spans="1:9" x14ac:dyDescent="0.25">
      <c r="A145" t="s">
        <v>167</v>
      </c>
      <c r="B145" t="s">
        <v>191</v>
      </c>
      <c r="C145" t="s">
        <v>192</v>
      </c>
      <c r="D145">
        <v>2012</v>
      </c>
      <c r="E145">
        <v>1.3</v>
      </c>
      <c r="F145" t="s">
        <v>176</v>
      </c>
      <c r="G145" t="s">
        <v>177</v>
      </c>
      <c r="H145" t="s">
        <v>81</v>
      </c>
      <c r="I145" t="s">
        <v>178</v>
      </c>
    </row>
    <row r="146" spans="1:9" x14ac:dyDescent="0.25">
      <c r="A146" t="s">
        <v>167</v>
      </c>
      <c r="B146" t="s">
        <v>191</v>
      </c>
      <c r="C146" t="s">
        <v>192</v>
      </c>
      <c r="D146">
        <v>2012</v>
      </c>
      <c r="E146">
        <v>1</v>
      </c>
      <c r="F146" t="s">
        <v>176</v>
      </c>
      <c r="G146" t="s">
        <v>177</v>
      </c>
      <c r="H146" t="s">
        <v>81</v>
      </c>
      <c r="I146" t="s">
        <v>178</v>
      </c>
    </row>
    <row r="147" spans="1:9" x14ac:dyDescent="0.25">
      <c r="A147" t="s">
        <v>167</v>
      </c>
      <c r="B147" t="s">
        <v>191</v>
      </c>
      <c r="C147" t="s">
        <v>192</v>
      </c>
      <c r="D147">
        <v>2012</v>
      </c>
      <c r="E147">
        <v>0.5</v>
      </c>
      <c r="F147" t="s">
        <v>179</v>
      </c>
      <c r="G147" t="s">
        <v>177</v>
      </c>
      <c r="H147" t="s">
        <v>81</v>
      </c>
      <c r="I147" t="s">
        <v>178</v>
      </c>
    </row>
    <row r="148" spans="1:9" x14ac:dyDescent="0.25">
      <c r="A148" t="s">
        <v>167</v>
      </c>
      <c r="B148" t="s">
        <v>191</v>
      </c>
      <c r="C148" t="s">
        <v>192</v>
      </c>
      <c r="D148">
        <v>2011</v>
      </c>
      <c r="E148">
        <v>4.4000000000000004</v>
      </c>
      <c r="F148" t="s">
        <v>180</v>
      </c>
      <c r="G148" t="s">
        <v>177</v>
      </c>
      <c r="H148" t="s">
        <v>81</v>
      </c>
      <c r="I148" t="s">
        <v>178</v>
      </c>
    </row>
    <row r="149" spans="1:9" x14ac:dyDescent="0.25">
      <c r="A149" t="s">
        <v>167</v>
      </c>
      <c r="B149" t="s">
        <v>191</v>
      </c>
      <c r="C149" t="s">
        <v>192</v>
      </c>
      <c r="D149">
        <v>2011</v>
      </c>
      <c r="E149">
        <v>3.1</v>
      </c>
      <c r="F149" t="s">
        <v>179</v>
      </c>
      <c r="G149" t="s">
        <v>177</v>
      </c>
      <c r="H149" t="s">
        <v>81</v>
      </c>
      <c r="I149" t="s">
        <v>178</v>
      </c>
    </row>
    <row r="150" spans="1:9" x14ac:dyDescent="0.25">
      <c r="A150" t="s">
        <v>167</v>
      </c>
      <c r="B150" t="s">
        <v>191</v>
      </c>
      <c r="C150" t="s">
        <v>192</v>
      </c>
      <c r="D150">
        <v>2011</v>
      </c>
      <c r="E150">
        <v>2.7</v>
      </c>
      <c r="F150" t="s">
        <v>181</v>
      </c>
      <c r="G150" t="s">
        <v>177</v>
      </c>
      <c r="H150" t="s">
        <v>81</v>
      </c>
      <c r="I150" t="s">
        <v>178</v>
      </c>
    </row>
    <row r="151" spans="1:9" x14ac:dyDescent="0.25">
      <c r="A151" t="s">
        <v>167</v>
      </c>
      <c r="B151" t="s">
        <v>191</v>
      </c>
      <c r="C151" t="s">
        <v>192</v>
      </c>
      <c r="D151">
        <v>2011</v>
      </c>
      <c r="E151">
        <v>2.5</v>
      </c>
      <c r="F151" t="s">
        <v>179</v>
      </c>
      <c r="G151" t="s">
        <v>177</v>
      </c>
      <c r="H151" t="s">
        <v>81</v>
      </c>
      <c r="I151" t="s">
        <v>178</v>
      </c>
    </row>
    <row r="152" spans="1:9" x14ac:dyDescent="0.25">
      <c r="A152" t="s">
        <v>167</v>
      </c>
      <c r="B152" t="s">
        <v>191</v>
      </c>
      <c r="C152" t="s">
        <v>192</v>
      </c>
      <c r="D152">
        <v>2011</v>
      </c>
      <c r="E152">
        <v>1.3</v>
      </c>
      <c r="F152" t="s">
        <v>176</v>
      </c>
      <c r="G152" t="s">
        <v>177</v>
      </c>
      <c r="H152" t="s">
        <v>81</v>
      </c>
      <c r="I152" t="s">
        <v>178</v>
      </c>
    </row>
    <row r="153" spans="1:9" x14ac:dyDescent="0.25">
      <c r="A153" t="s">
        <v>167</v>
      </c>
      <c r="B153" t="s">
        <v>191</v>
      </c>
      <c r="C153" t="s">
        <v>192</v>
      </c>
      <c r="D153">
        <v>2011</v>
      </c>
      <c r="E153">
        <v>1</v>
      </c>
      <c r="F153" t="s">
        <v>176</v>
      </c>
      <c r="G153" t="s">
        <v>177</v>
      </c>
      <c r="H153" t="s">
        <v>81</v>
      </c>
      <c r="I153" t="s">
        <v>178</v>
      </c>
    </row>
    <row r="154" spans="1:9" x14ac:dyDescent="0.25">
      <c r="A154" t="s">
        <v>167</v>
      </c>
      <c r="B154" t="s">
        <v>191</v>
      </c>
      <c r="C154" t="s">
        <v>192</v>
      </c>
      <c r="D154">
        <v>2011</v>
      </c>
      <c r="E154">
        <v>0.5</v>
      </c>
      <c r="F154" t="s">
        <v>179</v>
      </c>
      <c r="G154" t="s">
        <v>177</v>
      </c>
      <c r="H154" t="s">
        <v>81</v>
      </c>
      <c r="I154" t="s">
        <v>178</v>
      </c>
    </row>
    <row r="155" spans="1:9" x14ac:dyDescent="0.25">
      <c r="A155" t="s">
        <v>167</v>
      </c>
      <c r="B155" t="s">
        <v>191</v>
      </c>
      <c r="C155" t="s">
        <v>192</v>
      </c>
      <c r="D155">
        <v>2010</v>
      </c>
      <c r="E155">
        <v>12.3</v>
      </c>
      <c r="F155" t="s">
        <v>180</v>
      </c>
      <c r="G155" t="s">
        <v>177</v>
      </c>
      <c r="H155" t="s">
        <v>81</v>
      </c>
      <c r="I155" t="s">
        <v>178</v>
      </c>
    </row>
    <row r="156" spans="1:9" x14ac:dyDescent="0.25">
      <c r="A156" t="s">
        <v>167</v>
      </c>
      <c r="B156" t="s">
        <v>191</v>
      </c>
      <c r="C156" t="s">
        <v>192</v>
      </c>
      <c r="D156">
        <v>2010</v>
      </c>
      <c r="E156">
        <v>3.1</v>
      </c>
      <c r="F156" t="s">
        <v>179</v>
      </c>
      <c r="G156" t="s">
        <v>177</v>
      </c>
      <c r="H156" t="s">
        <v>81</v>
      </c>
      <c r="I156" t="s">
        <v>178</v>
      </c>
    </row>
    <row r="157" spans="1:9" x14ac:dyDescent="0.25">
      <c r="A157" t="s">
        <v>167</v>
      </c>
      <c r="B157" t="s">
        <v>191</v>
      </c>
      <c r="C157" t="s">
        <v>192</v>
      </c>
      <c r="D157">
        <v>2010</v>
      </c>
      <c r="E157">
        <v>2.7</v>
      </c>
      <c r="F157" t="s">
        <v>181</v>
      </c>
      <c r="G157" t="s">
        <v>177</v>
      </c>
      <c r="H157" t="s">
        <v>81</v>
      </c>
      <c r="I157" t="s">
        <v>178</v>
      </c>
    </row>
    <row r="158" spans="1:9" x14ac:dyDescent="0.25">
      <c r="A158" t="s">
        <v>167</v>
      </c>
      <c r="B158" t="s">
        <v>191</v>
      </c>
      <c r="C158" t="s">
        <v>192</v>
      </c>
      <c r="D158">
        <v>2010</v>
      </c>
      <c r="E158">
        <v>2.5</v>
      </c>
      <c r="F158" t="s">
        <v>179</v>
      </c>
      <c r="G158" t="s">
        <v>177</v>
      </c>
      <c r="H158" t="s">
        <v>81</v>
      </c>
      <c r="I158" t="s">
        <v>178</v>
      </c>
    </row>
    <row r="159" spans="1:9" x14ac:dyDescent="0.25">
      <c r="A159" t="s">
        <v>167</v>
      </c>
      <c r="B159" t="s">
        <v>191</v>
      </c>
      <c r="C159" t="s">
        <v>192</v>
      </c>
      <c r="D159">
        <v>2010</v>
      </c>
      <c r="E159">
        <v>1.3</v>
      </c>
      <c r="F159" t="s">
        <v>176</v>
      </c>
      <c r="G159" t="s">
        <v>177</v>
      </c>
      <c r="H159" t="s">
        <v>81</v>
      </c>
      <c r="I159" t="s">
        <v>178</v>
      </c>
    </row>
    <row r="160" spans="1:9" x14ac:dyDescent="0.25">
      <c r="A160" t="s">
        <v>167</v>
      </c>
      <c r="B160" t="s">
        <v>191</v>
      </c>
      <c r="C160" t="s">
        <v>192</v>
      </c>
      <c r="D160">
        <v>2010</v>
      </c>
      <c r="E160">
        <v>1</v>
      </c>
      <c r="F160" t="s">
        <v>176</v>
      </c>
      <c r="G160" t="s">
        <v>177</v>
      </c>
      <c r="H160" t="s">
        <v>81</v>
      </c>
      <c r="I160" t="s">
        <v>178</v>
      </c>
    </row>
    <row r="161" spans="1:9" x14ac:dyDescent="0.25">
      <c r="A161" t="s">
        <v>167</v>
      </c>
      <c r="B161" t="s">
        <v>191</v>
      </c>
      <c r="C161" t="s">
        <v>192</v>
      </c>
      <c r="D161">
        <v>2010</v>
      </c>
      <c r="E161">
        <v>0.4</v>
      </c>
      <c r="F161" t="s">
        <v>179</v>
      </c>
      <c r="G161" t="s">
        <v>177</v>
      </c>
      <c r="H161" t="s">
        <v>81</v>
      </c>
      <c r="I161" t="s">
        <v>178</v>
      </c>
    </row>
    <row r="162" spans="1:9" x14ac:dyDescent="0.25">
      <c r="A162" t="s">
        <v>167</v>
      </c>
      <c r="B162" t="s">
        <v>191</v>
      </c>
      <c r="C162" t="s">
        <v>192</v>
      </c>
      <c r="D162">
        <v>2009</v>
      </c>
      <c r="E162">
        <v>3.1</v>
      </c>
      <c r="F162" t="s">
        <v>179</v>
      </c>
      <c r="G162" t="s">
        <v>177</v>
      </c>
      <c r="H162" t="s">
        <v>81</v>
      </c>
      <c r="I162" t="s">
        <v>178</v>
      </c>
    </row>
    <row r="163" spans="1:9" x14ac:dyDescent="0.25">
      <c r="A163" t="s">
        <v>167</v>
      </c>
      <c r="B163" t="s">
        <v>191</v>
      </c>
      <c r="C163" t="s">
        <v>192</v>
      </c>
      <c r="D163">
        <v>2009</v>
      </c>
      <c r="E163">
        <v>2.7</v>
      </c>
      <c r="F163" t="s">
        <v>181</v>
      </c>
      <c r="G163" t="s">
        <v>177</v>
      </c>
      <c r="H163" t="s">
        <v>81</v>
      </c>
      <c r="I163" t="s">
        <v>178</v>
      </c>
    </row>
    <row r="164" spans="1:9" x14ac:dyDescent="0.25">
      <c r="A164" t="s">
        <v>167</v>
      </c>
      <c r="B164" t="s">
        <v>191</v>
      </c>
      <c r="C164" t="s">
        <v>192</v>
      </c>
      <c r="D164">
        <v>2009</v>
      </c>
      <c r="E164">
        <v>2.5</v>
      </c>
      <c r="F164" t="s">
        <v>179</v>
      </c>
      <c r="G164" t="s">
        <v>177</v>
      </c>
      <c r="H164" t="s">
        <v>81</v>
      </c>
      <c r="I164" t="s">
        <v>178</v>
      </c>
    </row>
    <row r="165" spans="1:9" x14ac:dyDescent="0.25">
      <c r="A165" t="s">
        <v>167</v>
      </c>
      <c r="B165" t="s">
        <v>191</v>
      </c>
      <c r="C165" t="s">
        <v>192</v>
      </c>
      <c r="D165">
        <v>2009</v>
      </c>
      <c r="E165">
        <v>1.3</v>
      </c>
      <c r="F165" t="s">
        <v>176</v>
      </c>
      <c r="G165" t="s">
        <v>177</v>
      </c>
      <c r="H165" t="s">
        <v>81</v>
      </c>
      <c r="I165" t="s">
        <v>178</v>
      </c>
    </row>
    <row r="166" spans="1:9" x14ac:dyDescent="0.25">
      <c r="A166" t="s">
        <v>167</v>
      </c>
      <c r="B166" t="s">
        <v>191</v>
      </c>
      <c r="C166" t="s">
        <v>192</v>
      </c>
      <c r="D166">
        <v>2009</v>
      </c>
      <c r="E166">
        <v>1</v>
      </c>
      <c r="F166" t="s">
        <v>176</v>
      </c>
      <c r="G166" t="s">
        <v>177</v>
      </c>
      <c r="H166" t="s">
        <v>81</v>
      </c>
      <c r="I166" t="s">
        <v>178</v>
      </c>
    </row>
    <row r="167" spans="1:9" x14ac:dyDescent="0.25">
      <c r="A167" t="s">
        <v>167</v>
      </c>
      <c r="B167" t="s">
        <v>191</v>
      </c>
      <c r="C167" t="s">
        <v>192</v>
      </c>
      <c r="D167">
        <v>2009</v>
      </c>
      <c r="E167">
        <v>0.3</v>
      </c>
      <c r="F167" t="s">
        <v>179</v>
      </c>
      <c r="G167" t="s">
        <v>177</v>
      </c>
      <c r="H167" t="s">
        <v>81</v>
      </c>
      <c r="I167" t="s">
        <v>178</v>
      </c>
    </row>
    <row r="168" spans="1:9" x14ac:dyDescent="0.25">
      <c r="A168" t="s">
        <v>167</v>
      </c>
      <c r="B168" t="s">
        <v>191</v>
      </c>
      <c r="C168" t="s">
        <v>192</v>
      </c>
      <c r="D168">
        <v>2009</v>
      </c>
      <c r="E168">
        <v>6.8</v>
      </c>
      <c r="F168" t="s">
        <v>180</v>
      </c>
      <c r="G168" t="s">
        <v>177</v>
      </c>
      <c r="H168" t="s">
        <v>81</v>
      </c>
      <c r="I168" t="s">
        <v>178</v>
      </c>
    </row>
    <row r="169" spans="1:9" x14ac:dyDescent="0.25">
      <c r="A169" t="s">
        <v>167</v>
      </c>
      <c r="B169" t="s">
        <v>191</v>
      </c>
      <c r="C169" t="s">
        <v>192</v>
      </c>
      <c r="D169">
        <v>2008</v>
      </c>
      <c r="E169">
        <v>4.4000000000000004</v>
      </c>
      <c r="F169" t="s">
        <v>180</v>
      </c>
      <c r="G169" t="s">
        <v>177</v>
      </c>
      <c r="H169" t="s">
        <v>81</v>
      </c>
      <c r="I169" t="s">
        <v>178</v>
      </c>
    </row>
    <row r="170" spans="1:9" x14ac:dyDescent="0.25">
      <c r="A170" t="s">
        <v>167</v>
      </c>
      <c r="B170" t="s">
        <v>191</v>
      </c>
      <c r="C170" t="s">
        <v>192</v>
      </c>
      <c r="D170">
        <v>2008</v>
      </c>
      <c r="E170">
        <v>3.1</v>
      </c>
      <c r="F170" t="s">
        <v>179</v>
      </c>
      <c r="G170" t="s">
        <v>177</v>
      </c>
      <c r="H170" t="s">
        <v>81</v>
      </c>
      <c r="I170" t="s">
        <v>178</v>
      </c>
    </row>
    <row r="171" spans="1:9" x14ac:dyDescent="0.25">
      <c r="A171" t="s">
        <v>167</v>
      </c>
      <c r="B171" t="s">
        <v>191</v>
      </c>
      <c r="C171" t="s">
        <v>192</v>
      </c>
      <c r="D171">
        <v>2008</v>
      </c>
      <c r="E171">
        <v>2.7</v>
      </c>
      <c r="F171" t="s">
        <v>181</v>
      </c>
      <c r="G171" t="s">
        <v>177</v>
      </c>
      <c r="H171" t="s">
        <v>81</v>
      </c>
      <c r="I171" t="s">
        <v>178</v>
      </c>
    </row>
    <row r="172" spans="1:9" x14ac:dyDescent="0.25">
      <c r="A172" t="s">
        <v>167</v>
      </c>
      <c r="B172" t="s">
        <v>191</v>
      </c>
      <c r="C172" t="s">
        <v>192</v>
      </c>
      <c r="D172">
        <v>2008</v>
      </c>
      <c r="E172">
        <v>1.3</v>
      </c>
      <c r="F172" t="s">
        <v>176</v>
      </c>
      <c r="G172" t="s">
        <v>177</v>
      </c>
      <c r="H172" t="s">
        <v>81</v>
      </c>
      <c r="I172" t="s">
        <v>178</v>
      </c>
    </row>
    <row r="173" spans="1:9" x14ac:dyDescent="0.25">
      <c r="A173" t="s">
        <v>167</v>
      </c>
      <c r="B173" t="s">
        <v>191</v>
      </c>
      <c r="C173" t="s">
        <v>192</v>
      </c>
      <c r="D173">
        <v>2008</v>
      </c>
      <c r="E173">
        <v>1</v>
      </c>
      <c r="F173" t="s">
        <v>176</v>
      </c>
      <c r="G173" t="s">
        <v>177</v>
      </c>
      <c r="H173" t="s">
        <v>81</v>
      </c>
      <c r="I173" t="s">
        <v>178</v>
      </c>
    </row>
    <row r="174" spans="1:9" x14ac:dyDescent="0.25">
      <c r="A174" t="s">
        <v>167</v>
      </c>
      <c r="B174" t="s">
        <v>191</v>
      </c>
      <c r="C174" t="s">
        <v>192</v>
      </c>
      <c r="D174">
        <v>2008</v>
      </c>
      <c r="E174">
        <v>0.3</v>
      </c>
      <c r="F174" t="s">
        <v>179</v>
      </c>
      <c r="G174" t="s">
        <v>177</v>
      </c>
      <c r="H174" t="s">
        <v>81</v>
      </c>
      <c r="I174" t="s">
        <v>178</v>
      </c>
    </row>
    <row r="175" spans="1:9" x14ac:dyDescent="0.25">
      <c r="A175" t="s">
        <v>167</v>
      </c>
      <c r="B175" t="s">
        <v>191</v>
      </c>
      <c r="C175" t="s">
        <v>192</v>
      </c>
      <c r="D175">
        <v>2008</v>
      </c>
      <c r="E175">
        <v>2.5</v>
      </c>
      <c r="F175" t="s">
        <v>179</v>
      </c>
      <c r="G175" t="s">
        <v>177</v>
      </c>
      <c r="H175" t="s">
        <v>81</v>
      </c>
      <c r="I175" t="s">
        <v>178</v>
      </c>
    </row>
    <row r="176" spans="1:9" x14ac:dyDescent="0.25">
      <c r="A176" t="s">
        <v>167</v>
      </c>
      <c r="B176" t="s">
        <v>191</v>
      </c>
      <c r="C176" t="s">
        <v>192</v>
      </c>
      <c r="D176">
        <v>2007</v>
      </c>
      <c r="E176">
        <v>4.4000000000000004</v>
      </c>
      <c r="F176" t="s">
        <v>180</v>
      </c>
      <c r="G176" t="s">
        <v>177</v>
      </c>
      <c r="H176" t="s">
        <v>81</v>
      </c>
      <c r="I176" t="s">
        <v>178</v>
      </c>
    </row>
    <row r="177" spans="1:9" x14ac:dyDescent="0.25">
      <c r="A177" t="s">
        <v>167</v>
      </c>
      <c r="B177" t="s">
        <v>191</v>
      </c>
      <c r="C177" t="s">
        <v>192</v>
      </c>
      <c r="D177">
        <v>2007</v>
      </c>
      <c r="E177">
        <v>3.1</v>
      </c>
      <c r="F177" t="s">
        <v>179</v>
      </c>
      <c r="G177" t="s">
        <v>177</v>
      </c>
      <c r="H177" t="s">
        <v>81</v>
      </c>
      <c r="I177" t="s">
        <v>178</v>
      </c>
    </row>
    <row r="178" spans="1:9" x14ac:dyDescent="0.25">
      <c r="A178" t="s">
        <v>167</v>
      </c>
      <c r="B178" t="s">
        <v>191</v>
      </c>
      <c r="C178" t="s">
        <v>192</v>
      </c>
      <c r="D178">
        <v>2007</v>
      </c>
      <c r="E178">
        <v>2.7</v>
      </c>
      <c r="F178" t="s">
        <v>181</v>
      </c>
      <c r="G178" t="s">
        <v>177</v>
      </c>
      <c r="H178" t="s">
        <v>81</v>
      </c>
      <c r="I178" t="s">
        <v>178</v>
      </c>
    </row>
    <row r="179" spans="1:9" x14ac:dyDescent="0.25">
      <c r="A179" t="s">
        <v>167</v>
      </c>
      <c r="B179" t="s">
        <v>191</v>
      </c>
      <c r="C179" t="s">
        <v>192</v>
      </c>
      <c r="D179">
        <v>2007</v>
      </c>
      <c r="E179">
        <v>2.5</v>
      </c>
      <c r="F179" t="s">
        <v>179</v>
      </c>
      <c r="G179" t="s">
        <v>177</v>
      </c>
      <c r="H179" t="s">
        <v>81</v>
      </c>
      <c r="I179" t="s">
        <v>178</v>
      </c>
    </row>
    <row r="180" spans="1:9" x14ac:dyDescent="0.25">
      <c r="A180" t="s">
        <v>167</v>
      </c>
      <c r="B180" t="s">
        <v>191</v>
      </c>
      <c r="C180" t="s">
        <v>192</v>
      </c>
      <c r="D180">
        <v>2007</v>
      </c>
      <c r="E180">
        <v>1.3</v>
      </c>
      <c r="F180" t="s">
        <v>176</v>
      </c>
      <c r="G180" t="s">
        <v>177</v>
      </c>
      <c r="H180" t="s">
        <v>81</v>
      </c>
      <c r="I180" t="s">
        <v>178</v>
      </c>
    </row>
    <row r="181" spans="1:9" x14ac:dyDescent="0.25">
      <c r="A181" t="s">
        <v>167</v>
      </c>
      <c r="B181" t="s">
        <v>191</v>
      </c>
      <c r="C181" t="s">
        <v>192</v>
      </c>
      <c r="D181">
        <v>2007</v>
      </c>
      <c r="E181">
        <v>1</v>
      </c>
      <c r="F181" t="s">
        <v>176</v>
      </c>
      <c r="G181" t="s">
        <v>177</v>
      </c>
      <c r="H181" t="s">
        <v>81</v>
      </c>
      <c r="I181" t="s">
        <v>178</v>
      </c>
    </row>
    <row r="182" spans="1:9" x14ac:dyDescent="0.25">
      <c r="A182" t="s">
        <v>167</v>
      </c>
      <c r="B182" t="s">
        <v>191</v>
      </c>
      <c r="C182" t="s">
        <v>192</v>
      </c>
      <c r="D182">
        <v>2007</v>
      </c>
      <c r="E182">
        <v>0.7</v>
      </c>
      <c r="F182" t="s">
        <v>179</v>
      </c>
      <c r="G182" t="s">
        <v>177</v>
      </c>
      <c r="H182" t="s">
        <v>81</v>
      </c>
      <c r="I182" t="s">
        <v>178</v>
      </c>
    </row>
    <row r="183" spans="1:9" x14ac:dyDescent="0.25">
      <c r="A183" t="s">
        <v>167</v>
      </c>
      <c r="B183" t="s">
        <v>191</v>
      </c>
      <c r="C183" t="s">
        <v>192</v>
      </c>
      <c r="D183">
        <v>1976</v>
      </c>
      <c r="E183">
        <v>3.53</v>
      </c>
      <c r="F183" t="s">
        <v>181</v>
      </c>
      <c r="G183" t="s">
        <v>193</v>
      </c>
      <c r="H183" t="s">
        <v>194</v>
      </c>
      <c r="I183" t="s">
        <v>195</v>
      </c>
    </row>
    <row r="184" spans="1:9" x14ac:dyDescent="0.25">
      <c r="A184" t="s">
        <v>167</v>
      </c>
      <c r="B184" t="s">
        <v>191</v>
      </c>
      <c r="C184" t="s">
        <v>192</v>
      </c>
      <c r="D184">
        <v>1976</v>
      </c>
      <c r="E184">
        <v>1.32</v>
      </c>
      <c r="F184" t="s">
        <v>181</v>
      </c>
      <c r="G184" t="s">
        <v>193</v>
      </c>
      <c r="H184" t="s">
        <v>194</v>
      </c>
      <c r="I184" t="s">
        <v>195</v>
      </c>
    </row>
    <row r="185" spans="1:9" x14ac:dyDescent="0.25">
      <c r="A185" t="s">
        <v>167</v>
      </c>
      <c r="B185" t="s">
        <v>191</v>
      </c>
      <c r="C185" t="s">
        <v>192</v>
      </c>
      <c r="D185">
        <v>1975</v>
      </c>
      <c r="E185">
        <v>5.1100000000000003</v>
      </c>
      <c r="F185" t="s">
        <v>181</v>
      </c>
      <c r="G185" t="s">
        <v>193</v>
      </c>
      <c r="H185" t="s">
        <v>194</v>
      </c>
      <c r="I185" t="s">
        <v>195</v>
      </c>
    </row>
    <row r="186" spans="1:9" x14ac:dyDescent="0.25">
      <c r="A186" t="s">
        <v>167</v>
      </c>
      <c r="B186" t="s">
        <v>191</v>
      </c>
      <c r="C186" t="s">
        <v>192</v>
      </c>
      <c r="D186">
        <v>1975</v>
      </c>
      <c r="E186">
        <v>1.6</v>
      </c>
      <c r="F186" t="s">
        <v>181</v>
      </c>
      <c r="G186" t="s">
        <v>193</v>
      </c>
      <c r="H186" t="s">
        <v>194</v>
      </c>
      <c r="I186" t="s">
        <v>195</v>
      </c>
    </row>
    <row r="187" spans="1:9" x14ac:dyDescent="0.25">
      <c r="A187" t="s">
        <v>167</v>
      </c>
      <c r="B187" t="s">
        <v>191</v>
      </c>
      <c r="C187" t="s">
        <v>192</v>
      </c>
      <c r="D187">
        <v>1974</v>
      </c>
      <c r="E187">
        <v>4.9800000000000004</v>
      </c>
      <c r="F187" t="s">
        <v>181</v>
      </c>
      <c r="G187" t="s">
        <v>196</v>
      </c>
      <c r="H187" t="s">
        <v>194</v>
      </c>
      <c r="I187" t="s">
        <v>195</v>
      </c>
    </row>
    <row r="188" spans="1:9" x14ac:dyDescent="0.25">
      <c r="A188" t="s">
        <v>167</v>
      </c>
      <c r="B188" t="s">
        <v>191</v>
      </c>
      <c r="C188" t="s">
        <v>192</v>
      </c>
      <c r="D188">
        <v>1974</v>
      </c>
      <c r="E188">
        <v>1.43</v>
      </c>
      <c r="F188" t="s">
        <v>181</v>
      </c>
      <c r="G188" t="s">
        <v>193</v>
      </c>
      <c r="H188" t="s">
        <v>194</v>
      </c>
      <c r="I188" t="s">
        <v>195</v>
      </c>
    </row>
    <row r="189" spans="1:9" x14ac:dyDescent="0.25">
      <c r="A189" t="s">
        <v>167</v>
      </c>
      <c r="B189" t="s">
        <v>197</v>
      </c>
      <c r="C189" t="s">
        <v>198</v>
      </c>
      <c r="D189">
        <v>2013</v>
      </c>
      <c r="E189">
        <v>11.3</v>
      </c>
      <c r="F189" t="s">
        <v>180</v>
      </c>
      <c r="G189" t="s">
        <v>177</v>
      </c>
      <c r="H189" t="s">
        <v>81</v>
      </c>
      <c r="I189" t="s">
        <v>178</v>
      </c>
    </row>
    <row r="190" spans="1:9" x14ac:dyDescent="0.25">
      <c r="A190" t="s">
        <v>167</v>
      </c>
      <c r="B190" t="s">
        <v>197</v>
      </c>
      <c r="C190" t="s">
        <v>198</v>
      </c>
      <c r="D190">
        <v>2013</v>
      </c>
      <c r="E190">
        <v>3.6</v>
      </c>
      <c r="F190" t="s">
        <v>179</v>
      </c>
      <c r="G190" t="s">
        <v>177</v>
      </c>
      <c r="H190" t="s">
        <v>81</v>
      </c>
      <c r="I190" t="s">
        <v>178</v>
      </c>
    </row>
    <row r="191" spans="1:9" x14ac:dyDescent="0.25">
      <c r="A191" t="s">
        <v>167</v>
      </c>
      <c r="B191" t="s">
        <v>197</v>
      </c>
      <c r="C191" t="s">
        <v>198</v>
      </c>
      <c r="D191">
        <v>2013</v>
      </c>
      <c r="E191">
        <v>2.7</v>
      </c>
      <c r="F191" t="s">
        <v>181</v>
      </c>
      <c r="G191" t="s">
        <v>177</v>
      </c>
      <c r="H191" t="s">
        <v>81</v>
      </c>
      <c r="I191" t="s">
        <v>178</v>
      </c>
    </row>
    <row r="192" spans="1:9" x14ac:dyDescent="0.25">
      <c r="A192" t="s">
        <v>167</v>
      </c>
      <c r="B192" t="s">
        <v>197</v>
      </c>
      <c r="C192" t="s">
        <v>198</v>
      </c>
      <c r="D192">
        <v>2013</v>
      </c>
      <c r="E192">
        <v>2.2000000000000002</v>
      </c>
      <c r="F192" t="s">
        <v>176</v>
      </c>
      <c r="G192" t="s">
        <v>177</v>
      </c>
      <c r="H192" t="s">
        <v>81</v>
      </c>
      <c r="I192" t="s">
        <v>178</v>
      </c>
    </row>
    <row r="193" spans="1:9" x14ac:dyDescent="0.25">
      <c r="A193" t="s">
        <v>167</v>
      </c>
      <c r="B193" t="s">
        <v>197</v>
      </c>
      <c r="C193" t="s">
        <v>198</v>
      </c>
      <c r="D193">
        <v>2013</v>
      </c>
      <c r="E193">
        <v>1.4</v>
      </c>
      <c r="F193" t="s">
        <v>179</v>
      </c>
      <c r="G193" t="s">
        <v>177</v>
      </c>
      <c r="H193" t="s">
        <v>81</v>
      </c>
      <c r="I193" t="s">
        <v>178</v>
      </c>
    </row>
    <row r="194" spans="1:9" x14ac:dyDescent="0.25">
      <c r="A194" t="s">
        <v>167</v>
      </c>
      <c r="B194" t="s">
        <v>197</v>
      </c>
      <c r="C194" t="s">
        <v>198</v>
      </c>
      <c r="D194">
        <v>2013</v>
      </c>
      <c r="E194">
        <v>1</v>
      </c>
      <c r="F194" t="s">
        <v>176</v>
      </c>
      <c r="G194" t="s">
        <v>177</v>
      </c>
      <c r="H194" t="s">
        <v>81</v>
      </c>
      <c r="I194" t="s">
        <v>178</v>
      </c>
    </row>
    <row r="195" spans="1:9" x14ac:dyDescent="0.25">
      <c r="A195" t="s">
        <v>167</v>
      </c>
      <c r="B195" t="s">
        <v>197</v>
      </c>
      <c r="C195" t="s">
        <v>198</v>
      </c>
      <c r="D195">
        <v>2012</v>
      </c>
      <c r="E195">
        <v>4.5999999999999996</v>
      </c>
      <c r="F195" t="s">
        <v>180</v>
      </c>
      <c r="G195" t="s">
        <v>177</v>
      </c>
      <c r="H195" t="s">
        <v>81</v>
      </c>
      <c r="I195" t="s">
        <v>178</v>
      </c>
    </row>
    <row r="196" spans="1:9" x14ac:dyDescent="0.25">
      <c r="A196" t="s">
        <v>167</v>
      </c>
      <c r="B196" t="s">
        <v>197</v>
      </c>
      <c r="C196" t="s">
        <v>198</v>
      </c>
      <c r="D196">
        <v>2012</v>
      </c>
      <c r="E196">
        <v>3.6</v>
      </c>
      <c r="F196" t="s">
        <v>179</v>
      </c>
      <c r="G196" t="s">
        <v>177</v>
      </c>
      <c r="H196" t="s">
        <v>81</v>
      </c>
      <c r="I196" t="s">
        <v>178</v>
      </c>
    </row>
    <row r="197" spans="1:9" x14ac:dyDescent="0.25">
      <c r="A197" t="s">
        <v>167</v>
      </c>
      <c r="B197" t="s">
        <v>197</v>
      </c>
      <c r="C197" t="s">
        <v>198</v>
      </c>
      <c r="D197">
        <v>2012</v>
      </c>
      <c r="E197">
        <v>2.7</v>
      </c>
      <c r="F197" t="s">
        <v>181</v>
      </c>
      <c r="G197" t="s">
        <v>177</v>
      </c>
      <c r="H197" t="s">
        <v>81</v>
      </c>
      <c r="I197" t="s">
        <v>178</v>
      </c>
    </row>
    <row r="198" spans="1:9" x14ac:dyDescent="0.25">
      <c r="A198" t="s">
        <v>167</v>
      </c>
      <c r="B198" t="s">
        <v>197</v>
      </c>
      <c r="C198" t="s">
        <v>198</v>
      </c>
      <c r="D198">
        <v>2012</v>
      </c>
      <c r="E198">
        <v>2.2000000000000002</v>
      </c>
      <c r="F198" t="s">
        <v>176</v>
      </c>
      <c r="G198" t="s">
        <v>177</v>
      </c>
      <c r="H198" t="s">
        <v>81</v>
      </c>
      <c r="I198" t="s">
        <v>178</v>
      </c>
    </row>
    <row r="199" spans="1:9" x14ac:dyDescent="0.25">
      <c r="A199" t="s">
        <v>167</v>
      </c>
      <c r="B199" t="s">
        <v>197</v>
      </c>
      <c r="C199" t="s">
        <v>198</v>
      </c>
      <c r="D199">
        <v>2012</v>
      </c>
      <c r="E199">
        <v>1.6</v>
      </c>
      <c r="F199" t="s">
        <v>179</v>
      </c>
      <c r="G199" t="s">
        <v>177</v>
      </c>
      <c r="H199" t="s">
        <v>81</v>
      </c>
      <c r="I199" t="s">
        <v>178</v>
      </c>
    </row>
    <row r="200" spans="1:9" x14ac:dyDescent="0.25">
      <c r="A200" t="s">
        <v>167</v>
      </c>
      <c r="B200" t="s">
        <v>197</v>
      </c>
      <c r="C200" t="s">
        <v>198</v>
      </c>
      <c r="D200">
        <v>2012</v>
      </c>
      <c r="E200">
        <v>1</v>
      </c>
      <c r="F200" t="s">
        <v>176</v>
      </c>
      <c r="G200" t="s">
        <v>177</v>
      </c>
      <c r="H200" t="s">
        <v>81</v>
      </c>
      <c r="I200" t="s">
        <v>178</v>
      </c>
    </row>
    <row r="201" spans="1:9" x14ac:dyDescent="0.25">
      <c r="A201" t="s">
        <v>167</v>
      </c>
      <c r="B201" t="s">
        <v>197</v>
      </c>
      <c r="C201" t="s">
        <v>198</v>
      </c>
      <c r="D201">
        <v>2011</v>
      </c>
      <c r="E201">
        <v>4.5999999999999996</v>
      </c>
      <c r="F201" t="s">
        <v>180</v>
      </c>
      <c r="G201" t="s">
        <v>177</v>
      </c>
      <c r="H201" t="s">
        <v>81</v>
      </c>
      <c r="I201" t="s">
        <v>178</v>
      </c>
    </row>
    <row r="202" spans="1:9" x14ac:dyDescent="0.25">
      <c r="A202" t="s">
        <v>167</v>
      </c>
      <c r="B202" t="s">
        <v>197</v>
      </c>
      <c r="C202" t="s">
        <v>198</v>
      </c>
      <c r="D202">
        <v>2011</v>
      </c>
      <c r="E202">
        <v>3.6</v>
      </c>
      <c r="F202" t="s">
        <v>179</v>
      </c>
      <c r="G202" t="s">
        <v>177</v>
      </c>
      <c r="H202" t="s">
        <v>81</v>
      </c>
      <c r="I202" t="s">
        <v>178</v>
      </c>
    </row>
    <row r="203" spans="1:9" x14ac:dyDescent="0.25">
      <c r="A203" t="s">
        <v>167</v>
      </c>
      <c r="B203" t="s">
        <v>197</v>
      </c>
      <c r="C203" t="s">
        <v>198</v>
      </c>
      <c r="D203">
        <v>2011</v>
      </c>
      <c r="E203">
        <v>2.7</v>
      </c>
      <c r="F203" t="s">
        <v>181</v>
      </c>
      <c r="G203" t="s">
        <v>177</v>
      </c>
      <c r="H203" t="s">
        <v>81</v>
      </c>
      <c r="I203" t="s">
        <v>178</v>
      </c>
    </row>
    <row r="204" spans="1:9" x14ac:dyDescent="0.25">
      <c r="A204" t="s">
        <v>167</v>
      </c>
      <c r="B204" t="s">
        <v>197</v>
      </c>
      <c r="C204" t="s">
        <v>198</v>
      </c>
      <c r="D204">
        <v>2011</v>
      </c>
      <c r="E204">
        <v>2.2000000000000002</v>
      </c>
      <c r="F204" t="s">
        <v>176</v>
      </c>
      <c r="G204" t="s">
        <v>177</v>
      </c>
      <c r="H204" t="s">
        <v>81</v>
      </c>
      <c r="I204" t="s">
        <v>178</v>
      </c>
    </row>
    <row r="205" spans="1:9" x14ac:dyDescent="0.25">
      <c r="A205" t="s">
        <v>167</v>
      </c>
      <c r="B205" t="s">
        <v>197</v>
      </c>
      <c r="C205" t="s">
        <v>198</v>
      </c>
      <c r="D205">
        <v>2011</v>
      </c>
      <c r="E205">
        <v>1.6</v>
      </c>
      <c r="F205" t="s">
        <v>179</v>
      </c>
      <c r="G205" t="s">
        <v>177</v>
      </c>
      <c r="H205" t="s">
        <v>81</v>
      </c>
      <c r="I205" t="s">
        <v>178</v>
      </c>
    </row>
    <row r="206" spans="1:9" x14ac:dyDescent="0.25">
      <c r="A206" t="s">
        <v>167</v>
      </c>
      <c r="B206" t="s">
        <v>197</v>
      </c>
      <c r="C206" t="s">
        <v>198</v>
      </c>
      <c r="D206">
        <v>2011</v>
      </c>
      <c r="E206">
        <v>1</v>
      </c>
      <c r="F206" t="s">
        <v>176</v>
      </c>
      <c r="G206" t="s">
        <v>177</v>
      </c>
      <c r="H206" t="s">
        <v>81</v>
      </c>
      <c r="I206" t="s">
        <v>178</v>
      </c>
    </row>
    <row r="207" spans="1:9" x14ac:dyDescent="0.25">
      <c r="A207" t="s">
        <v>167</v>
      </c>
      <c r="B207" t="s">
        <v>197</v>
      </c>
      <c r="C207" t="s">
        <v>198</v>
      </c>
      <c r="D207">
        <v>2010</v>
      </c>
      <c r="E207">
        <v>10.4</v>
      </c>
      <c r="F207" t="s">
        <v>180</v>
      </c>
      <c r="G207" t="s">
        <v>177</v>
      </c>
      <c r="H207" t="s">
        <v>81</v>
      </c>
      <c r="I207" t="s">
        <v>178</v>
      </c>
    </row>
    <row r="208" spans="1:9" x14ac:dyDescent="0.25">
      <c r="A208" t="s">
        <v>167</v>
      </c>
      <c r="B208" t="s">
        <v>197</v>
      </c>
      <c r="C208" t="s">
        <v>198</v>
      </c>
      <c r="D208">
        <v>2010</v>
      </c>
      <c r="E208">
        <v>3.6</v>
      </c>
      <c r="F208" t="s">
        <v>179</v>
      </c>
      <c r="G208" t="s">
        <v>177</v>
      </c>
      <c r="H208" t="s">
        <v>81</v>
      </c>
      <c r="I208" t="s">
        <v>178</v>
      </c>
    </row>
    <row r="209" spans="1:9" x14ac:dyDescent="0.25">
      <c r="A209" t="s">
        <v>167</v>
      </c>
      <c r="B209" t="s">
        <v>197</v>
      </c>
      <c r="C209" t="s">
        <v>198</v>
      </c>
      <c r="D209">
        <v>2010</v>
      </c>
      <c r="E209">
        <v>2.7</v>
      </c>
      <c r="F209" t="s">
        <v>181</v>
      </c>
      <c r="G209" t="s">
        <v>177</v>
      </c>
      <c r="H209" t="s">
        <v>81</v>
      </c>
      <c r="I209" t="s">
        <v>178</v>
      </c>
    </row>
    <row r="210" spans="1:9" x14ac:dyDescent="0.25">
      <c r="A210" t="s">
        <v>167</v>
      </c>
      <c r="B210" t="s">
        <v>197</v>
      </c>
      <c r="C210" t="s">
        <v>198</v>
      </c>
      <c r="D210">
        <v>2010</v>
      </c>
      <c r="E210">
        <v>2.2000000000000002</v>
      </c>
      <c r="F210" t="s">
        <v>176</v>
      </c>
      <c r="G210" t="s">
        <v>177</v>
      </c>
      <c r="H210" t="s">
        <v>81</v>
      </c>
      <c r="I210" t="s">
        <v>178</v>
      </c>
    </row>
    <row r="211" spans="1:9" x14ac:dyDescent="0.25">
      <c r="A211" t="s">
        <v>167</v>
      </c>
      <c r="B211" t="s">
        <v>197</v>
      </c>
      <c r="C211" t="s">
        <v>198</v>
      </c>
      <c r="D211">
        <v>2010</v>
      </c>
      <c r="E211">
        <v>1.6</v>
      </c>
      <c r="F211" t="s">
        <v>179</v>
      </c>
      <c r="G211" t="s">
        <v>177</v>
      </c>
      <c r="H211" t="s">
        <v>81</v>
      </c>
      <c r="I211" t="s">
        <v>178</v>
      </c>
    </row>
    <row r="212" spans="1:9" x14ac:dyDescent="0.25">
      <c r="A212" t="s">
        <v>167</v>
      </c>
      <c r="B212" t="s">
        <v>197</v>
      </c>
      <c r="C212" t="s">
        <v>198</v>
      </c>
      <c r="D212">
        <v>2010</v>
      </c>
      <c r="E212">
        <v>1</v>
      </c>
      <c r="F212" t="s">
        <v>176</v>
      </c>
      <c r="G212" t="s">
        <v>177</v>
      </c>
      <c r="H212" t="s">
        <v>81</v>
      </c>
      <c r="I212" t="s">
        <v>178</v>
      </c>
    </row>
    <row r="213" spans="1:9" x14ac:dyDescent="0.25">
      <c r="A213" t="s">
        <v>167</v>
      </c>
      <c r="B213" t="s">
        <v>197</v>
      </c>
      <c r="C213" t="s">
        <v>198</v>
      </c>
      <c r="D213">
        <v>2009</v>
      </c>
      <c r="E213">
        <v>7.9</v>
      </c>
      <c r="F213" t="s">
        <v>180</v>
      </c>
      <c r="G213" t="s">
        <v>177</v>
      </c>
      <c r="H213" t="s">
        <v>81</v>
      </c>
      <c r="I213" t="s">
        <v>178</v>
      </c>
    </row>
    <row r="214" spans="1:9" x14ac:dyDescent="0.25">
      <c r="A214" t="s">
        <v>167</v>
      </c>
      <c r="B214" t="s">
        <v>197</v>
      </c>
      <c r="C214" t="s">
        <v>198</v>
      </c>
      <c r="D214">
        <v>2009</v>
      </c>
      <c r="E214">
        <v>3.6</v>
      </c>
      <c r="F214" t="s">
        <v>179</v>
      </c>
      <c r="G214" t="s">
        <v>177</v>
      </c>
      <c r="H214" t="s">
        <v>81</v>
      </c>
      <c r="I214" t="s">
        <v>178</v>
      </c>
    </row>
    <row r="215" spans="1:9" x14ac:dyDescent="0.25">
      <c r="A215" t="s">
        <v>167</v>
      </c>
      <c r="B215" t="s">
        <v>197</v>
      </c>
      <c r="C215" t="s">
        <v>198</v>
      </c>
      <c r="D215">
        <v>2009</v>
      </c>
      <c r="E215">
        <v>2.7</v>
      </c>
      <c r="F215" t="s">
        <v>181</v>
      </c>
      <c r="G215" t="s">
        <v>177</v>
      </c>
      <c r="H215" t="s">
        <v>81</v>
      </c>
      <c r="I215" t="s">
        <v>178</v>
      </c>
    </row>
    <row r="216" spans="1:9" x14ac:dyDescent="0.25">
      <c r="A216" t="s">
        <v>167</v>
      </c>
      <c r="B216" t="s">
        <v>197</v>
      </c>
      <c r="C216" t="s">
        <v>198</v>
      </c>
      <c r="D216">
        <v>2009</v>
      </c>
      <c r="E216">
        <v>2.2000000000000002</v>
      </c>
      <c r="F216" t="s">
        <v>176</v>
      </c>
      <c r="G216" t="s">
        <v>177</v>
      </c>
      <c r="H216" t="s">
        <v>81</v>
      </c>
      <c r="I216" t="s">
        <v>178</v>
      </c>
    </row>
    <row r="217" spans="1:9" x14ac:dyDescent="0.25">
      <c r="A217" t="s">
        <v>167</v>
      </c>
      <c r="B217" t="s">
        <v>197</v>
      </c>
      <c r="C217" t="s">
        <v>198</v>
      </c>
      <c r="D217">
        <v>2009</v>
      </c>
      <c r="E217">
        <v>1.4</v>
      </c>
      <c r="F217" t="s">
        <v>179</v>
      </c>
      <c r="G217" t="s">
        <v>177</v>
      </c>
      <c r="H217" t="s">
        <v>81</v>
      </c>
      <c r="I217" t="s">
        <v>178</v>
      </c>
    </row>
    <row r="218" spans="1:9" x14ac:dyDescent="0.25">
      <c r="A218" t="s">
        <v>167</v>
      </c>
      <c r="B218" t="s">
        <v>197</v>
      </c>
      <c r="C218" t="s">
        <v>198</v>
      </c>
      <c r="D218">
        <v>2009</v>
      </c>
      <c r="E218">
        <v>1</v>
      </c>
      <c r="F218" t="s">
        <v>176</v>
      </c>
      <c r="G218" t="s">
        <v>177</v>
      </c>
      <c r="H218" t="s">
        <v>81</v>
      </c>
      <c r="I218" t="s">
        <v>178</v>
      </c>
    </row>
    <row r="219" spans="1:9" x14ac:dyDescent="0.25">
      <c r="A219" t="s">
        <v>167</v>
      </c>
      <c r="B219" t="s">
        <v>197</v>
      </c>
      <c r="C219" t="s">
        <v>198</v>
      </c>
      <c r="D219">
        <v>2008</v>
      </c>
      <c r="E219">
        <v>4.5999999999999996</v>
      </c>
      <c r="F219" t="s">
        <v>180</v>
      </c>
      <c r="G219" t="s">
        <v>177</v>
      </c>
      <c r="H219" t="s">
        <v>81</v>
      </c>
      <c r="I219" t="s">
        <v>178</v>
      </c>
    </row>
    <row r="220" spans="1:9" x14ac:dyDescent="0.25">
      <c r="A220" t="s">
        <v>167</v>
      </c>
      <c r="B220" t="s">
        <v>197</v>
      </c>
      <c r="C220" t="s">
        <v>198</v>
      </c>
      <c r="D220">
        <v>2008</v>
      </c>
      <c r="E220">
        <v>3.6</v>
      </c>
      <c r="F220" t="s">
        <v>179</v>
      </c>
      <c r="G220" t="s">
        <v>177</v>
      </c>
      <c r="H220" t="s">
        <v>81</v>
      </c>
      <c r="I220" t="s">
        <v>178</v>
      </c>
    </row>
    <row r="221" spans="1:9" x14ac:dyDescent="0.25">
      <c r="A221" t="s">
        <v>167</v>
      </c>
      <c r="B221" t="s">
        <v>197</v>
      </c>
      <c r="C221" t="s">
        <v>198</v>
      </c>
      <c r="D221">
        <v>2008</v>
      </c>
      <c r="E221">
        <v>2.7</v>
      </c>
      <c r="F221" t="s">
        <v>181</v>
      </c>
      <c r="G221" t="s">
        <v>177</v>
      </c>
      <c r="H221" t="s">
        <v>81</v>
      </c>
      <c r="I221" t="s">
        <v>178</v>
      </c>
    </row>
    <row r="222" spans="1:9" x14ac:dyDescent="0.25">
      <c r="A222" t="s">
        <v>167</v>
      </c>
      <c r="B222" t="s">
        <v>197</v>
      </c>
      <c r="C222" t="s">
        <v>198</v>
      </c>
      <c r="D222">
        <v>2008</v>
      </c>
      <c r="E222">
        <v>2.2000000000000002</v>
      </c>
      <c r="F222" t="s">
        <v>176</v>
      </c>
      <c r="G222" t="s">
        <v>177</v>
      </c>
      <c r="H222" t="s">
        <v>81</v>
      </c>
      <c r="I222" t="s">
        <v>178</v>
      </c>
    </row>
    <row r="223" spans="1:9" x14ac:dyDescent="0.25">
      <c r="A223" t="s">
        <v>167</v>
      </c>
      <c r="B223" t="s">
        <v>197</v>
      </c>
      <c r="C223" t="s">
        <v>198</v>
      </c>
      <c r="D223">
        <v>2008</v>
      </c>
      <c r="E223">
        <v>1.4</v>
      </c>
      <c r="F223" t="s">
        <v>179</v>
      </c>
      <c r="G223" t="s">
        <v>177</v>
      </c>
      <c r="H223" t="s">
        <v>81</v>
      </c>
      <c r="I223" t="s">
        <v>178</v>
      </c>
    </row>
    <row r="224" spans="1:9" x14ac:dyDescent="0.25">
      <c r="A224" t="s">
        <v>167</v>
      </c>
      <c r="B224" t="s">
        <v>197</v>
      </c>
      <c r="C224" t="s">
        <v>198</v>
      </c>
      <c r="D224">
        <v>2008</v>
      </c>
      <c r="E224">
        <v>1</v>
      </c>
      <c r="F224" t="s">
        <v>176</v>
      </c>
      <c r="G224" t="s">
        <v>177</v>
      </c>
      <c r="H224" t="s">
        <v>81</v>
      </c>
      <c r="I224" t="s">
        <v>178</v>
      </c>
    </row>
    <row r="225" spans="1:9" x14ac:dyDescent="0.25">
      <c r="A225" t="s">
        <v>167</v>
      </c>
      <c r="B225" t="s">
        <v>197</v>
      </c>
      <c r="C225" t="s">
        <v>198</v>
      </c>
      <c r="D225">
        <v>2007</v>
      </c>
      <c r="E225">
        <v>4.5999999999999996</v>
      </c>
      <c r="F225" t="s">
        <v>180</v>
      </c>
      <c r="G225" t="s">
        <v>177</v>
      </c>
      <c r="H225" t="s">
        <v>81</v>
      </c>
      <c r="I225" t="s">
        <v>178</v>
      </c>
    </row>
    <row r="226" spans="1:9" x14ac:dyDescent="0.25">
      <c r="A226" t="s">
        <v>167</v>
      </c>
      <c r="B226" t="s">
        <v>197</v>
      </c>
      <c r="C226" t="s">
        <v>198</v>
      </c>
      <c r="D226">
        <v>2007</v>
      </c>
      <c r="E226">
        <v>3.6</v>
      </c>
      <c r="F226" t="s">
        <v>179</v>
      </c>
      <c r="G226" t="s">
        <v>177</v>
      </c>
      <c r="H226" t="s">
        <v>81</v>
      </c>
      <c r="I226" t="s">
        <v>178</v>
      </c>
    </row>
    <row r="227" spans="1:9" x14ac:dyDescent="0.25">
      <c r="A227" t="s">
        <v>167</v>
      </c>
      <c r="B227" t="s">
        <v>197</v>
      </c>
      <c r="C227" t="s">
        <v>198</v>
      </c>
      <c r="D227">
        <v>2007</v>
      </c>
      <c r="E227">
        <v>2.7</v>
      </c>
      <c r="F227" t="s">
        <v>181</v>
      </c>
      <c r="G227" t="s">
        <v>177</v>
      </c>
      <c r="H227" t="s">
        <v>81</v>
      </c>
      <c r="I227" t="s">
        <v>178</v>
      </c>
    </row>
    <row r="228" spans="1:9" x14ac:dyDescent="0.25">
      <c r="A228" t="s">
        <v>167</v>
      </c>
      <c r="B228" t="s">
        <v>197</v>
      </c>
      <c r="C228" t="s">
        <v>198</v>
      </c>
      <c r="D228">
        <v>2007</v>
      </c>
      <c r="E228">
        <v>2.6</v>
      </c>
      <c r="F228" t="s">
        <v>179</v>
      </c>
      <c r="G228" t="s">
        <v>177</v>
      </c>
      <c r="H228" t="s">
        <v>81</v>
      </c>
      <c r="I228" t="s">
        <v>178</v>
      </c>
    </row>
    <row r="229" spans="1:9" x14ac:dyDescent="0.25">
      <c r="A229" t="s">
        <v>167</v>
      </c>
      <c r="B229" t="s">
        <v>197</v>
      </c>
      <c r="C229" t="s">
        <v>198</v>
      </c>
      <c r="D229">
        <v>2007</v>
      </c>
      <c r="E229">
        <v>2.2000000000000002</v>
      </c>
      <c r="F229" t="s">
        <v>176</v>
      </c>
      <c r="G229" t="s">
        <v>177</v>
      </c>
      <c r="H229" t="s">
        <v>81</v>
      </c>
      <c r="I229" t="s">
        <v>178</v>
      </c>
    </row>
    <row r="230" spans="1:9" x14ac:dyDescent="0.25">
      <c r="A230" t="s">
        <v>167</v>
      </c>
      <c r="B230" t="s">
        <v>197</v>
      </c>
      <c r="C230" t="s">
        <v>198</v>
      </c>
      <c r="D230">
        <v>2007</v>
      </c>
      <c r="E230">
        <v>1</v>
      </c>
      <c r="F230" t="s">
        <v>176</v>
      </c>
      <c r="G230" t="s">
        <v>177</v>
      </c>
      <c r="H230" t="s">
        <v>81</v>
      </c>
      <c r="I230" t="s">
        <v>178</v>
      </c>
    </row>
    <row r="231" spans="1:9" x14ac:dyDescent="0.25">
      <c r="A231" t="s">
        <v>167</v>
      </c>
      <c r="B231" t="s">
        <v>199</v>
      </c>
      <c r="C231" t="s">
        <v>200</v>
      </c>
      <c r="D231">
        <v>2013</v>
      </c>
      <c r="E231">
        <v>3.5</v>
      </c>
      <c r="F231" t="s">
        <v>179</v>
      </c>
      <c r="G231" t="s">
        <v>177</v>
      </c>
      <c r="H231" t="s">
        <v>81</v>
      </c>
      <c r="I231" t="s">
        <v>178</v>
      </c>
    </row>
    <row r="232" spans="1:9" x14ac:dyDescent="0.25">
      <c r="A232" t="s">
        <v>167</v>
      </c>
      <c r="B232" t="s">
        <v>199</v>
      </c>
      <c r="C232" t="s">
        <v>200</v>
      </c>
      <c r="D232">
        <v>2013</v>
      </c>
      <c r="E232">
        <v>2.5</v>
      </c>
      <c r="F232" t="s">
        <v>176</v>
      </c>
      <c r="G232" t="s">
        <v>177</v>
      </c>
      <c r="H232" t="s">
        <v>81</v>
      </c>
      <c r="I232" t="s">
        <v>178</v>
      </c>
    </row>
    <row r="233" spans="1:9" x14ac:dyDescent="0.25">
      <c r="A233" t="s">
        <v>167</v>
      </c>
      <c r="B233" t="s">
        <v>199</v>
      </c>
      <c r="C233" t="s">
        <v>200</v>
      </c>
      <c r="D233">
        <v>2013</v>
      </c>
      <c r="E233">
        <v>0.3</v>
      </c>
      <c r="F233" t="s">
        <v>179</v>
      </c>
      <c r="G233" t="s">
        <v>177</v>
      </c>
      <c r="H233" t="s">
        <v>81</v>
      </c>
      <c r="I233" t="s">
        <v>178</v>
      </c>
    </row>
    <row r="234" spans="1:9" x14ac:dyDescent="0.25">
      <c r="A234" t="s">
        <v>167</v>
      </c>
      <c r="B234" t="s">
        <v>199</v>
      </c>
      <c r="C234" t="s">
        <v>200</v>
      </c>
      <c r="D234">
        <v>2013</v>
      </c>
      <c r="E234">
        <v>12</v>
      </c>
      <c r="F234" t="s">
        <v>180</v>
      </c>
      <c r="G234" t="s">
        <v>177</v>
      </c>
      <c r="H234" t="s">
        <v>81</v>
      </c>
      <c r="I234" t="s">
        <v>178</v>
      </c>
    </row>
    <row r="235" spans="1:9" x14ac:dyDescent="0.25">
      <c r="A235" t="s">
        <v>167</v>
      </c>
      <c r="B235" t="s">
        <v>199</v>
      </c>
      <c r="C235" t="s">
        <v>200</v>
      </c>
      <c r="D235">
        <v>2013</v>
      </c>
      <c r="E235">
        <v>3.5</v>
      </c>
      <c r="F235" t="s">
        <v>179</v>
      </c>
      <c r="G235" t="s">
        <v>177</v>
      </c>
      <c r="H235" t="s">
        <v>81</v>
      </c>
      <c r="I235" t="s">
        <v>178</v>
      </c>
    </row>
    <row r="236" spans="1:9" x14ac:dyDescent="0.25">
      <c r="A236" t="s">
        <v>167</v>
      </c>
      <c r="B236" t="s">
        <v>199</v>
      </c>
      <c r="C236" t="s">
        <v>200</v>
      </c>
      <c r="D236">
        <v>2013</v>
      </c>
      <c r="E236">
        <v>2.7</v>
      </c>
      <c r="F236" t="s">
        <v>181</v>
      </c>
      <c r="G236" t="s">
        <v>177</v>
      </c>
      <c r="H236" t="s">
        <v>81</v>
      </c>
      <c r="I236" t="s">
        <v>178</v>
      </c>
    </row>
    <row r="237" spans="1:9" x14ac:dyDescent="0.25">
      <c r="A237" t="s">
        <v>167</v>
      </c>
      <c r="B237" t="s">
        <v>199</v>
      </c>
      <c r="C237" t="s">
        <v>200</v>
      </c>
      <c r="D237">
        <v>2013</v>
      </c>
      <c r="E237">
        <v>2.5</v>
      </c>
      <c r="F237" t="s">
        <v>176</v>
      </c>
      <c r="G237" t="s">
        <v>177</v>
      </c>
      <c r="H237" t="s">
        <v>81</v>
      </c>
      <c r="I237" t="s">
        <v>178</v>
      </c>
    </row>
    <row r="238" spans="1:9" x14ac:dyDescent="0.25">
      <c r="A238" t="s">
        <v>167</v>
      </c>
      <c r="B238" t="s">
        <v>199</v>
      </c>
      <c r="C238" t="s">
        <v>200</v>
      </c>
      <c r="D238">
        <v>2013</v>
      </c>
      <c r="E238">
        <v>1</v>
      </c>
      <c r="F238" t="s">
        <v>176</v>
      </c>
      <c r="G238" t="s">
        <v>177</v>
      </c>
      <c r="H238" t="s">
        <v>81</v>
      </c>
      <c r="I238" t="s">
        <v>178</v>
      </c>
    </row>
    <row r="239" spans="1:9" x14ac:dyDescent="0.25">
      <c r="A239" t="s">
        <v>167</v>
      </c>
      <c r="B239" t="s">
        <v>199</v>
      </c>
      <c r="C239" t="s">
        <v>200</v>
      </c>
      <c r="D239">
        <v>2013</v>
      </c>
      <c r="E239">
        <v>0.3</v>
      </c>
      <c r="F239" t="s">
        <v>179</v>
      </c>
      <c r="G239" t="s">
        <v>177</v>
      </c>
      <c r="H239" t="s">
        <v>81</v>
      </c>
      <c r="I239" t="s">
        <v>178</v>
      </c>
    </row>
    <row r="240" spans="1:9" x14ac:dyDescent="0.25">
      <c r="A240" t="s">
        <v>167</v>
      </c>
      <c r="B240" t="s">
        <v>199</v>
      </c>
      <c r="C240" t="s">
        <v>200</v>
      </c>
      <c r="D240">
        <v>2012</v>
      </c>
      <c r="E240">
        <v>3.5</v>
      </c>
      <c r="F240" t="s">
        <v>179</v>
      </c>
      <c r="G240" t="s">
        <v>177</v>
      </c>
      <c r="H240" t="s">
        <v>81</v>
      </c>
      <c r="I240" t="s">
        <v>178</v>
      </c>
    </row>
    <row r="241" spans="1:9" x14ac:dyDescent="0.25">
      <c r="A241" t="s">
        <v>167</v>
      </c>
      <c r="B241" t="s">
        <v>199</v>
      </c>
      <c r="C241" t="s">
        <v>200</v>
      </c>
      <c r="D241">
        <v>2012</v>
      </c>
      <c r="E241">
        <v>2.5</v>
      </c>
      <c r="F241" t="s">
        <v>176</v>
      </c>
      <c r="G241" t="s">
        <v>177</v>
      </c>
      <c r="H241" t="s">
        <v>81</v>
      </c>
      <c r="I241" t="s">
        <v>178</v>
      </c>
    </row>
    <row r="242" spans="1:9" x14ac:dyDescent="0.25">
      <c r="A242" t="s">
        <v>167</v>
      </c>
      <c r="B242" t="s">
        <v>199</v>
      </c>
      <c r="C242" t="s">
        <v>200</v>
      </c>
      <c r="D242">
        <v>2012</v>
      </c>
      <c r="E242">
        <v>0.3</v>
      </c>
      <c r="F242" t="s">
        <v>179</v>
      </c>
      <c r="G242" t="s">
        <v>177</v>
      </c>
      <c r="H242" t="s">
        <v>81</v>
      </c>
      <c r="I242" t="s">
        <v>178</v>
      </c>
    </row>
    <row r="243" spans="1:9" x14ac:dyDescent="0.25">
      <c r="A243" t="s">
        <v>167</v>
      </c>
      <c r="B243" t="s">
        <v>199</v>
      </c>
      <c r="C243" t="s">
        <v>200</v>
      </c>
      <c r="D243">
        <v>2012</v>
      </c>
      <c r="E243">
        <v>3.5</v>
      </c>
      <c r="F243" t="s">
        <v>179</v>
      </c>
      <c r="G243" t="s">
        <v>177</v>
      </c>
      <c r="H243" t="s">
        <v>81</v>
      </c>
      <c r="I243" t="s">
        <v>178</v>
      </c>
    </row>
    <row r="244" spans="1:9" x14ac:dyDescent="0.25">
      <c r="A244" t="s">
        <v>167</v>
      </c>
      <c r="B244" t="s">
        <v>199</v>
      </c>
      <c r="C244" t="s">
        <v>200</v>
      </c>
      <c r="D244">
        <v>2012</v>
      </c>
      <c r="E244">
        <v>3.5</v>
      </c>
      <c r="F244" t="s">
        <v>180</v>
      </c>
      <c r="G244" t="s">
        <v>177</v>
      </c>
      <c r="H244" t="s">
        <v>81</v>
      </c>
      <c r="I244" t="s">
        <v>178</v>
      </c>
    </row>
    <row r="245" spans="1:9" x14ac:dyDescent="0.25">
      <c r="A245" t="s">
        <v>167</v>
      </c>
      <c r="B245" t="s">
        <v>199</v>
      </c>
      <c r="C245" t="s">
        <v>200</v>
      </c>
      <c r="D245">
        <v>2012</v>
      </c>
      <c r="E245">
        <v>2.7</v>
      </c>
      <c r="F245" t="s">
        <v>181</v>
      </c>
      <c r="G245" t="s">
        <v>177</v>
      </c>
      <c r="H245" t="s">
        <v>81</v>
      </c>
      <c r="I245" t="s">
        <v>178</v>
      </c>
    </row>
    <row r="246" spans="1:9" x14ac:dyDescent="0.25">
      <c r="A246" t="s">
        <v>167</v>
      </c>
      <c r="B246" t="s">
        <v>199</v>
      </c>
      <c r="C246" t="s">
        <v>200</v>
      </c>
      <c r="D246">
        <v>2012</v>
      </c>
      <c r="E246">
        <v>2.5</v>
      </c>
      <c r="F246" t="s">
        <v>176</v>
      </c>
      <c r="G246" t="s">
        <v>177</v>
      </c>
      <c r="H246" t="s">
        <v>81</v>
      </c>
      <c r="I246" t="s">
        <v>178</v>
      </c>
    </row>
    <row r="247" spans="1:9" x14ac:dyDescent="0.25">
      <c r="A247" t="s">
        <v>167</v>
      </c>
      <c r="B247" t="s">
        <v>199</v>
      </c>
      <c r="C247" t="s">
        <v>200</v>
      </c>
      <c r="D247">
        <v>2012</v>
      </c>
      <c r="E247">
        <v>1</v>
      </c>
      <c r="F247" t="s">
        <v>176</v>
      </c>
      <c r="G247" t="s">
        <v>177</v>
      </c>
      <c r="H247" t="s">
        <v>81</v>
      </c>
      <c r="I247" t="s">
        <v>178</v>
      </c>
    </row>
    <row r="248" spans="1:9" x14ac:dyDescent="0.25">
      <c r="A248" t="s">
        <v>167</v>
      </c>
      <c r="B248" t="s">
        <v>199</v>
      </c>
      <c r="C248" t="s">
        <v>200</v>
      </c>
      <c r="D248">
        <v>2012</v>
      </c>
      <c r="E248">
        <v>0.3</v>
      </c>
      <c r="F248" t="s">
        <v>179</v>
      </c>
      <c r="G248" t="s">
        <v>177</v>
      </c>
      <c r="H248" t="s">
        <v>81</v>
      </c>
      <c r="I248" t="s">
        <v>178</v>
      </c>
    </row>
    <row r="249" spans="1:9" x14ac:dyDescent="0.25">
      <c r="A249" t="s">
        <v>167</v>
      </c>
      <c r="B249" t="s">
        <v>199</v>
      </c>
      <c r="C249" t="s">
        <v>200</v>
      </c>
      <c r="D249">
        <v>2011</v>
      </c>
      <c r="E249">
        <v>3.5</v>
      </c>
      <c r="F249" t="s">
        <v>179</v>
      </c>
      <c r="G249" t="s">
        <v>177</v>
      </c>
      <c r="H249" t="s">
        <v>81</v>
      </c>
      <c r="I249" t="s">
        <v>178</v>
      </c>
    </row>
    <row r="250" spans="1:9" x14ac:dyDescent="0.25">
      <c r="A250" t="s">
        <v>167</v>
      </c>
      <c r="B250" t="s">
        <v>199</v>
      </c>
      <c r="C250" t="s">
        <v>200</v>
      </c>
      <c r="D250">
        <v>2011</v>
      </c>
      <c r="E250">
        <v>2.5</v>
      </c>
      <c r="F250" t="s">
        <v>176</v>
      </c>
      <c r="G250" t="s">
        <v>177</v>
      </c>
      <c r="H250" t="s">
        <v>81</v>
      </c>
      <c r="I250" t="s">
        <v>178</v>
      </c>
    </row>
    <row r="251" spans="1:9" x14ac:dyDescent="0.25">
      <c r="A251" t="s">
        <v>167</v>
      </c>
      <c r="B251" t="s">
        <v>199</v>
      </c>
      <c r="C251" t="s">
        <v>200</v>
      </c>
      <c r="D251">
        <v>2011</v>
      </c>
      <c r="E251">
        <v>0.3</v>
      </c>
      <c r="F251" t="s">
        <v>179</v>
      </c>
      <c r="G251" t="s">
        <v>177</v>
      </c>
      <c r="H251" t="s">
        <v>81</v>
      </c>
      <c r="I251" t="s">
        <v>178</v>
      </c>
    </row>
    <row r="252" spans="1:9" x14ac:dyDescent="0.25">
      <c r="A252" t="s">
        <v>167</v>
      </c>
      <c r="B252" t="s">
        <v>199</v>
      </c>
      <c r="C252" t="s">
        <v>200</v>
      </c>
      <c r="D252">
        <v>2011</v>
      </c>
      <c r="E252">
        <v>3.5</v>
      </c>
      <c r="F252" t="s">
        <v>179</v>
      </c>
      <c r="G252" t="s">
        <v>177</v>
      </c>
      <c r="H252" t="s">
        <v>81</v>
      </c>
      <c r="I252" t="s">
        <v>178</v>
      </c>
    </row>
    <row r="253" spans="1:9" x14ac:dyDescent="0.25">
      <c r="A253" t="s">
        <v>167</v>
      </c>
      <c r="B253" t="s">
        <v>199</v>
      </c>
      <c r="C253" t="s">
        <v>200</v>
      </c>
      <c r="D253">
        <v>2011</v>
      </c>
      <c r="E253">
        <v>3.5</v>
      </c>
      <c r="F253" t="s">
        <v>180</v>
      </c>
      <c r="G253" t="s">
        <v>177</v>
      </c>
      <c r="H253" t="s">
        <v>81</v>
      </c>
      <c r="I253" t="s">
        <v>178</v>
      </c>
    </row>
    <row r="254" spans="1:9" x14ac:dyDescent="0.25">
      <c r="A254" t="s">
        <v>167</v>
      </c>
      <c r="B254" t="s">
        <v>199</v>
      </c>
      <c r="C254" t="s">
        <v>200</v>
      </c>
      <c r="D254">
        <v>2011</v>
      </c>
      <c r="E254">
        <v>2.7</v>
      </c>
      <c r="F254" t="s">
        <v>181</v>
      </c>
      <c r="G254" t="s">
        <v>177</v>
      </c>
      <c r="H254" t="s">
        <v>81</v>
      </c>
      <c r="I254" t="s">
        <v>178</v>
      </c>
    </row>
    <row r="255" spans="1:9" x14ac:dyDescent="0.25">
      <c r="A255" t="s">
        <v>167</v>
      </c>
      <c r="B255" t="s">
        <v>199</v>
      </c>
      <c r="C255" t="s">
        <v>200</v>
      </c>
      <c r="D255">
        <v>2011</v>
      </c>
      <c r="E255">
        <v>2.5</v>
      </c>
      <c r="F255" t="s">
        <v>176</v>
      </c>
      <c r="G255" t="s">
        <v>177</v>
      </c>
      <c r="H255" t="s">
        <v>81</v>
      </c>
      <c r="I255" t="s">
        <v>178</v>
      </c>
    </row>
    <row r="256" spans="1:9" x14ac:dyDescent="0.25">
      <c r="A256" t="s">
        <v>167</v>
      </c>
      <c r="B256" t="s">
        <v>199</v>
      </c>
      <c r="C256" t="s">
        <v>200</v>
      </c>
      <c r="D256">
        <v>2011</v>
      </c>
      <c r="E256">
        <v>1</v>
      </c>
      <c r="F256" t="s">
        <v>176</v>
      </c>
      <c r="G256" t="s">
        <v>177</v>
      </c>
      <c r="H256" t="s">
        <v>81</v>
      </c>
      <c r="I256" t="s">
        <v>178</v>
      </c>
    </row>
    <row r="257" spans="1:9" x14ac:dyDescent="0.25">
      <c r="A257" t="s">
        <v>167</v>
      </c>
      <c r="B257" t="s">
        <v>199</v>
      </c>
      <c r="C257" t="s">
        <v>200</v>
      </c>
      <c r="D257">
        <v>2011</v>
      </c>
      <c r="E257">
        <v>0.3</v>
      </c>
      <c r="F257" t="s">
        <v>179</v>
      </c>
      <c r="G257" t="s">
        <v>177</v>
      </c>
      <c r="H257" t="s">
        <v>81</v>
      </c>
      <c r="I257" t="s">
        <v>178</v>
      </c>
    </row>
    <row r="258" spans="1:9" x14ac:dyDescent="0.25">
      <c r="A258" t="s">
        <v>167</v>
      </c>
      <c r="B258" t="s">
        <v>199</v>
      </c>
      <c r="C258" t="s">
        <v>200</v>
      </c>
      <c r="D258">
        <v>2010</v>
      </c>
      <c r="E258">
        <v>3.5</v>
      </c>
      <c r="F258" t="s">
        <v>179</v>
      </c>
      <c r="G258" t="s">
        <v>177</v>
      </c>
      <c r="H258" t="s">
        <v>81</v>
      </c>
      <c r="I258" t="s">
        <v>178</v>
      </c>
    </row>
    <row r="259" spans="1:9" x14ac:dyDescent="0.25">
      <c r="A259" t="s">
        <v>167</v>
      </c>
      <c r="B259" t="s">
        <v>199</v>
      </c>
      <c r="C259" t="s">
        <v>200</v>
      </c>
      <c r="D259">
        <v>2010</v>
      </c>
      <c r="E259">
        <v>2.5</v>
      </c>
      <c r="F259" t="s">
        <v>176</v>
      </c>
      <c r="G259" t="s">
        <v>177</v>
      </c>
      <c r="H259" t="s">
        <v>81</v>
      </c>
      <c r="I259" t="s">
        <v>178</v>
      </c>
    </row>
    <row r="260" spans="1:9" x14ac:dyDescent="0.25">
      <c r="A260" t="s">
        <v>167</v>
      </c>
      <c r="B260" t="s">
        <v>199</v>
      </c>
      <c r="C260" t="s">
        <v>200</v>
      </c>
      <c r="D260">
        <v>2010</v>
      </c>
      <c r="E260">
        <v>0.3</v>
      </c>
      <c r="F260" t="s">
        <v>179</v>
      </c>
      <c r="G260" t="s">
        <v>177</v>
      </c>
      <c r="H260" t="s">
        <v>81</v>
      </c>
      <c r="I260" t="s">
        <v>178</v>
      </c>
    </row>
    <row r="261" spans="1:9" x14ac:dyDescent="0.25">
      <c r="A261" t="s">
        <v>167</v>
      </c>
      <c r="B261" t="s">
        <v>199</v>
      </c>
      <c r="C261" t="s">
        <v>200</v>
      </c>
      <c r="D261">
        <v>2010</v>
      </c>
      <c r="E261">
        <v>12</v>
      </c>
      <c r="F261" t="s">
        <v>180</v>
      </c>
      <c r="G261" t="s">
        <v>177</v>
      </c>
      <c r="H261" t="s">
        <v>81</v>
      </c>
      <c r="I261" t="s">
        <v>178</v>
      </c>
    </row>
    <row r="262" spans="1:9" x14ac:dyDescent="0.25">
      <c r="A262" t="s">
        <v>167</v>
      </c>
      <c r="B262" t="s">
        <v>199</v>
      </c>
      <c r="C262" t="s">
        <v>200</v>
      </c>
      <c r="D262">
        <v>2010</v>
      </c>
      <c r="E262">
        <v>3.5</v>
      </c>
      <c r="F262" t="s">
        <v>179</v>
      </c>
      <c r="G262" t="s">
        <v>177</v>
      </c>
      <c r="H262" t="s">
        <v>81</v>
      </c>
      <c r="I262" t="s">
        <v>178</v>
      </c>
    </row>
    <row r="263" spans="1:9" x14ac:dyDescent="0.25">
      <c r="A263" t="s">
        <v>167</v>
      </c>
      <c r="B263" t="s">
        <v>199</v>
      </c>
      <c r="C263" t="s">
        <v>200</v>
      </c>
      <c r="D263">
        <v>2010</v>
      </c>
      <c r="E263">
        <v>2.7</v>
      </c>
      <c r="F263" t="s">
        <v>181</v>
      </c>
      <c r="G263" t="s">
        <v>177</v>
      </c>
      <c r="H263" t="s">
        <v>81</v>
      </c>
      <c r="I263" t="s">
        <v>178</v>
      </c>
    </row>
    <row r="264" spans="1:9" x14ac:dyDescent="0.25">
      <c r="A264" t="s">
        <v>167</v>
      </c>
      <c r="B264" t="s">
        <v>199</v>
      </c>
      <c r="C264" t="s">
        <v>200</v>
      </c>
      <c r="D264">
        <v>2010</v>
      </c>
      <c r="E264">
        <v>2.5</v>
      </c>
      <c r="F264" t="s">
        <v>176</v>
      </c>
      <c r="G264" t="s">
        <v>177</v>
      </c>
      <c r="H264" t="s">
        <v>81</v>
      </c>
      <c r="I264" t="s">
        <v>178</v>
      </c>
    </row>
    <row r="265" spans="1:9" x14ac:dyDescent="0.25">
      <c r="A265" t="s">
        <v>167</v>
      </c>
      <c r="B265" t="s">
        <v>199</v>
      </c>
      <c r="C265" t="s">
        <v>200</v>
      </c>
      <c r="D265">
        <v>2010</v>
      </c>
      <c r="E265">
        <v>1</v>
      </c>
      <c r="F265" t="s">
        <v>176</v>
      </c>
      <c r="G265" t="s">
        <v>177</v>
      </c>
      <c r="H265" t="s">
        <v>81</v>
      </c>
      <c r="I265" t="s">
        <v>178</v>
      </c>
    </row>
    <row r="266" spans="1:9" x14ac:dyDescent="0.25">
      <c r="A266" t="s">
        <v>167</v>
      </c>
      <c r="B266" t="s">
        <v>199</v>
      </c>
      <c r="C266" t="s">
        <v>200</v>
      </c>
      <c r="D266">
        <v>2010</v>
      </c>
      <c r="E266">
        <v>0.3</v>
      </c>
      <c r="F266" t="s">
        <v>179</v>
      </c>
      <c r="G266" t="s">
        <v>177</v>
      </c>
      <c r="H266" t="s">
        <v>81</v>
      </c>
      <c r="I266" t="s">
        <v>178</v>
      </c>
    </row>
    <row r="267" spans="1:9" x14ac:dyDescent="0.25">
      <c r="A267" t="s">
        <v>167</v>
      </c>
      <c r="B267" t="s">
        <v>199</v>
      </c>
      <c r="C267" t="s">
        <v>200</v>
      </c>
      <c r="D267">
        <v>2009</v>
      </c>
      <c r="E267">
        <v>3.5</v>
      </c>
      <c r="F267" t="s">
        <v>179</v>
      </c>
      <c r="G267" t="s">
        <v>177</v>
      </c>
      <c r="H267" t="s">
        <v>81</v>
      </c>
      <c r="I267" t="s">
        <v>178</v>
      </c>
    </row>
    <row r="268" spans="1:9" x14ac:dyDescent="0.25">
      <c r="A268" t="s">
        <v>167</v>
      </c>
      <c r="B268" t="s">
        <v>199</v>
      </c>
      <c r="C268" t="s">
        <v>200</v>
      </c>
      <c r="D268">
        <v>2009</v>
      </c>
      <c r="E268">
        <v>2.5</v>
      </c>
      <c r="F268" t="s">
        <v>176</v>
      </c>
      <c r="G268" t="s">
        <v>177</v>
      </c>
      <c r="H268" t="s">
        <v>81</v>
      </c>
      <c r="I268" t="s">
        <v>178</v>
      </c>
    </row>
    <row r="269" spans="1:9" x14ac:dyDescent="0.25">
      <c r="A269" t="s">
        <v>167</v>
      </c>
      <c r="B269" t="s">
        <v>199</v>
      </c>
      <c r="C269" t="s">
        <v>200</v>
      </c>
      <c r="D269">
        <v>2009</v>
      </c>
      <c r="E269">
        <v>0.3</v>
      </c>
      <c r="F269" t="s">
        <v>179</v>
      </c>
      <c r="G269" t="s">
        <v>177</v>
      </c>
      <c r="H269" t="s">
        <v>81</v>
      </c>
      <c r="I269" t="s">
        <v>178</v>
      </c>
    </row>
    <row r="270" spans="1:9" x14ac:dyDescent="0.25">
      <c r="A270" t="s">
        <v>167</v>
      </c>
      <c r="B270" t="s">
        <v>199</v>
      </c>
      <c r="C270" t="s">
        <v>200</v>
      </c>
      <c r="D270">
        <v>2009</v>
      </c>
      <c r="E270">
        <v>9.9</v>
      </c>
      <c r="F270" t="s">
        <v>180</v>
      </c>
      <c r="G270" t="s">
        <v>177</v>
      </c>
      <c r="H270" t="s">
        <v>81</v>
      </c>
      <c r="I270" t="s">
        <v>178</v>
      </c>
    </row>
    <row r="271" spans="1:9" x14ac:dyDescent="0.25">
      <c r="A271" t="s">
        <v>167</v>
      </c>
      <c r="B271" t="s">
        <v>199</v>
      </c>
      <c r="C271" t="s">
        <v>200</v>
      </c>
      <c r="D271">
        <v>2009</v>
      </c>
      <c r="E271">
        <v>3.5</v>
      </c>
      <c r="F271" t="s">
        <v>179</v>
      </c>
      <c r="G271" t="s">
        <v>177</v>
      </c>
      <c r="H271" t="s">
        <v>81</v>
      </c>
      <c r="I271" t="s">
        <v>178</v>
      </c>
    </row>
    <row r="272" spans="1:9" x14ac:dyDescent="0.25">
      <c r="A272" t="s">
        <v>167</v>
      </c>
      <c r="B272" t="s">
        <v>199</v>
      </c>
      <c r="C272" t="s">
        <v>200</v>
      </c>
      <c r="D272">
        <v>2009</v>
      </c>
      <c r="E272">
        <v>2.7</v>
      </c>
      <c r="F272" t="s">
        <v>181</v>
      </c>
      <c r="G272" t="s">
        <v>177</v>
      </c>
      <c r="H272" t="s">
        <v>81</v>
      </c>
      <c r="I272" t="s">
        <v>178</v>
      </c>
    </row>
    <row r="273" spans="1:9" x14ac:dyDescent="0.25">
      <c r="A273" t="s">
        <v>167</v>
      </c>
      <c r="B273" t="s">
        <v>199</v>
      </c>
      <c r="C273" t="s">
        <v>200</v>
      </c>
      <c r="D273">
        <v>2009</v>
      </c>
      <c r="E273">
        <v>2.5</v>
      </c>
      <c r="F273" t="s">
        <v>176</v>
      </c>
      <c r="G273" t="s">
        <v>177</v>
      </c>
      <c r="H273" t="s">
        <v>81</v>
      </c>
      <c r="I273" t="s">
        <v>178</v>
      </c>
    </row>
    <row r="274" spans="1:9" x14ac:dyDescent="0.25">
      <c r="A274" t="s">
        <v>167</v>
      </c>
      <c r="B274" t="s">
        <v>199</v>
      </c>
      <c r="C274" t="s">
        <v>200</v>
      </c>
      <c r="D274">
        <v>2009</v>
      </c>
      <c r="E274">
        <v>1</v>
      </c>
      <c r="F274" t="s">
        <v>176</v>
      </c>
      <c r="G274" t="s">
        <v>177</v>
      </c>
      <c r="H274" t="s">
        <v>81</v>
      </c>
      <c r="I274" t="s">
        <v>178</v>
      </c>
    </row>
    <row r="275" spans="1:9" x14ac:dyDescent="0.25">
      <c r="A275" t="s">
        <v>167</v>
      </c>
      <c r="B275" t="s">
        <v>199</v>
      </c>
      <c r="C275" t="s">
        <v>200</v>
      </c>
      <c r="D275">
        <v>2009</v>
      </c>
      <c r="E275">
        <v>0.3</v>
      </c>
      <c r="F275" t="s">
        <v>179</v>
      </c>
      <c r="G275" t="s">
        <v>177</v>
      </c>
      <c r="H275" t="s">
        <v>81</v>
      </c>
      <c r="I275" t="s">
        <v>178</v>
      </c>
    </row>
    <row r="276" spans="1:9" x14ac:dyDescent="0.25">
      <c r="A276" t="s">
        <v>167</v>
      </c>
      <c r="B276" t="s">
        <v>199</v>
      </c>
      <c r="C276" t="s">
        <v>200</v>
      </c>
      <c r="D276">
        <v>2008</v>
      </c>
      <c r="E276">
        <v>3.5</v>
      </c>
      <c r="F276" t="s">
        <v>179</v>
      </c>
      <c r="G276" t="s">
        <v>177</v>
      </c>
      <c r="H276" t="s">
        <v>81</v>
      </c>
      <c r="I276" t="s">
        <v>178</v>
      </c>
    </row>
    <row r="277" spans="1:9" x14ac:dyDescent="0.25">
      <c r="A277" t="s">
        <v>167</v>
      </c>
      <c r="B277" t="s">
        <v>199</v>
      </c>
      <c r="C277" t="s">
        <v>200</v>
      </c>
      <c r="D277">
        <v>2008</v>
      </c>
      <c r="E277">
        <v>2.5</v>
      </c>
      <c r="F277" t="s">
        <v>176</v>
      </c>
      <c r="G277" t="s">
        <v>177</v>
      </c>
      <c r="H277" t="s">
        <v>81</v>
      </c>
      <c r="I277" t="s">
        <v>178</v>
      </c>
    </row>
    <row r="278" spans="1:9" x14ac:dyDescent="0.25">
      <c r="A278" t="s">
        <v>167</v>
      </c>
      <c r="B278" t="s">
        <v>199</v>
      </c>
      <c r="C278" t="s">
        <v>200</v>
      </c>
      <c r="D278">
        <v>2008</v>
      </c>
      <c r="E278">
        <v>0.3</v>
      </c>
      <c r="F278" t="s">
        <v>179</v>
      </c>
      <c r="G278" t="s">
        <v>177</v>
      </c>
      <c r="H278" t="s">
        <v>81</v>
      </c>
      <c r="I278" t="s">
        <v>178</v>
      </c>
    </row>
    <row r="279" spans="1:9" x14ac:dyDescent="0.25">
      <c r="A279" t="s">
        <v>167</v>
      </c>
      <c r="B279" t="s">
        <v>199</v>
      </c>
      <c r="C279" t="s">
        <v>200</v>
      </c>
      <c r="D279">
        <v>2008</v>
      </c>
      <c r="E279">
        <v>3.5</v>
      </c>
      <c r="F279" t="s">
        <v>179</v>
      </c>
      <c r="G279" t="s">
        <v>177</v>
      </c>
      <c r="H279" t="s">
        <v>81</v>
      </c>
      <c r="I279" t="s">
        <v>178</v>
      </c>
    </row>
    <row r="280" spans="1:9" x14ac:dyDescent="0.25">
      <c r="A280" t="s">
        <v>167</v>
      </c>
      <c r="B280" t="s">
        <v>199</v>
      </c>
      <c r="C280" t="s">
        <v>200</v>
      </c>
      <c r="D280">
        <v>2008</v>
      </c>
      <c r="E280">
        <v>3.5</v>
      </c>
      <c r="F280" t="s">
        <v>180</v>
      </c>
      <c r="G280" t="s">
        <v>177</v>
      </c>
      <c r="H280" t="s">
        <v>81</v>
      </c>
      <c r="I280" t="s">
        <v>178</v>
      </c>
    </row>
    <row r="281" spans="1:9" x14ac:dyDescent="0.25">
      <c r="A281" t="s">
        <v>167</v>
      </c>
      <c r="B281" t="s">
        <v>199</v>
      </c>
      <c r="C281" t="s">
        <v>200</v>
      </c>
      <c r="D281">
        <v>2008</v>
      </c>
      <c r="E281">
        <v>2.7</v>
      </c>
      <c r="F281" t="s">
        <v>181</v>
      </c>
      <c r="G281" t="s">
        <v>177</v>
      </c>
      <c r="H281" t="s">
        <v>81</v>
      </c>
      <c r="I281" t="s">
        <v>178</v>
      </c>
    </row>
    <row r="282" spans="1:9" x14ac:dyDescent="0.25">
      <c r="A282" t="s">
        <v>167</v>
      </c>
      <c r="B282" t="s">
        <v>199</v>
      </c>
      <c r="C282" t="s">
        <v>200</v>
      </c>
      <c r="D282">
        <v>2008</v>
      </c>
      <c r="E282">
        <v>2.5</v>
      </c>
      <c r="F282" t="s">
        <v>176</v>
      </c>
      <c r="G282" t="s">
        <v>177</v>
      </c>
      <c r="H282" t="s">
        <v>81</v>
      </c>
      <c r="I282" t="s">
        <v>178</v>
      </c>
    </row>
    <row r="283" spans="1:9" x14ac:dyDescent="0.25">
      <c r="A283" t="s">
        <v>167</v>
      </c>
      <c r="B283" t="s">
        <v>199</v>
      </c>
      <c r="C283" t="s">
        <v>200</v>
      </c>
      <c r="D283">
        <v>2008</v>
      </c>
      <c r="E283">
        <v>1</v>
      </c>
      <c r="F283" t="s">
        <v>176</v>
      </c>
      <c r="G283" t="s">
        <v>177</v>
      </c>
      <c r="H283" t="s">
        <v>81</v>
      </c>
      <c r="I283" t="s">
        <v>178</v>
      </c>
    </row>
    <row r="284" spans="1:9" x14ac:dyDescent="0.25">
      <c r="A284" t="s">
        <v>167</v>
      </c>
      <c r="B284" t="s">
        <v>199</v>
      </c>
      <c r="C284" t="s">
        <v>200</v>
      </c>
      <c r="D284">
        <v>2008</v>
      </c>
      <c r="E284">
        <v>0.3</v>
      </c>
      <c r="F284" t="s">
        <v>179</v>
      </c>
      <c r="G284" t="s">
        <v>177</v>
      </c>
      <c r="H284" t="s">
        <v>81</v>
      </c>
      <c r="I284" t="s">
        <v>178</v>
      </c>
    </row>
    <row r="285" spans="1:9" x14ac:dyDescent="0.25">
      <c r="A285" t="s">
        <v>167</v>
      </c>
      <c r="B285" t="s">
        <v>201</v>
      </c>
      <c r="C285" t="s">
        <v>202</v>
      </c>
      <c r="D285">
        <v>2013</v>
      </c>
      <c r="E285">
        <v>2.5</v>
      </c>
      <c r="F285" t="s">
        <v>176</v>
      </c>
      <c r="G285" t="s">
        <v>177</v>
      </c>
      <c r="H285" t="s">
        <v>81</v>
      </c>
      <c r="I285" t="s">
        <v>178</v>
      </c>
    </row>
    <row r="286" spans="1:9" x14ac:dyDescent="0.25">
      <c r="A286" t="s">
        <v>167</v>
      </c>
      <c r="B286" t="s">
        <v>201</v>
      </c>
      <c r="C286" t="s">
        <v>202</v>
      </c>
      <c r="D286">
        <v>2013</v>
      </c>
      <c r="E286">
        <v>0.7</v>
      </c>
      <c r="F286" t="s">
        <v>179</v>
      </c>
      <c r="G286" t="s">
        <v>177</v>
      </c>
      <c r="H286" t="s">
        <v>81</v>
      </c>
      <c r="I286" t="s">
        <v>178</v>
      </c>
    </row>
    <row r="287" spans="1:9" x14ac:dyDescent="0.25">
      <c r="A287" t="s">
        <v>167</v>
      </c>
      <c r="B287" t="s">
        <v>201</v>
      </c>
      <c r="C287" t="s">
        <v>202</v>
      </c>
      <c r="D287">
        <v>2013</v>
      </c>
      <c r="E287">
        <v>10.8</v>
      </c>
      <c r="F287" t="s">
        <v>180</v>
      </c>
      <c r="G287" t="s">
        <v>177</v>
      </c>
      <c r="H287" t="s">
        <v>81</v>
      </c>
      <c r="I287" t="s">
        <v>178</v>
      </c>
    </row>
    <row r="288" spans="1:9" x14ac:dyDescent="0.25">
      <c r="A288" t="s">
        <v>167</v>
      </c>
      <c r="B288" t="s">
        <v>201</v>
      </c>
      <c r="C288" t="s">
        <v>202</v>
      </c>
      <c r="D288">
        <v>2013</v>
      </c>
      <c r="E288">
        <v>2.7</v>
      </c>
      <c r="F288" t="s">
        <v>181</v>
      </c>
      <c r="G288" t="s">
        <v>177</v>
      </c>
      <c r="H288" t="s">
        <v>81</v>
      </c>
      <c r="I288" t="s">
        <v>178</v>
      </c>
    </row>
    <row r="289" spans="1:9" x14ac:dyDescent="0.25">
      <c r="A289" t="s">
        <v>167</v>
      </c>
      <c r="B289" t="s">
        <v>201</v>
      </c>
      <c r="C289" t="s">
        <v>202</v>
      </c>
      <c r="D289">
        <v>2013</v>
      </c>
      <c r="E289">
        <v>2.5</v>
      </c>
      <c r="F289" t="s">
        <v>176</v>
      </c>
      <c r="G289" t="s">
        <v>177</v>
      </c>
      <c r="H289" t="s">
        <v>81</v>
      </c>
      <c r="I289" t="s">
        <v>178</v>
      </c>
    </row>
    <row r="290" spans="1:9" x14ac:dyDescent="0.25">
      <c r="A290" t="s">
        <v>167</v>
      </c>
      <c r="B290" t="s">
        <v>201</v>
      </c>
      <c r="C290" t="s">
        <v>202</v>
      </c>
      <c r="D290">
        <v>2013</v>
      </c>
      <c r="E290">
        <v>2</v>
      </c>
      <c r="F290" t="s">
        <v>179</v>
      </c>
      <c r="G290" t="s">
        <v>177</v>
      </c>
      <c r="H290" t="s">
        <v>81</v>
      </c>
      <c r="I290" t="s">
        <v>178</v>
      </c>
    </row>
    <row r="291" spans="1:9" x14ac:dyDescent="0.25">
      <c r="A291" t="s">
        <v>167</v>
      </c>
      <c r="B291" t="s">
        <v>201</v>
      </c>
      <c r="C291" t="s">
        <v>202</v>
      </c>
      <c r="D291">
        <v>2013</v>
      </c>
      <c r="E291">
        <v>1.8</v>
      </c>
      <c r="F291" t="s">
        <v>179</v>
      </c>
      <c r="G291" t="s">
        <v>177</v>
      </c>
      <c r="H291" t="s">
        <v>81</v>
      </c>
      <c r="I291" t="s">
        <v>178</v>
      </c>
    </row>
    <row r="292" spans="1:9" x14ac:dyDescent="0.25">
      <c r="A292" t="s">
        <v>167</v>
      </c>
      <c r="B292" t="s">
        <v>201</v>
      </c>
      <c r="C292" t="s">
        <v>202</v>
      </c>
      <c r="D292">
        <v>2013</v>
      </c>
      <c r="E292">
        <v>1</v>
      </c>
      <c r="F292" t="s">
        <v>176</v>
      </c>
      <c r="G292" t="s">
        <v>177</v>
      </c>
      <c r="H292" t="s">
        <v>81</v>
      </c>
      <c r="I292" t="s">
        <v>178</v>
      </c>
    </row>
    <row r="293" spans="1:9" x14ac:dyDescent="0.25">
      <c r="A293" t="s">
        <v>167</v>
      </c>
      <c r="B293" t="s">
        <v>201</v>
      </c>
      <c r="C293" t="s">
        <v>202</v>
      </c>
      <c r="D293">
        <v>2013</v>
      </c>
      <c r="E293">
        <v>0.7</v>
      </c>
      <c r="F293" t="s">
        <v>179</v>
      </c>
      <c r="G293" t="s">
        <v>177</v>
      </c>
      <c r="H293" t="s">
        <v>81</v>
      </c>
      <c r="I293" t="s">
        <v>178</v>
      </c>
    </row>
    <row r="294" spans="1:9" x14ac:dyDescent="0.25">
      <c r="A294" t="s">
        <v>167</v>
      </c>
      <c r="B294" t="s">
        <v>201</v>
      </c>
      <c r="C294" t="s">
        <v>202</v>
      </c>
      <c r="D294">
        <v>2012</v>
      </c>
      <c r="E294">
        <v>2.5</v>
      </c>
      <c r="F294" t="s">
        <v>176</v>
      </c>
      <c r="G294" t="s">
        <v>177</v>
      </c>
      <c r="H294" t="s">
        <v>81</v>
      </c>
      <c r="I294" t="s">
        <v>178</v>
      </c>
    </row>
    <row r="295" spans="1:9" x14ac:dyDescent="0.25">
      <c r="A295" t="s">
        <v>167</v>
      </c>
      <c r="B295" t="s">
        <v>201</v>
      </c>
      <c r="C295" t="s">
        <v>202</v>
      </c>
      <c r="D295">
        <v>2012</v>
      </c>
      <c r="E295">
        <v>0.7</v>
      </c>
      <c r="F295" t="s">
        <v>179</v>
      </c>
      <c r="G295" t="s">
        <v>177</v>
      </c>
      <c r="H295" t="s">
        <v>81</v>
      </c>
      <c r="I295" t="s">
        <v>178</v>
      </c>
    </row>
    <row r="296" spans="1:9" x14ac:dyDescent="0.25">
      <c r="A296" t="s">
        <v>167</v>
      </c>
      <c r="B296" t="s">
        <v>201</v>
      </c>
      <c r="C296" t="s">
        <v>202</v>
      </c>
      <c r="D296">
        <v>2012</v>
      </c>
      <c r="E296">
        <v>3.5</v>
      </c>
      <c r="F296" t="s">
        <v>180</v>
      </c>
      <c r="G296" t="s">
        <v>177</v>
      </c>
      <c r="H296" t="s">
        <v>81</v>
      </c>
      <c r="I296" t="s">
        <v>178</v>
      </c>
    </row>
    <row r="297" spans="1:9" x14ac:dyDescent="0.25">
      <c r="A297" t="s">
        <v>167</v>
      </c>
      <c r="B297" t="s">
        <v>201</v>
      </c>
      <c r="C297" t="s">
        <v>202</v>
      </c>
      <c r="D297">
        <v>2012</v>
      </c>
      <c r="E297">
        <v>2.7</v>
      </c>
      <c r="F297" t="s">
        <v>181</v>
      </c>
      <c r="G297" t="s">
        <v>177</v>
      </c>
      <c r="H297" t="s">
        <v>81</v>
      </c>
      <c r="I297" t="s">
        <v>178</v>
      </c>
    </row>
    <row r="298" spans="1:9" x14ac:dyDescent="0.25">
      <c r="A298" t="s">
        <v>167</v>
      </c>
      <c r="B298" t="s">
        <v>201</v>
      </c>
      <c r="C298" t="s">
        <v>202</v>
      </c>
      <c r="D298">
        <v>2012</v>
      </c>
      <c r="E298">
        <v>2.5</v>
      </c>
      <c r="F298" t="s">
        <v>176</v>
      </c>
      <c r="G298" t="s">
        <v>177</v>
      </c>
      <c r="H298" t="s">
        <v>81</v>
      </c>
      <c r="I298" t="s">
        <v>178</v>
      </c>
    </row>
    <row r="299" spans="1:9" x14ac:dyDescent="0.25">
      <c r="A299" t="s">
        <v>167</v>
      </c>
      <c r="B299" t="s">
        <v>201</v>
      </c>
      <c r="C299" t="s">
        <v>202</v>
      </c>
      <c r="D299">
        <v>2012</v>
      </c>
      <c r="E299">
        <v>2</v>
      </c>
      <c r="F299" t="s">
        <v>179</v>
      </c>
      <c r="G299" t="s">
        <v>177</v>
      </c>
      <c r="H299" t="s">
        <v>81</v>
      </c>
      <c r="I299" t="s">
        <v>178</v>
      </c>
    </row>
    <row r="300" spans="1:9" x14ac:dyDescent="0.25">
      <c r="A300" t="s">
        <v>167</v>
      </c>
      <c r="B300" t="s">
        <v>201</v>
      </c>
      <c r="C300" t="s">
        <v>202</v>
      </c>
      <c r="D300">
        <v>2012</v>
      </c>
      <c r="E300">
        <v>1.8</v>
      </c>
      <c r="F300" t="s">
        <v>179</v>
      </c>
      <c r="G300" t="s">
        <v>177</v>
      </c>
      <c r="H300" t="s">
        <v>81</v>
      </c>
      <c r="I300" t="s">
        <v>178</v>
      </c>
    </row>
    <row r="301" spans="1:9" x14ac:dyDescent="0.25">
      <c r="A301" t="s">
        <v>167</v>
      </c>
      <c r="B301" t="s">
        <v>201</v>
      </c>
      <c r="C301" t="s">
        <v>202</v>
      </c>
      <c r="D301">
        <v>2012</v>
      </c>
      <c r="E301">
        <v>1</v>
      </c>
      <c r="F301" t="s">
        <v>176</v>
      </c>
      <c r="G301" t="s">
        <v>177</v>
      </c>
      <c r="H301" t="s">
        <v>81</v>
      </c>
      <c r="I301" t="s">
        <v>178</v>
      </c>
    </row>
    <row r="302" spans="1:9" x14ac:dyDescent="0.25">
      <c r="A302" t="s">
        <v>167</v>
      </c>
      <c r="B302" t="s">
        <v>201</v>
      </c>
      <c r="C302" t="s">
        <v>202</v>
      </c>
      <c r="D302">
        <v>2012</v>
      </c>
      <c r="E302">
        <v>0.7</v>
      </c>
      <c r="F302" t="s">
        <v>179</v>
      </c>
      <c r="G302" t="s">
        <v>177</v>
      </c>
      <c r="H302" t="s">
        <v>81</v>
      </c>
      <c r="I302" t="s">
        <v>178</v>
      </c>
    </row>
    <row r="303" spans="1:9" x14ac:dyDescent="0.25">
      <c r="A303" t="s">
        <v>167</v>
      </c>
      <c r="B303" t="s">
        <v>201</v>
      </c>
      <c r="C303" t="s">
        <v>202</v>
      </c>
      <c r="D303">
        <v>2011</v>
      </c>
      <c r="E303">
        <v>2.5</v>
      </c>
      <c r="F303" t="s">
        <v>176</v>
      </c>
      <c r="G303" t="s">
        <v>177</v>
      </c>
      <c r="H303" t="s">
        <v>81</v>
      </c>
      <c r="I303" t="s">
        <v>178</v>
      </c>
    </row>
    <row r="304" spans="1:9" x14ac:dyDescent="0.25">
      <c r="A304" t="s">
        <v>167</v>
      </c>
      <c r="B304" t="s">
        <v>201</v>
      </c>
      <c r="C304" t="s">
        <v>202</v>
      </c>
      <c r="D304">
        <v>2011</v>
      </c>
      <c r="E304">
        <v>0.7</v>
      </c>
      <c r="F304" t="s">
        <v>179</v>
      </c>
      <c r="G304" t="s">
        <v>177</v>
      </c>
      <c r="H304" t="s">
        <v>81</v>
      </c>
      <c r="I304" t="s">
        <v>178</v>
      </c>
    </row>
    <row r="305" spans="1:9" x14ac:dyDescent="0.25">
      <c r="A305" t="s">
        <v>167</v>
      </c>
      <c r="B305" t="s">
        <v>201</v>
      </c>
      <c r="C305" t="s">
        <v>202</v>
      </c>
      <c r="D305">
        <v>2011</v>
      </c>
      <c r="E305">
        <v>5.3</v>
      </c>
      <c r="F305" t="s">
        <v>180</v>
      </c>
      <c r="G305" t="s">
        <v>177</v>
      </c>
      <c r="H305" t="s">
        <v>81</v>
      </c>
      <c r="I305" t="s">
        <v>178</v>
      </c>
    </row>
    <row r="306" spans="1:9" x14ac:dyDescent="0.25">
      <c r="A306" t="s">
        <v>167</v>
      </c>
      <c r="B306" t="s">
        <v>201</v>
      </c>
      <c r="C306" t="s">
        <v>202</v>
      </c>
      <c r="D306">
        <v>2011</v>
      </c>
      <c r="E306">
        <v>2.7</v>
      </c>
      <c r="F306" t="s">
        <v>181</v>
      </c>
      <c r="G306" t="s">
        <v>177</v>
      </c>
      <c r="H306" t="s">
        <v>81</v>
      </c>
      <c r="I306" t="s">
        <v>178</v>
      </c>
    </row>
    <row r="307" spans="1:9" x14ac:dyDescent="0.25">
      <c r="A307" t="s">
        <v>167</v>
      </c>
      <c r="B307" t="s">
        <v>201</v>
      </c>
      <c r="C307" t="s">
        <v>202</v>
      </c>
      <c r="D307">
        <v>2011</v>
      </c>
      <c r="E307">
        <v>2.5</v>
      </c>
      <c r="F307" t="s">
        <v>176</v>
      </c>
      <c r="G307" t="s">
        <v>177</v>
      </c>
      <c r="H307" t="s">
        <v>81</v>
      </c>
      <c r="I307" t="s">
        <v>178</v>
      </c>
    </row>
    <row r="308" spans="1:9" x14ac:dyDescent="0.25">
      <c r="A308" t="s">
        <v>167</v>
      </c>
      <c r="B308" t="s">
        <v>201</v>
      </c>
      <c r="C308" t="s">
        <v>202</v>
      </c>
      <c r="D308">
        <v>2011</v>
      </c>
      <c r="E308">
        <v>2</v>
      </c>
      <c r="F308" t="s">
        <v>179</v>
      </c>
      <c r="G308" t="s">
        <v>177</v>
      </c>
      <c r="H308" t="s">
        <v>81</v>
      </c>
      <c r="I308" t="s">
        <v>178</v>
      </c>
    </row>
    <row r="309" spans="1:9" x14ac:dyDescent="0.25">
      <c r="A309" t="s">
        <v>167</v>
      </c>
      <c r="B309" t="s">
        <v>201</v>
      </c>
      <c r="C309" t="s">
        <v>202</v>
      </c>
      <c r="D309">
        <v>2011</v>
      </c>
      <c r="E309">
        <v>1.8</v>
      </c>
      <c r="F309" t="s">
        <v>179</v>
      </c>
      <c r="G309" t="s">
        <v>177</v>
      </c>
      <c r="H309" t="s">
        <v>81</v>
      </c>
      <c r="I309" t="s">
        <v>178</v>
      </c>
    </row>
    <row r="310" spans="1:9" x14ac:dyDescent="0.25">
      <c r="A310" t="s">
        <v>167</v>
      </c>
      <c r="B310" t="s">
        <v>201</v>
      </c>
      <c r="C310" t="s">
        <v>202</v>
      </c>
      <c r="D310">
        <v>2011</v>
      </c>
      <c r="E310">
        <v>1</v>
      </c>
      <c r="F310" t="s">
        <v>176</v>
      </c>
      <c r="G310" t="s">
        <v>177</v>
      </c>
      <c r="H310" t="s">
        <v>81</v>
      </c>
      <c r="I310" t="s">
        <v>178</v>
      </c>
    </row>
    <row r="311" spans="1:9" x14ac:dyDescent="0.25">
      <c r="A311" t="s">
        <v>167</v>
      </c>
      <c r="B311" t="s">
        <v>201</v>
      </c>
      <c r="C311" t="s">
        <v>202</v>
      </c>
      <c r="D311">
        <v>2011</v>
      </c>
      <c r="E311">
        <v>0.7</v>
      </c>
      <c r="F311" t="s">
        <v>179</v>
      </c>
      <c r="G311" t="s">
        <v>177</v>
      </c>
      <c r="H311" t="s">
        <v>81</v>
      </c>
      <c r="I311" t="s">
        <v>178</v>
      </c>
    </row>
    <row r="312" spans="1:9" x14ac:dyDescent="0.25">
      <c r="A312" t="s">
        <v>167</v>
      </c>
      <c r="B312" t="s">
        <v>201</v>
      </c>
      <c r="C312" t="s">
        <v>202</v>
      </c>
      <c r="D312">
        <v>2010</v>
      </c>
      <c r="E312">
        <v>2.5</v>
      </c>
      <c r="F312" t="s">
        <v>176</v>
      </c>
      <c r="G312" t="s">
        <v>177</v>
      </c>
      <c r="H312" t="s">
        <v>81</v>
      </c>
      <c r="I312" t="s">
        <v>178</v>
      </c>
    </row>
    <row r="313" spans="1:9" x14ac:dyDescent="0.25">
      <c r="A313" t="s">
        <v>167</v>
      </c>
      <c r="B313" t="s">
        <v>201</v>
      </c>
      <c r="C313" t="s">
        <v>202</v>
      </c>
      <c r="D313">
        <v>2010</v>
      </c>
      <c r="E313">
        <v>0.7</v>
      </c>
      <c r="F313" t="s">
        <v>179</v>
      </c>
      <c r="G313" t="s">
        <v>177</v>
      </c>
      <c r="H313" t="s">
        <v>81</v>
      </c>
      <c r="I313" t="s">
        <v>178</v>
      </c>
    </row>
    <row r="314" spans="1:9" x14ac:dyDescent="0.25">
      <c r="A314" t="s">
        <v>167</v>
      </c>
      <c r="B314" t="s">
        <v>201</v>
      </c>
      <c r="C314" t="s">
        <v>202</v>
      </c>
      <c r="D314">
        <v>2010</v>
      </c>
      <c r="E314">
        <v>12</v>
      </c>
      <c r="F314" t="s">
        <v>180</v>
      </c>
      <c r="G314" t="s">
        <v>177</v>
      </c>
      <c r="H314" t="s">
        <v>81</v>
      </c>
      <c r="I314" t="s">
        <v>178</v>
      </c>
    </row>
    <row r="315" spans="1:9" x14ac:dyDescent="0.25">
      <c r="A315" t="s">
        <v>167</v>
      </c>
      <c r="B315" t="s">
        <v>201</v>
      </c>
      <c r="C315" t="s">
        <v>202</v>
      </c>
      <c r="D315">
        <v>2010</v>
      </c>
      <c r="E315">
        <v>2.7</v>
      </c>
      <c r="F315" t="s">
        <v>181</v>
      </c>
      <c r="G315" t="s">
        <v>177</v>
      </c>
      <c r="H315" t="s">
        <v>81</v>
      </c>
      <c r="I315" t="s">
        <v>178</v>
      </c>
    </row>
    <row r="316" spans="1:9" x14ac:dyDescent="0.25">
      <c r="A316" t="s">
        <v>167</v>
      </c>
      <c r="B316" t="s">
        <v>201</v>
      </c>
      <c r="C316" t="s">
        <v>202</v>
      </c>
      <c r="D316">
        <v>2010</v>
      </c>
      <c r="E316">
        <v>2.5</v>
      </c>
      <c r="F316" t="s">
        <v>176</v>
      </c>
      <c r="G316" t="s">
        <v>177</v>
      </c>
      <c r="H316" t="s">
        <v>81</v>
      </c>
      <c r="I316" t="s">
        <v>178</v>
      </c>
    </row>
    <row r="317" spans="1:9" x14ac:dyDescent="0.25">
      <c r="A317" t="s">
        <v>167</v>
      </c>
      <c r="B317" t="s">
        <v>201</v>
      </c>
      <c r="C317" t="s">
        <v>202</v>
      </c>
      <c r="D317">
        <v>2010</v>
      </c>
      <c r="E317">
        <v>2.1</v>
      </c>
      <c r="F317" t="s">
        <v>179</v>
      </c>
      <c r="G317" t="s">
        <v>177</v>
      </c>
      <c r="H317" t="s">
        <v>81</v>
      </c>
      <c r="I317" t="s">
        <v>178</v>
      </c>
    </row>
    <row r="318" spans="1:9" x14ac:dyDescent="0.25">
      <c r="A318" t="s">
        <v>167</v>
      </c>
      <c r="B318" t="s">
        <v>201</v>
      </c>
      <c r="C318" t="s">
        <v>202</v>
      </c>
      <c r="D318">
        <v>2010</v>
      </c>
      <c r="E318">
        <v>2</v>
      </c>
      <c r="F318" t="s">
        <v>179</v>
      </c>
      <c r="G318" t="s">
        <v>177</v>
      </c>
      <c r="H318" t="s">
        <v>81</v>
      </c>
      <c r="I318" t="s">
        <v>178</v>
      </c>
    </row>
    <row r="319" spans="1:9" x14ac:dyDescent="0.25">
      <c r="A319" t="s">
        <v>167</v>
      </c>
      <c r="B319" t="s">
        <v>201</v>
      </c>
      <c r="C319" t="s">
        <v>202</v>
      </c>
      <c r="D319">
        <v>2010</v>
      </c>
      <c r="E319">
        <v>1</v>
      </c>
      <c r="F319" t="s">
        <v>176</v>
      </c>
      <c r="G319" t="s">
        <v>177</v>
      </c>
      <c r="H319" t="s">
        <v>81</v>
      </c>
      <c r="I319" t="s">
        <v>178</v>
      </c>
    </row>
    <row r="320" spans="1:9" x14ac:dyDescent="0.25">
      <c r="A320" t="s">
        <v>167</v>
      </c>
      <c r="B320" t="s">
        <v>201</v>
      </c>
      <c r="C320" t="s">
        <v>202</v>
      </c>
      <c r="D320">
        <v>2010</v>
      </c>
      <c r="E320">
        <v>0.7</v>
      </c>
      <c r="F320" t="s">
        <v>179</v>
      </c>
      <c r="G320" t="s">
        <v>177</v>
      </c>
      <c r="H320" t="s">
        <v>81</v>
      </c>
      <c r="I320" t="s">
        <v>178</v>
      </c>
    </row>
    <row r="321" spans="1:9" x14ac:dyDescent="0.25">
      <c r="A321" t="s">
        <v>167</v>
      </c>
      <c r="B321" t="s">
        <v>201</v>
      </c>
      <c r="C321" t="s">
        <v>202</v>
      </c>
      <c r="D321">
        <v>2009</v>
      </c>
      <c r="E321">
        <v>2.5</v>
      </c>
      <c r="F321" t="s">
        <v>176</v>
      </c>
      <c r="G321" t="s">
        <v>177</v>
      </c>
      <c r="H321" t="s">
        <v>81</v>
      </c>
      <c r="I321" t="s">
        <v>178</v>
      </c>
    </row>
    <row r="322" spans="1:9" x14ac:dyDescent="0.25">
      <c r="A322" t="s">
        <v>167</v>
      </c>
      <c r="B322" t="s">
        <v>201</v>
      </c>
      <c r="C322" t="s">
        <v>202</v>
      </c>
      <c r="D322">
        <v>2009</v>
      </c>
      <c r="E322">
        <v>0.7</v>
      </c>
      <c r="F322" t="s">
        <v>179</v>
      </c>
      <c r="G322" t="s">
        <v>177</v>
      </c>
      <c r="H322" t="s">
        <v>81</v>
      </c>
      <c r="I322" t="s">
        <v>178</v>
      </c>
    </row>
    <row r="323" spans="1:9" x14ac:dyDescent="0.25">
      <c r="A323" t="s">
        <v>167</v>
      </c>
      <c r="B323" t="s">
        <v>201</v>
      </c>
      <c r="C323" t="s">
        <v>202</v>
      </c>
      <c r="D323">
        <v>2009</v>
      </c>
      <c r="E323">
        <v>5.3</v>
      </c>
      <c r="F323" t="s">
        <v>180</v>
      </c>
      <c r="G323" t="s">
        <v>177</v>
      </c>
      <c r="H323" t="s">
        <v>81</v>
      </c>
      <c r="I323" t="s">
        <v>178</v>
      </c>
    </row>
    <row r="324" spans="1:9" x14ac:dyDescent="0.25">
      <c r="A324" t="s">
        <v>167</v>
      </c>
      <c r="B324" t="s">
        <v>201</v>
      </c>
      <c r="C324" t="s">
        <v>202</v>
      </c>
      <c r="D324">
        <v>2009</v>
      </c>
      <c r="E324">
        <v>2.7</v>
      </c>
      <c r="F324" t="s">
        <v>181</v>
      </c>
      <c r="G324" t="s">
        <v>177</v>
      </c>
      <c r="H324" t="s">
        <v>81</v>
      </c>
      <c r="I324" t="s">
        <v>178</v>
      </c>
    </row>
    <row r="325" spans="1:9" x14ac:dyDescent="0.25">
      <c r="A325" t="s">
        <v>167</v>
      </c>
      <c r="B325" t="s">
        <v>201</v>
      </c>
      <c r="C325" t="s">
        <v>202</v>
      </c>
      <c r="D325">
        <v>2009</v>
      </c>
      <c r="E325">
        <v>2.5</v>
      </c>
      <c r="F325" t="s">
        <v>176</v>
      </c>
      <c r="G325" t="s">
        <v>177</v>
      </c>
      <c r="H325" t="s">
        <v>81</v>
      </c>
      <c r="I325" t="s">
        <v>178</v>
      </c>
    </row>
    <row r="326" spans="1:9" x14ac:dyDescent="0.25">
      <c r="A326" t="s">
        <v>167</v>
      </c>
      <c r="B326" t="s">
        <v>201</v>
      </c>
      <c r="C326" t="s">
        <v>202</v>
      </c>
      <c r="D326">
        <v>2009</v>
      </c>
      <c r="E326">
        <v>2</v>
      </c>
      <c r="F326" t="s">
        <v>179</v>
      </c>
      <c r="G326" t="s">
        <v>177</v>
      </c>
      <c r="H326" t="s">
        <v>81</v>
      </c>
      <c r="I326" t="s">
        <v>178</v>
      </c>
    </row>
    <row r="327" spans="1:9" x14ac:dyDescent="0.25">
      <c r="A327" t="s">
        <v>167</v>
      </c>
      <c r="B327" t="s">
        <v>201</v>
      </c>
      <c r="C327" t="s">
        <v>202</v>
      </c>
      <c r="D327">
        <v>2009</v>
      </c>
      <c r="E327">
        <v>1.8</v>
      </c>
      <c r="F327" t="s">
        <v>179</v>
      </c>
      <c r="G327" t="s">
        <v>177</v>
      </c>
      <c r="H327" t="s">
        <v>81</v>
      </c>
      <c r="I327" t="s">
        <v>178</v>
      </c>
    </row>
    <row r="328" spans="1:9" x14ac:dyDescent="0.25">
      <c r="A328" t="s">
        <v>167</v>
      </c>
      <c r="B328" t="s">
        <v>201</v>
      </c>
      <c r="C328" t="s">
        <v>202</v>
      </c>
      <c r="D328">
        <v>2009</v>
      </c>
      <c r="E328">
        <v>1</v>
      </c>
      <c r="F328" t="s">
        <v>176</v>
      </c>
      <c r="G328" t="s">
        <v>177</v>
      </c>
      <c r="H328" t="s">
        <v>81</v>
      </c>
      <c r="I328" t="s">
        <v>178</v>
      </c>
    </row>
    <row r="329" spans="1:9" x14ac:dyDescent="0.25">
      <c r="A329" t="s">
        <v>167</v>
      </c>
      <c r="B329" t="s">
        <v>201</v>
      </c>
      <c r="C329" t="s">
        <v>202</v>
      </c>
      <c r="D329">
        <v>2009</v>
      </c>
      <c r="E329">
        <v>0.7</v>
      </c>
      <c r="F329" t="s">
        <v>179</v>
      </c>
      <c r="G329" t="s">
        <v>177</v>
      </c>
      <c r="H329" t="s">
        <v>81</v>
      </c>
      <c r="I329" t="s">
        <v>178</v>
      </c>
    </row>
    <row r="330" spans="1:9" x14ac:dyDescent="0.25">
      <c r="A330" t="s">
        <v>167</v>
      </c>
      <c r="B330" t="s">
        <v>201</v>
      </c>
      <c r="C330" t="s">
        <v>202</v>
      </c>
      <c r="D330">
        <v>2008</v>
      </c>
      <c r="E330">
        <v>2.5</v>
      </c>
      <c r="F330" t="s">
        <v>176</v>
      </c>
      <c r="G330" t="s">
        <v>177</v>
      </c>
      <c r="H330" t="s">
        <v>81</v>
      </c>
      <c r="I330" t="s">
        <v>178</v>
      </c>
    </row>
    <row r="331" spans="1:9" x14ac:dyDescent="0.25">
      <c r="A331" t="s">
        <v>167</v>
      </c>
      <c r="B331" t="s">
        <v>201</v>
      </c>
      <c r="C331" t="s">
        <v>202</v>
      </c>
      <c r="D331">
        <v>2008</v>
      </c>
      <c r="E331">
        <v>0.7</v>
      </c>
      <c r="F331" t="s">
        <v>179</v>
      </c>
      <c r="G331" t="s">
        <v>177</v>
      </c>
      <c r="H331" t="s">
        <v>81</v>
      </c>
      <c r="I331" t="s">
        <v>178</v>
      </c>
    </row>
    <row r="332" spans="1:9" x14ac:dyDescent="0.25">
      <c r="A332" t="s">
        <v>167</v>
      </c>
      <c r="B332" t="s">
        <v>201</v>
      </c>
      <c r="C332" t="s">
        <v>202</v>
      </c>
      <c r="D332">
        <v>2008</v>
      </c>
      <c r="E332">
        <v>3.5</v>
      </c>
      <c r="F332" t="s">
        <v>180</v>
      </c>
      <c r="G332" t="s">
        <v>177</v>
      </c>
      <c r="H332" t="s">
        <v>81</v>
      </c>
      <c r="I332" t="s">
        <v>178</v>
      </c>
    </row>
    <row r="333" spans="1:9" x14ac:dyDescent="0.25">
      <c r="A333" t="s">
        <v>167</v>
      </c>
      <c r="B333" t="s">
        <v>201</v>
      </c>
      <c r="C333" t="s">
        <v>202</v>
      </c>
      <c r="D333">
        <v>2008</v>
      </c>
      <c r="E333">
        <v>2.7</v>
      </c>
      <c r="F333" t="s">
        <v>181</v>
      </c>
      <c r="G333" t="s">
        <v>177</v>
      </c>
      <c r="H333" t="s">
        <v>81</v>
      </c>
      <c r="I333" t="s">
        <v>178</v>
      </c>
    </row>
    <row r="334" spans="1:9" x14ac:dyDescent="0.25">
      <c r="A334" t="s">
        <v>167</v>
      </c>
      <c r="B334" t="s">
        <v>201</v>
      </c>
      <c r="C334" t="s">
        <v>202</v>
      </c>
      <c r="D334">
        <v>2008</v>
      </c>
      <c r="E334">
        <v>2.5</v>
      </c>
      <c r="F334" t="s">
        <v>176</v>
      </c>
      <c r="G334" t="s">
        <v>177</v>
      </c>
      <c r="H334" t="s">
        <v>81</v>
      </c>
      <c r="I334" t="s">
        <v>178</v>
      </c>
    </row>
    <row r="335" spans="1:9" x14ac:dyDescent="0.25">
      <c r="A335" t="s">
        <v>167</v>
      </c>
      <c r="B335" t="s">
        <v>201</v>
      </c>
      <c r="C335" t="s">
        <v>202</v>
      </c>
      <c r="D335">
        <v>2008</v>
      </c>
      <c r="E335">
        <v>2.1</v>
      </c>
      <c r="F335" t="s">
        <v>179</v>
      </c>
      <c r="G335" t="s">
        <v>177</v>
      </c>
      <c r="H335" t="s">
        <v>81</v>
      </c>
      <c r="I335" t="s">
        <v>178</v>
      </c>
    </row>
    <row r="336" spans="1:9" x14ac:dyDescent="0.25">
      <c r="A336" t="s">
        <v>167</v>
      </c>
      <c r="B336" t="s">
        <v>201</v>
      </c>
      <c r="C336" t="s">
        <v>202</v>
      </c>
      <c r="D336">
        <v>2008</v>
      </c>
      <c r="E336">
        <v>2</v>
      </c>
      <c r="F336" t="s">
        <v>179</v>
      </c>
      <c r="G336" t="s">
        <v>177</v>
      </c>
      <c r="H336" t="s">
        <v>81</v>
      </c>
      <c r="I336" t="s">
        <v>178</v>
      </c>
    </row>
    <row r="337" spans="1:9" x14ac:dyDescent="0.25">
      <c r="A337" t="s">
        <v>167</v>
      </c>
      <c r="B337" t="s">
        <v>201</v>
      </c>
      <c r="C337" t="s">
        <v>202</v>
      </c>
      <c r="D337">
        <v>2008</v>
      </c>
      <c r="E337">
        <v>1</v>
      </c>
      <c r="F337" t="s">
        <v>176</v>
      </c>
      <c r="G337" t="s">
        <v>177</v>
      </c>
      <c r="H337" t="s">
        <v>81</v>
      </c>
      <c r="I337" t="s">
        <v>178</v>
      </c>
    </row>
    <row r="338" spans="1:9" x14ac:dyDescent="0.25">
      <c r="A338" t="s">
        <v>167</v>
      </c>
      <c r="B338" t="s">
        <v>201</v>
      </c>
      <c r="C338" t="s">
        <v>202</v>
      </c>
      <c r="D338">
        <v>2008</v>
      </c>
      <c r="E338">
        <v>0.7</v>
      </c>
      <c r="F338" t="s">
        <v>179</v>
      </c>
      <c r="G338" t="s">
        <v>177</v>
      </c>
      <c r="H338" t="s">
        <v>81</v>
      </c>
      <c r="I338" t="s">
        <v>178</v>
      </c>
    </row>
    <row r="339" spans="1:9" x14ac:dyDescent="0.25">
      <c r="A339" t="s">
        <v>167</v>
      </c>
      <c r="B339" t="s">
        <v>201</v>
      </c>
      <c r="C339" t="s">
        <v>202</v>
      </c>
      <c r="D339">
        <v>2007</v>
      </c>
      <c r="E339">
        <v>2.5</v>
      </c>
      <c r="F339" t="s">
        <v>176</v>
      </c>
      <c r="G339" t="s">
        <v>177</v>
      </c>
      <c r="H339" t="s">
        <v>81</v>
      </c>
      <c r="I339" t="s">
        <v>178</v>
      </c>
    </row>
    <row r="340" spans="1:9" x14ac:dyDescent="0.25">
      <c r="A340" t="s">
        <v>167</v>
      </c>
      <c r="B340" t="s">
        <v>201</v>
      </c>
      <c r="C340" t="s">
        <v>202</v>
      </c>
      <c r="D340">
        <v>2007</v>
      </c>
      <c r="E340">
        <v>0.9</v>
      </c>
      <c r="F340" t="s">
        <v>179</v>
      </c>
      <c r="G340" t="s">
        <v>177</v>
      </c>
      <c r="H340" t="s">
        <v>81</v>
      </c>
      <c r="I340" t="s">
        <v>178</v>
      </c>
    </row>
    <row r="341" spans="1:9" x14ac:dyDescent="0.25">
      <c r="A341" t="s">
        <v>167</v>
      </c>
      <c r="B341" t="s">
        <v>201</v>
      </c>
      <c r="C341" t="s">
        <v>202</v>
      </c>
      <c r="D341">
        <v>2007</v>
      </c>
      <c r="E341">
        <v>3.5</v>
      </c>
      <c r="F341" t="s">
        <v>180</v>
      </c>
      <c r="G341" t="s">
        <v>177</v>
      </c>
      <c r="H341" t="s">
        <v>81</v>
      </c>
      <c r="I341" t="s">
        <v>178</v>
      </c>
    </row>
    <row r="342" spans="1:9" x14ac:dyDescent="0.25">
      <c r="A342" t="s">
        <v>167</v>
      </c>
      <c r="B342" t="s">
        <v>201</v>
      </c>
      <c r="C342" t="s">
        <v>202</v>
      </c>
      <c r="D342">
        <v>2007</v>
      </c>
      <c r="E342">
        <v>2.7</v>
      </c>
      <c r="F342" t="s">
        <v>181</v>
      </c>
      <c r="G342" t="s">
        <v>177</v>
      </c>
      <c r="H342" t="s">
        <v>81</v>
      </c>
      <c r="I342" t="s">
        <v>178</v>
      </c>
    </row>
    <row r="343" spans="1:9" x14ac:dyDescent="0.25">
      <c r="A343" t="s">
        <v>167</v>
      </c>
      <c r="B343" t="s">
        <v>201</v>
      </c>
      <c r="C343" t="s">
        <v>202</v>
      </c>
      <c r="D343">
        <v>2007</v>
      </c>
      <c r="E343">
        <v>2.5</v>
      </c>
      <c r="F343" t="s">
        <v>176</v>
      </c>
      <c r="G343" t="s">
        <v>177</v>
      </c>
      <c r="H343" t="s">
        <v>81</v>
      </c>
      <c r="I343" t="s">
        <v>178</v>
      </c>
    </row>
    <row r="344" spans="1:9" x14ac:dyDescent="0.25">
      <c r="A344" t="s">
        <v>167</v>
      </c>
      <c r="B344" t="s">
        <v>201</v>
      </c>
      <c r="C344" t="s">
        <v>202</v>
      </c>
      <c r="D344">
        <v>2007</v>
      </c>
      <c r="E344">
        <v>2.1</v>
      </c>
      <c r="F344" t="s">
        <v>179</v>
      </c>
      <c r="G344" t="s">
        <v>177</v>
      </c>
      <c r="H344" t="s">
        <v>81</v>
      </c>
      <c r="I344" t="s">
        <v>178</v>
      </c>
    </row>
    <row r="345" spans="1:9" x14ac:dyDescent="0.25">
      <c r="A345" t="s">
        <v>167</v>
      </c>
      <c r="B345" t="s">
        <v>201</v>
      </c>
      <c r="C345" t="s">
        <v>202</v>
      </c>
      <c r="D345">
        <v>2007</v>
      </c>
      <c r="E345">
        <v>2</v>
      </c>
      <c r="F345" t="s">
        <v>179</v>
      </c>
      <c r="G345" t="s">
        <v>177</v>
      </c>
      <c r="H345" t="s">
        <v>81</v>
      </c>
      <c r="I345" t="s">
        <v>178</v>
      </c>
    </row>
    <row r="346" spans="1:9" x14ac:dyDescent="0.25">
      <c r="A346" t="s">
        <v>167</v>
      </c>
      <c r="B346" t="s">
        <v>201</v>
      </c>
      <c r="C346" t="s">
        <v>202</v>
      </c>
      <c r="D346">
        <v>2007</v>
      </c>
      <c r="E346">
        <v>1</v>
      </c>
      <c r="F346" t="s">
        <v>176</v>
      </c>
      <c r="G346" t="s">
        <v>177</v>
      </c>
      <c r="H346" t="s">
        <v>81</v>
      </c>
      <c r="I346" t="s">
        <v>178</v>
      </c>
    </row>
    <row r="347" spans="1:9" x14ac:dyDescent="0.25">
      <c r="A347" t="s">
        <v>167</v>
      </c>
      <c r="B347" t="s">
        <v>201</v>
      </c>
      <c r="C347" t="s">
        <v>202</v>
      </c>
      <c r="D347">
        <v>2007</v>
      </c>
      <c r="E347">
        <v>0.9</v>
      </c>
      <c r="F347" t="s">
        <v>179</v>
      </c>
      <c r="G347" t="s">
        <v>177</v>
      </c>
      <c r="H347" t="s">
        <v>81</v>
      </c>
      <c r="I347" t="s">
        <v>178</v>
      </c>
    </row>
    <row r="348" spans="1:9" x14ac:dyDescent="0.25">
      <c r="A348" t="s">
        <v>167</v>
      </c>
      <c r="B348" t="s">
        <v>203</v>
      </c>
      <c r="C348" t="s">
        <v>204</v>
      </c>
      <c r="D348">
        <v>2010</v>
      </c>
      <c r="E348">
        <v>30</v>
      </c>
      <c r="F348" t="s">
        <v>205</v>
      </c>
      <c r="G348" t="s">
        <v>171</v>
      </c>
      <c r="H348" t="s">
        <v>206</v>
      </c>
      <c r="I348" t="s">
        <v>207</v>
      </c>
    </row>
    <row r="349" spans="1:9" x14ac:dyDescent="0.25">
      <c r="A349" t="s">
        <v>167</v>
      </c>
      <c r="B349" t="s">
        <v>203</v>
      </c>
      <c r="C349" t="s">
        <v>204</v>
      </c>
      <c r="D349">
        <v>2010</v>
      </c>
      <c r="E349">
        <v>25</v>
      </c>
      <c r="F349" t="s">
        <v>205</v>
      </c>
      <c r="G349" t="s">
        <v>171</v>
      </c>
      <c r="H349" t="s">
        <v>208</v>
      </c>
      <c r="I349" t="s">
        <v>207</v>
      </c>
    </row>
    <row r="350" spans="1:9" x14ac:dyDescent="0.25">
      <c r="A350" t="s">
        <v>167</v>
      </c>
      <c r="B350" t="s">
        <v>83</v>
      </c>
      <c r="C350" t="s">
        <v>84</v>
      </c>
      <c r="D350">
        <v>2012</v>
      </c>
      <c r="E350">
        <v>6</v>
      </c>
      <c r="F350" t="s">
        <v>209</v>
      </c>
      <c r="G350" t="s">
        <v>171</v>
      </c>
      <c r="H350" t="s">
        <v>210</v>
      </c>
      <c r="I350" t="s">
        <v>173</v>
      </c>
    </row>
    <row r="351" spans="1:9" x14ac:dyDescent="0.25">
      <c r="A351" t="s">
        <v>167</v>
      </c>
      <c r="B351" t="s">
        <v>83</v>
      </c>
      <c r="C351" t="s">
        <v>84</v>
      </c>
      <c r="D351">
        <v>2012</v>
      </c>
      <c r="E351">
        <v>10</v>
      </c>
      <c r="F351" t="s">
        <v>209</v>
      </c>
      <c r="G351" t="s">
        <v>171</v>
      </c>
      <c r="H351" t="s">
        <v>210</v>
      </c>
      <c r="I351" t="s">
        <v>173</v>
      </c>
    </row>
    <row r="352" spans="1:9" x14ac:dyDescent="0.25">
      <c r="A352" t="s">
        <v>167</v>
      </c>
      <c r="B352" t="s">
        <v>83</v>
      </c>
      <c r="C352" t="s">
        <v>84</v>
      </c>
      <c r="D352">
        <v>2012</v>
      </c>
      <c r="E352">
        <v>8</v>
      </c>
      <c r="F352" t="s">
        <v>209</v>
      </c>
      <c r="G352" t="s">
        <v>171</v>
      </c>
      <c r="H352" t="s">
        <v>210</v>
      </c>
      <c r="I352" t="s">
        <v>173</v>
      </c>
    </row>
    <row r="353" spans="1:9" x14ac:dyDescent="0.25">
      <c r="A353" t="s">
        <v>167</v>
      </c>
      <c r="B353" t="s">
        <v>83</v>
      </c>
      <c r="C353" t="s">
        <v>84</v>
      </c>
      <c r="D353">
        <v>2012</v>
      </c>
      <c r="E353">
        <v>3</v>
      </c>
      <c r="F353" t="s">
        <v>211</v>
      </c>
      <c r="G353" t="s">
        <v>171</v>
      </c>
      <c r="H353" t="s">
        <v>210</v>
      </c>
      <c r="I353" t="s">
        <v>173</v>
      </c>
    </row>
    <row r="354" spans="1:9" x14ac:dyDescent="0.25">
      <c r="A354" t="s">
        <v>167</v>
      </c>
      <c r="B354" t="s">
        <v>83</v>
      </c>
      <c r="C354" t="s">
        <v>84</v>
      </c>
      <c r="D354">
        <v>2012</v>
      </c>
      <c r="E354">
        <v>5</v>
      </c>
      <c r="F354" t="s">
        <v>209</v>
      </c>
      <c r="G354" t="s">
        <v>171</v>
      </c>
      <c r="H354" t="s">
        <v>210</v>
      </c>
      <c r="I354" t="s">
        <v>173</v>
      </c>
    </row>
    <row r="355" spans="1:9" x14ac:dyDescent="0.25">
      <c r="A355" t="s">
        <v>167</v>
      </c>
      <c r="B355" t="s">
        <v>83</v>
      </c>
      <c r="C355" t="s">
        <v>84</v>
      </c>
      <c r="D355">
        <v>2012</v>
      </c>
      <c r="E355">
        <v>7.5</v>
      </c>
      <c r="F355" t="s">
        <v>212</v>
      </c>
      <c r="G355" t="s">
        <v>171</v>
      </c>
      <c r="H355" t="s">
        <v>210</v>
      </c>
      <c r="I355" t="s">
        <v>173</v>
      </c>
    </row>
    <row r="356" spans="1:9" x14ac:dyDescent="0.25">
      <c r="A356" t="s">
        <v>167</v>
      </c>
      <c r="B356" t="s">
        <v>83</v>
      </c>
      <c r="C356" t="s">
        <v>84</v>
      </c>
      <c r="D356">
        <v>2012</v>
      </c>
      <c r="E356">
        <v>4</v>
      </c>
      <c r="F356" t="s">
        <v>209</v>
      </c>
      <c r="G356" t="s">
        <v>171</v>
      </c>
      <c r="H356" t="s">
        <v>210</v>
      </c>
      <c r="I356" t="s">
        <v>173</v>
      </c>
    </row>
    <row r="357" spans="1:9" x14ac:dyDescent="0.25">
      <c r="A357" t="s">
        <v>167</v>
      </c>
      <c r="B357" t="s">
        <v>83</v>
      </c>
      <c r="C357" t="s">
        <v>84</v>
      </c>
      <c r="D357">
        <v>2012</v>
      </c>
      <c r="E357">
        <v>2</v>
      </c>
      <c r="F357" t="s">
        <v>209</v>
      </c>
      <c r="G357" t="s">
        <v>171</v>
      </c>
      <c r="H357" t="s">
        <v>210</v>
      </c>
      <c r="I357" t="s">
        <v>173</v>
      </c>
    </row>
    <row r="358" spans="1:9" x14ac:dyDescent="0.25">
      <c r="A358" t="s">
        <v>167</v>
      </c>
      <c r="B358" t="s">
        <v>83</v>
      </c>
      <c r="C358" t="s">
        <v>84</v>
      </c>
      <c r="D358">
        <v>2012</v>
      </c>
      <c r="E358">
        <v>0.2</v>
      </c>
      <c r="F358" t="s">
        <v>211</v>
      </c>
      <c r="G358" t="s">
        <v>171</v>
      </c>
      <c r="H358" t="s">
        <v>210</v>
      </c>
      <c r="I358" t="s">
        <v>173</v>
      </c>
    </row>
    <row r="359" spans="1:9" x14ac:dyDescent="0.25">
      <c r="A359" t="s">
        <v>167</v>
      </c>
      <c r="B359" t="s">
        <v>83</v>
      </c>
      <c r="C359" t="s">
        <v>84</v>
      </c>
      <c r="D359">
        <v>2010</v>
      </c>
      <c r="E359">
        <v>40</v>
      </c>
      <c r="F359" t="s">
        <v>179</v>
      </c>
      <c r="G359" t="s">
        <v>171</v>
      </c>
      <c r="H359" t="s">
        <v>213</v>
      </c>
      <c r="I359" t="s">
        <v>207</v>
      </c>
    </row>
    <row r="360" spans="1:9" x14ac:dyDescent="0.25">
      <c r="A360" t="s">
        <v>167</v>
      </c>
      <c r="B360" t="s">
        <v>83</v>
      </c>
      <c r="C360" t="s">
        <v>84</v>
      </c>
      <c r="D360">
        <v>1994</v>
      </c>
      <c r="E360">
        <v>32</v>
      </c>
      <c r="F360" t="s">
        <v>214</v>
      </c>
      <c r="G360" t="s">
        <v>185</v>
      </c>
      <c r="H360" t="s">
        <v>215</v>
      </c>
      <c r="I360" t="s">
        <v>207</v>
      </c>
    </row>
    <row r="361" spans="1:9" x14ac:dyDescent="0.25">
      <c r="A361" t="s">
        <v>167</v>
      </c>
      <c r="B361" t="s">
        <v>90</v>
      </c>
      <c r="C361" t="s">
        <v>216</v>
      </c>
      <c r="D361">
        <v>2013</v>
      </c>
      <c r="E361">
        <v>20.5</v>
      </c>
      <c r="F361" t="s">
        <v>170</v>
      </c>
      <c r="G361" t="s">
        <v>185</v>
      </c>
      <c r="H361" t="s">
        <v>217</v>
      </c>
      <c r="I361" t="s">
        <v>218</v>
      </c>
    </row>
    <row r="362" spans="1:9" x14ac:dyDescent="0.25">
      <c r="A362" t="s">
        <v>167</v>
      </c>
      <c r="B362" t="s">
        <v>90</v>
      </c>
      <c r="C362" t="s">
        <v>216</v>
      </c>
      <c r="D362">
        <v>2013</v>
      </c>
      <c r="E362">
        <v>12</v>
      </c>
      <c r="F362" t="s">
        <v>170</v>
      </c>
      <c r="G362" t="s">
        <v>219</v>
      </c>
      <c r="H362" t="s">
        <v>220</v>
      </c>
      <c r="I362" t="s">
        <v>218</v>
      </c>
    </row>
    <row r="363" spans="1:9" x14ac:dyDescent="0.25">
      <c r="A363" t="s">
        <v>167</v>
      </c>
      <c r="B363" t="s">
        <v>90</v>
      </c>
      <c r="C363" t="s">
        <v>216</v>
      </c>
      <c r="D363">
        <v>2013</v>
      </c>
      <c r="E363">
        <v>1.5</v>
      </c>
      <c r="F363" t="s">
        <v>221</v>
      </c>
      <c r="G363" t="s">
        <v>219</v>
      </c>
      <c r="H363" t="s">
        <v>220</v>
      </c>
      <c r="I363" t="s">
        <v>218</v>
      </c>
    </row>
    <row r="364" spans="1:9" x14ac:dyDescent="0.25">
      <c r="A364" t="s">
        <v>167</v>
      </c>
      <c r="B364" t="s">
        <v>90</v>
      </c>
      <c r="C364" t="s">
        <v>216</v>
      </c>
      <c r="D364">
        <v>2012</v>
      </c>
      <c r="E364">
        <v>40</v>
      </c>
      <c r="F364" t="s">
        <v>179</v>
      </c>
      <c r="G364" t="s">
        <v>219</v>
      </c>
      <c r="H364" t="s">
        <v>220</v>
      </c>
      <c r="I364" t="s">
        <v>218</v>
      </c>
    </row>
    <row r="365" spans="1:9" x14ac:dyDescent="0.25">
      <c r="A365" t="s">
        <v>167</v>
      </c>
      <c r="B365" t="s">
        <v>90</v>
      </c>
      <c r="C365" t="s">
        <v>216</v>
      </c>
      <c r="D365">
        <v>2010</v>
      </c>
      <c r="E365">
        <v>25</v>
      </c>
      <c r="F365" t="s">
        <v>214</v>
      </c>
      <c r="G365" t="s">
        <v>222</v>
      </c>
      <c r="H365" t="s">
        <v>223</v>
      </c>
      <c r="I365" t="s">
        <v>224</v>
      </c>
    </row>
    <row r="366" spans="1:9" x14ac:dyDescent="0.25">
      <c r="A366" t="s">
        <v>167</v>
      </c>
      <c r="B366" t="s">
        <v>90</v>
      </c>
      <c r="C366" t="s">
        <v>216</v>
      </c>
      <c r="D366">
        <v>2010</v>
      </c>
      <c r="E366">
        <v>13</v>
      </c>
      <c r="F366" t="s">
        <v>214</v>
      </c>
      <c r="G366" t="s">
        <v>193</v>
      </c>
      <c r="H366" t="s">
        <v>225</v>
      </c>
      <c r="I366" t="s">
        <v>224</v>
      </c>
    </row>
    <row r="367" spans="1:9" x14ac:dyDescent="0.25">
      <c r="A367" t="s">
        <v>167</v>
      </c>
      <c r="B367" t="s">
        <v>226</v>
      </c>
      <c r="C367" t="s">
        <v>227</v>
      </c>
      <c r="D367">
        <v>2010</v>
      </c>
      <c r="E367">
        <v>30</v>
      </c>
      <c r="F367" t="s">
        <v>214</v>
      </c>
      <c r="G367" t="s">
        <v>171</v>
      </c>
      <c r="H367" t="s">
        <v>228</v>
      </c>
      <c r="I367" t="s">
        <v>207</v>
      </c>
    </row>
    <row r="368" spans="1:9" x14ac:dyDescent="0.25">
      <c r="A368" t="s">
        <v>167</v>
      </c>
      <c r="B368" t="s">
        <v>111</v>
      </c>
      <c r="C368" t="s">
        <v>112</v>
      </c>
      <c r="D368">
        <v>2014</v>
      </c>
      <c r="E368">
        <v>2</v>
      </c>
      <c r="F368" t="s">
        <v>170</v>
      </c>
      <c r="G368" t="s">
        <v>196</v>
      </c>
      <c r="H368" t="s">
        <v>229</v>
      </c>
      <c r="I368" t="s">
        <v>230</v>
      </c>
    </row>
    <row r="369" spans="1:9" x14ac:dyDescent="0.25">
      <c r="A369" t="s">
        <v>167</v>
      </c>
      <c r="B369" t="s">
        <v>111</v>
      </c>
      <c r="C369" t="s">
        <v>112</v>
      </c>
      <c r="D369">
        <v>2014</v>
      </c>
      <c r="E369">
        <v>25</v>
      </c>
      <c r="F369" t="s">
        <v>209</v>
      </c>
      <c r="G369" t="s">
        <v>193</v>
      </c>
      <c r="H369" t="s">
        <v>231</v>
      </c>
      <c r="I369" t="s">
        <v>230</v>
      </c>
    </row>
    <row r="370" spans="1:9" x14ac:dyDescent="0.25">
      <c r="A370" t="s">
        <v>167</v>
      </c>
      <c r="B370" t="s">
        <v>111</v>
      </c>
      <c r="C370" t="s">
        <v>112</v>
      </c>
      <c r="D370">
        <v>2014</v>
      </c>
      <c r="E370">
        <v>15.6</v>
      </c>
      <c r="F370" t="s">
        <v>209</v>
      </c>
      <c r="G370" t="s">
        <v>193</v>
      </c>
      <c r="H370" t="s">
        <v>229</v>
      </c>
      <c r="I370" t="s">
        <v>230</v>
      </c>
    </row>
    <row r="371" spans="1:9" x14ac:dyDescent="0.25">
      <c r="A371" t="s">
        <v>167</v>
      </c>
      <c r="B371" t="s">
        <v>111</v>
      </c>
      <c r="C371" t="s">
        <v>112</v>
      </c>
      <c r="D371">
        <v>2014</v>
      </c>
      <c r="E371">
        <v>12</v>
      </c>
      <c r="F371" t="s">
        <v>180</v>
      </c>
      <c r="G371" t="s">
        <v>193</v>
      </c>
      <c r="H371" t="s">
        <v>229</v>
      </c>
      <c r="I371" t="s">
        <v>230</v>
      </c>
    </row>
    <row r="372" spans="1:9" x14ac:dyDescent="0.25">
      <c r="A372" t="s">
        <v>167</v>
      </c>
      <c r="B372" t="s">
        <v>111</v>
      </c>
      <c r="C372" t="s">
        <v>112</v>
      </c>
      <c r="D372">
        <v>2014</v>
      </c>
      <c r="E372">
        <v>10</v>
      </c>
      <c r="F372" t="s">
        <v>170</v>
      </c>
      <c r="G372" t="s">
        <v>193</v>
      </c>
      <c r="H372" t="s">
        <v>229</v>
      </c>
      <c r="I372" t="s">
        <v>230</v>
      </c>
    </row>
    <row r="373" spans="1:9" x14ac:dyDescent="0.25">
      <c r="A373" t="s">
        <v>167</v>
      </c>
      <c r="B373" t="s">
        <v>111</v>
      </c>
      <c r="C373" t="s">
        <v>112</v>
      </c>
      <c r="D373">
        <v>2014</v>
      </c>
      <c r="E373">
        <v>8.8000000000000007</v>
      </c>
      <c r="F373" t="s">
        <v>211</v>
      </c>
      <c r="G373" t="s">
        <v>193</v>
      </c>
      <c r="H373" t="s">
        <v>229</v>
      </c>
      <c r="I373" t="s">
        <v>230</v>
      </c>
    </row>
    <row r="374" spans="1:9" x14ac:dyDescent="0.25">
      <c r="A374" t="s">
        <v>167</v>
      </c>
      <c r="B374" t="s">
        <v>111</v>
      </c>
      <c r="C374" t="s">
        <v>112</v>
      </c>
      <c r="D374">
        <v>2014</v>
      </c>
      <c r="E374">
        <v>2</v>
      </c>
      <c r="F374" t="s">
        <v>170</v>
      </c>
      <c r="G374" t="s">
        <v>193</v>
      </c>
      <c r="H374" t="s">
        <v>229</v>
      </c>
      <c r="I374" t="s">
        <v>230</v>
      </c>
    </row>
    <row r="375" spans="1:9" x14ac:dyDescent="0.25">
      <c r="A375" t="s">
        <v>167</v>
      </c>
      <c r="B375" t="s">
        <v>111</v>
      </c>
      <c r="C375" t="s">
        <v>112</v>
      </c>
      <c r="D375">
        <v>2014</v>
      </c>
      <c r="E375">
        <v>0.8</v>
      </c>
      <c r="F375" t="s">
        <v>179</v>
      </c>
      <c r="G375" t="s">
        <v>193</v>
      </c>
      <c r="H375" t="s">
        <v>229</v>
      </c>
      <c r="I375" t="s">
        <v>230</v>
      </c>
    </row>
    <row r="376" spans="1:9" x14ac:dyDescent="0.25">
      <c r="A376" t="s">
        <v>167</v>
      </c>
      <c r="B376" t="s">
        <v>111</v>
      </c>
      <c r="C376" t="s">
        <v>112</v>
      </c>
      <c r="D376">
        <v>2014</v>
      </c>
      <c r="E376">
        <v>12.8</v>
      </c>
      <c r="F376" t="s">
        <v>179</v>
      </c>
      <c r="G376" t="s">
        <v>193</v>
      </c>
      <c r="H376" t="s">
        <v>231</v>
      </c>
      <c r="I376" t="s">
        <v>230</v>
      </c>
    </row>
    <row r="377" spans="1:9" x14ac:dyDescent="0.25">
      <c r="A377" t="s">
        <v>167</v>
      </c>
      <c r="B377" t="s">
        <v>232</v>
      </c>
      <c r="C377" t="s">
        <v>233</v>
      </c>
      <c r="D377">
        <v>2012</v>
      </c>
      <c r="E377">
        <v>2</v>
      </c>
      <c r="F377" t="s">
        <v>212</v>
      </c>
      <c r="G377" t="s">
        <v>171</v>
      </c>
      <c r="H377" t="s">
        <v>183</v>
      </c>
      <c r="I377" t="s">
        <v>173</v>
      </c>
    </row>
    <row r="378" spans="1:9" x14ac:dyDescent="0.25">
      <c r="A378" t="s">
        <v>167</v>
      </c>
      <c r="B378" t="s">
        <v>232</v>
      </c>
      <c r="C378" t="s">
        <v>233</v>
      </c>
      <c r="D378">
        <v>2012</v>
      </c>
      <c r="E378">
        <v>0.9</v>
      </c>
      <c r="F378" t="s">
        <v>212</v>
      </c>
      <c r="G378" t="s">
        <v>171</v>
      </c>
      <c r="H378" t="s">
        <v>183</v>
      </c>
      <c r="I378" t="s">
        <v>173</v>
      </c>
    </row>
    <row r="379" spans="1:9" x14ac:dyDescent="0.25">
      <c r="A379" t="s">
        <v>167</v>
      </c>
      <c r="B379" t="s">
        <v>232</v>
      </c>
      <c r="C379" t="s">
        <v>233</v>
      </c>
      <c r="D379">
        <v>2012</v>
      </c>
      <c r="E379">
        <v>1.5</v>
      </c>
      <c r="F379" t="s">
        <v>212</v>
      </c>
      <c r="G379" t="s">
        <v>171</v>
      </c>
      <c r="H379" t="s">
        <v>183</v>
      </c>
      <c r="I379" t="s">
        <v>173</v>
      </c>
    </row>
    <row r="380" spans="1:9" x14ac:dyDescent="0.25">
      <c r="A380" t="s">
        <v>167</v>
      </c>
      <c r="B380" t="s">
        <v>232</v>
      </c>
      <c r="C380" t="s">
        <v>233</v>
      </c>
      <c r="D380">
        <v>2012</v>
      </c>
      <c r="E380">
        <v>0.6</v>
      </c>
      <c r="F380" t="s">
        <v>212</v>
      </c>
      <c r="G380" t="s">
        <v>171</v>
      </c>
      <c r="H380" t="s">
        <v>183</v>
      </c>
      <c r="I380" t="s">
        <v>173</v>
      </c>
    </row>
    <row r="381" spans="1:9" x14ac:dyDescent="0.25">
      <c r="A381" t="s">
        <v>167</v>
      </c>
      <c r="B381" t="s">
        <v>232</v>
      </c>
      <c r="C381" t="s">
        <v>233</v>
      </c>
      <c r="D381">
        <v>2012</v>
      </c>
      <c r="E381">
        <v>6</v>
      </c>
      <c r="F381" t="s">
        <v>179</v>
      </c>
      <c r="G381" t="s">
        <v>171</v>
      </c>
      <c r="H381" t="s">
        <v>183</v>
      </c>
      <c r="I381" t="s">
        <v>173</v>
      </c>
    </row>
    <row r="382" spans="1:9" x14ac:dyDescent="0.25">
      <c r="A382" t="s">
        <v>167</v>
      </c>
      <c r="B382" t="s">
        <v>232</v>
      </c>
      <c r="C382" t="s">
        <v>233</v>
      </c>
      <c r="D382">
        <v>2012</v>
      </c>
      <c r="E382">
        <v>0.4</v>
      </c>
      <c r="F382" t="s">
        <v>170</v>
      </c>
      <c r="G382" t="s">
        <v>171</v>
      </c>
      <c r="H382" t="s">
        <v>183</v>
      </c>
      <c r="I382" t="s">
        <v>173</v>
      </c>
    </row>
    <row r="383" spans="1:9" x14ac:dyDescent="0.25">
      <c r="A383" t="s">
        <v>167</v>
      </c>
      <c r="B383" t="s">
        <v>234</v>
      </c>
      <c r="C383" t="s">
        <v>235</v>
      </c>
      <c r="D383">
        <v>1973</v>
      </c>
      <c r="E383">
        <v>30</v>
      </c>
      <c r="F383" t="s">
        <v>205</v>
      </c>
      <c r="G383" t="s">
        <v>185</v>
      </c>
      <c r="H383" t="s">
        <v>236</v>
      </c>
      <c r="I383" t="s">
        <v>187</v>
      </c>
    </row>
    <row r="384" spans="1:9" x14ac:dyDescent="0.25">
      <c r="A384" t="s">
        <v>167</v>
      </c>
      <c r="B384" t="s">
        <v>237</v>
      </c>
      <c r="C384" t="s">
        <v>238</v>
      </c>
      <c r="D384">
        <v>2007</v>
      </c>
      <c r="E384">
        <v>3</v>
      </c>
      <c r="F384" t="s">
        <v>214</v>
      </c>
      <c r="G384" t="s">
        <v>185</v>
      </c>
      <c r="H384" t="s">
        <v>239</v>
      </c>
      <c r="I384" t="s">
        <v>240</v>
      </c>
    </row>
    <row r="385" spans="1:9" x14ac:dyDescent="0.25">
      <c r="A385" t="s">
        <v>167</v>
      </c>
      <c r="B385" t="s">
        <v>65</v>
      </c>
      <c r="C385" t="s">
        <v>66</v>
      </c>
      <c r="D385">
        <v>2009</v>
      </c>
      <c r="E385">
        <v>11</v>
      </c>
      <c r="F385" t="s">
        <v>205</v>
      </c>
      <c r="G385" t="s">
        <v>185</v>
      </c>
      <c r="H385" t="s">
        <v>241</v>
      </c>
      <c r="I385" t="s">
        <v>205</v>
      </c>
    </row>
    <row r="386" spans="1:9" x14ac:dyDescent="0.25">
      <c r="A386" t="s">
        <v>167</v>
      </c>
      <c r="B386" t="s">
        <v>65</v>
      </c>
      <c r="C386" t="s">
        <v>66</v>
      </c>
      <c r="D386">
        <v>2009</v>
      </c>
      <c r="E386">
        <v>18</v>
      </c>
      <c r="F386" t="s">
        <v>205</v>
      </c>
      <c r="G386" t="s">
        <v>185</v>
      </c>
      <c r="H386" t="s">
        <v>241</v>
      </c>
      <c r="I386" t="s">
        <v>205</v>
      </c>
    </row>
    <row r="387" spans="1:9" x14ac:dyDescent="0.25">
      <c r="A387" t="s">
        <v>167</v>
      </c>
      <c r="B387" t="s">
        <v>65</v>
      </c>
      <c r="C387" t="s">
        <v>66</v>
      </c>
      <c r="D387">
        <v>2009</v>
      </c>
      <c r="E387">
        <v>12.9</v>
      </c>
      <c r="F387" t="s">
        <v>179</v>
      </c>
      <c r="G387" t="s">
        <v>185</v>
      </c>
      <c r="H387" t="s">
        <v>241</v>
      </c>
      <c r="I387" t="s">
        <v>205</v>
      </c>
    </row>
    <row r="388" spans="1:9" x14ac:dyDescent="0.25">
      <c r="A388" t="s">
        <v>167</v>
      </c>
      <c r="B388" t="s">
        <v>90</v>
      </c>
      <c r="C388" t="s">
        <v>242</v>
      </c>
      <c r="D388">
        <v>2012</v>
      </c>
      <c r="E388">
        <v>25</v>
      </c>
      <c r="F388" t="s">
        <v>205</v>
      </c>
      <c r="G388" t="s">
        <v>193</v>
      </c>
      <c r="H388" t="s">
        <v>243</v>
      </c>
      <c r="I388" t="s">
        <v>205</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7" t="s">
        <v>37</v>
      </c>
      <c r="B1" s="107"/>
      <c r="C1" s="107"/>
      <c r="D1" s="107"/>
      <c r="E1" s="107"/>
      <c r="F1" s="107"/>
      <c r="G1" s="107"/>
      <c r="H1" s="107"/>
      <c r="I1" s="107"/>
      <c r="J1" s="107"/>
      <c r="K1" s="107"/>
      <c r="L1" s="107"/>
      <c r="M1" s="107"/>
      <c r="P1" s="2"/>
      <c r="Q1" s="3"/>
      <c r="R1" s="3"/>
      <c r="S1" s="3"/>
      <c r="T1" s="3"/>
      <c r="U1" s="3"/>
      <c r="V1" s="3"/>
      <c r="W1" s="3"/>
      <c r="X1" s="3"/>
      <c r="Y1" s="3"/>
      <c r="Z1" s="3"/>
      <c r="AA1" s="3"/>
      <c r="AB1" s="3"/>
    </row>
    <row r="2" spans="1:28" ht="15" customHeight="1" x14ac:dyDescent="0.25">
      <c r="A2" s="107"/>
      <c r="B2" s="107"/>
      <c r="C2" s="107"/>
      <c r="D2" s="107"/>
      <c r="E2" s="107"/>
      <c r="F2" s="107"/>
      <c r="G2" s="107"/>
      <c r="H2" s="107"/>
      <c r="I2" s="107"/>
      <c r="J2" s="107"/>
      <c r="K2" s="107"/>
      <c r="L2" s="107"/>
      <c r="M2" s="107"/>
    </row>
    <row r="3" spans="1:28" ht="15" customHeight="1" x14ac:dyDescent="0.25">
      <c r="A3" s="107"/>
      <c r="B3" s="107"/>
      <c r="C3" s="107"/>
      <c r="D3" s="107"/>
      <c r="E3" s="107"/>
      <c r="F3" s="107"/>
      <c r="G3" s="107"/>
      <c r="H3" s="107"/>
      <c r="I3" s="107"/>
      <c r="J3" s="107"/>
      <c r="K3" s="107"/>
      <c r="L3" s="107"/>
      <c r="M3" s="107"/>
    </row>
    <row r="4" spans="1:28" x14ac:dyDescent="0.25">
      <c r="A4" s="107"/>
      <c r="B4" s="107"/>
      <c r="C4" s="107"/>
      <c r="D4" s="107"/>
      <c r="E4" s="107"/>
      <c r="F4" s="107"/>
      <c r="G4" s="107"/>
      <c r="H4" s="107"/>
      <c r="I4" s="107"/>
      <c r="J4" s="107"/>
      <c r="K4" s="107"/>
      <c r="L4" s="107"/>
      <c r="M4" s="107"/>
    </row>
    <row r="5" spans="1:28" x14ac:dyDescent="0.25">
      <c r="A5" s="107"/>
      <c r="B5" s="107"/>
      <c r="C5" s="107"/>
      <c r="D5" s="107"/>
      <c r="E5" s="107"/>
      <c r="F5" s="107"/>
      <c r="G5" s="107"/>
      <c r="H5" s="107"/>
      <c r="I5" s="107"/>
      <c r="J5" s="107"/>
      <c r="K5" s="107"/>
      <c r="L5" s="107"/>
      <c r="M5" s="107"/>
    </row>
    <row r="6" spans="1:28" x14ac:dyDescent="0.25">
      <c r="A6" s="107"/>
      <c r="B6" s="107"/>
      <c r="C6" s="107"/>
      <c r="D6" s="107"/>
      <c r="E6" s="107"/>
      <c r="F6" s="107"/>
      <c r="G6" s="107"/>
      <c r="H6" s="107"/>
      <c r="I6" s="107"/>
      <c r="J6" s="107"/>
      <c r="K6" s="107"/>
      <c r="L6" s="107"/>
      <c r="M6" s="107"/>
    </row>
    <row r="7" spans="1:28" x14ac:dyDescent="0.25">
      <c r="A7" s="107"/>
      <c r="B7" s="107"/>
      <c r="C7" s="107"/>
      <c r="D7" s="107"/>
      <c r="E7" s="107"/>
      <c r="F7" s="107"/>
      <c r="G7" s="107"/>
      <c r="H7" s="107"/>
      <c r="I7" s="107"/>
      <c r="J7" s="107"/>
      <c r="K7" s="107"/>
      <c r="L7" s="107"/>
      <c r="M7" s="107"/>
    </row>
    <row r="8" spans="1:28" x14ac:dyDescent="0.25">
      <c r="A8" s="107"/>
      <c r="B8" s="107"/>
      <c r="C8" s="107"/>
      <c r="D8" s="107"/>
      <c r="E8" s="107"/>
      <c r="F8" s="107"/>
      <c r="G8" s="107"/>
      <c r="H8" s="107"/>
      <c r="I8" s="107"/>
      <c r="J8" s="107"/>
      <c r="K8" s="107"/>
      <c r="L8" s="107"/>
      <c r="M8" s="107"/>
    </row>
    <row r="9" spans="1:28" x14ac:dyDescent="0.25">
      <c r="A9" s="107"/>
      <c r="B9" s="107"/>
      <c r="C9" s="107"/>
      <c r="D9" s="107"/>
      <c r="E9" s="107"/>
      <c r="F9" s="107"/>
      <c r="G9" s="107"/>
      <c r="H9" s="107"/>
      <c r="I9" s="107"/>
      <c r="J9" s="107"/>
      <c r="K9" s="107"/>
      <c r="L9" s="107"/>
      <c r="M9" s="107"/>
    </row>
    <row r="10" spans="1:28" x14ac:dyDescent="0.25">
      <c r="A10" s="107"/>
      <c r="B10" s="107"/>
      <c r="C10" s="107"/>
      <c r="D10" s="107"/>
      <c r="E10" s="107"/>
      <c r="F10" s="107"/>
      <c r="G10" s="107"/>
      <c r="H10" s="107"/>
      <c r="I10" s="107"/>
      <c r="J10" s="107"/>
      <c r="K10" s="107"/>
      <c r="L10" s="107"/>
      <c r="M10" s="107"/>
    </row>
    <row r="11" spans="1:28" x14ac:dyDescent="0.25">
      <c r="A11" s="107"/>
      <c r="B11" s="107"/>
      <c r="C11" s="107"/>
      <c r="D11" s="107"/>
      <c r="E11" s="107"/>
      <c r="F11" s="107"/>
      <c r="G11" s="107"/>
      <c r="H11" s="107"/>
      <c r="I11" s="107"/>
      <c r="J11" s="107"/>
      <c r="K11" s="107"/>
      <c r="L11" s="107"/>
      <c r="M11" s="107"/>
    </row>
    <row r="12" spans="1:28" x14ac:dyDescent="0.25">
      <c r="A12" s="107"/>
      <c r="B12" s="107"/>
      <c r="C12" s="107"/>
      <c r="D12" s="107"/>
      <c r="E12" s="107"/>
      <c r="F12" s="107"/>
      <c r="G12" s="107"/>
      <c r="H12" s="107"/>
      <c r="I12" s="107"/>
      <c r="J12" s="107"/>
      <c r="K12" s="107"/>
      <c r="L12" s="107"/>
      <c r="M12" s="107"/>
    </row>
    <row r="13" spans="1:28" x14ac:dyDescent="0.25">
      <c r="A13" s="107"/>
      <c r="B13" s="107"/>
      <c r="C13" s="107"/>
      <c r="D13" s="107"/>
      <c r="E13" s="107"/>
      <c r="F13" s="107"/>
      <c r="G13" s="107"/>
      <c r="H13" s="107"/>
      <c r="I13" s="107"/>
      <c r="J13" s="107"/>
      <c r="K13" s="107"/>
      <c r="L13" s="107"/>
      <c r="M13" s="107"/>
    </row>
    <row r="14" spans="1:28" x14ac:dyDescent="0.25">
      <c r="A14" s="107"/>
      <c r="B14" s="107"/>
      <c r="C14" s="107"/>
      <c r="D14" s="107"/>
      <c r="E14" s="107"/>
      <c r="F14" s="107"/>
      <c r="G14" s="107"/>
      <c r="H14" s="107"/>
      <c r="I14" s="107"/>
      <c r="J14" s="107"/>
      <c r="K14" s="107"/>
      <c r="L14" s="107"/>
      <c r="M14" s="107"/>
    </row>
    <row r="15" spans="1:28" x14ac:dyDescent="0.25">
      <c r="A15" s="107"/>
      <c r="B15" s="107"/>
      <c r="C15" s="107"/>
      <c r="D15" s="107"/>
      <c r="E15" s="107"/>
      <c r="F15" s="107"/>
      <c r="G15" s="107"/>
      <c r="H15" s="107"/>
      <c r="I15" s="107"/>
      <c r="J15" s="107"/>
      <c r="K15" s="107"/>
      <c r="L15" s="107"/>
      <c r="M15" s="107"/>
    </row>
    <row r="16" spans="1:28" ht="134.25" customHeight="1" x14ac:dyDescent="0.25">
      <c r="A16" s="107"/>
      <c r="B16" s="107"/>
      <c r="C16" s="107"/>
      <c r="D16" s="107"/>
      <c r="E16" s="107"/>
      <c r="F16" s="107"/>
      <c r="G16" s="107"/>
      <c r="H16" s="107"/>
      <c r="I16" s="107"/>
      <c r="J16" s="107"/>
      <c r="K16" s="107"/>
      <c r="L16" s="107"/>
      <c r="M16" s="107"/>
    </row>
    <row r="17" spans="1:13" ht="15" customHeight="1" x14ac:dyDescent="0.25"/>
    <row r="19" spans="1:13" x14ac:dyDescent="0.25">
      <c r="A19" s="106" t="s">
        <v>36</v>
      </c>
      <c r="B19" s="106"/>
      <c r="C19" s="106"/>
      <c r="D19" s="106"/>
      <c r="E19" s="106"/>
      <c r="F19" s="106"/>
      <c r="G19" s="106"/>
      <c r="H19" s="106"/>
      <c r="I19" s="106"/>
      <c r="J19" s="106"/>
      <c r="K19" s="106"/>
      <c r="L19" s="106"/>
      <c r="M19" s="106"/>
    </row>
    <row r="20" spans="1:13" x14ac:dyDescent="0.25">
      <c r="A20" s="106"/>
      <c r="B20" s="106"/>
      <c r="C20" s="106"/>
      <c r="D20" s="106"/>
      <c r="E20" s="106"/>
      <c r="F20" s="106"/>
      <c r="G20" s="106"/>
      <c r="H20" s="106"/>
      <c r="I20" s="106"/>
      <c r="J20" s="106"/>
      <c r="K20" s="106"/>
      <c r="L20" s="106"/>
      <c r="M20" s="106"/>
    </row>
    <row r="21" spans="1:13" x14ac:dyDescent="0.25">
      <c r="A21" s="106"/>
      <c r="B21" s="106"/>
      <c r="C21" s="106"/>
      <c r="D21" s="106"/>
      <c r="E21" s="106"/>
      <c r="F21" s="106"/>
      <c r="G21" s="106"/>
      <c r="H21" s="106"/>
      <c r="I21" s="106"/>
      <c r="J21" s="106"/>
      <c r="K21" s="106"/>
      <c r="L21" s="106"/>
      <c r="M21" s="106"/>
    </row>
    <row r="22" spans="1:13" x14ac:dyDescent="0.25">
      <c r="A22" s="106"/>
      <c r="B22" s="106"/>
      <c r="C22" s="106"/>
      <c r="D22" s="106"/>
      <c r="E22" s="106"/>
      <c r="F22" s="106"/>
      <c r="G22" s="106"/>
      <c r="H22" s="106"/>
      <c r="I22" s="106"/>
      <c r="J22" s="106"/>
      <c r="K22" s="106"/>
      <c r="L22" s="106"/>
      <c r="M22" s="106"/>
    </row>
    <row r="23" spans="1:13" x14ac:dyDescent="0.25">
      <c r="A23" s="106"/>
      <c r="B23" s="106"/>
      <c r="C23" s="106"/>
      <c r="D23" s="106"/>
      <c r="E23" s="106"/>
      <c r="F23" s="106"/>
      <c r="G23" s="106"/>
      <c r="H23" s="106"/>
      <c r="I23" s="106"/>
      <c r="J23" s="106"/>
      <c r="K23" s="106"/>
      <c r="L23" s="106"/>
      <c r="M23" s="106"/>
    </row>
    <row r="24" spans="1:13" x14ac:dyDescent="0.25">
      <c r="A24" s="106"/>
      <c r="B24" s="106"/>
      <c r="C24" s="106"/>
      <c r="D24" s="106"/>
      <c r="E24" s="106"/>
      <c r="F24" s="106"/>
      <c r="G24" s="106"/>
      <c r="H24" s="106"/>
      <c r="I24" s="106"/>
      <c r="J24" s="106"/>
      <c r="K24" s="106"/>
      <c r="L24" s="106"/>
      <c r="M24" s="106"/>
    </row>
    <row r="25" spans="1:13" x14ac:dyDescent="0.25">
      <c r="A25" s="106"/>
      <c r="B25" s="106"/>
      <c r="C25" s="106"/>
      <c r="D25" s="106"/>
      <c r="E25" s="106"/>
      <c r="F25" s="106"/>
      <c r="G25" s="106"/>
      <c r="H25" s="106"/>
      <c r="I25" s="106"/>
      <c r="J25" s="106"/>
      <c r="K25" s="106"/>
      <c r="L25" s="106"/>
      <c r="M25" s="106"/>
    </row>
    <row r="26" spans="1:13" x14ac:dyDescent="0.25">
      <c r="A26" s="106"/>
      <c r="B26" s="106"/>
      <c r="C26" s="106"/>
      <c r="D26" s="106"/>
      <c r="E26" s="106"/>
      <c r="F26" s="106"/>
      <c r="G26" s="106"/>
      <c r="H26" s="106"/>
      <c r="I26" s="106"/>
      <c r="J26" s="106"/>
      <c r="K26" s="106"/>
      <c r="L26" s="106"/>
      <c r="M26" s="106"/>
    </row>
    <row r="27" spans="1:13" x14ac:dyDescent="0.25">
      <c r="A27" s="106"/>
      <c r="B27" s="106"/>
      <c r="C27" s="106"/>
      <c r="D27" s="106"/>
      <c r="E27" s="106"/>
      <c r="F27" s="106"/>
      <c r="G27" s="106"/>
      <c r="H27" s="106"/>
      <c r="I27" s="106"/>
      <c r="J27" s="106"/>
      <c r="K27" s="106"/>
      <c r="L27" s="106"/>
      <c r="M27" s="106"/>
    </row>
    <row r="28" spans="1:13" x14ac:dyDescent="0.25">
      <c r="A28" s="106"/>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row r="31" spans="1:13" x14ac:dyDescent="0.25">
      <c r="A31" s="106"/>
      <c r="B31" s="106"/>
      <c r="C31" s="106"/>
      <c r="D31" s="106"/>
      <c r="E31" s="106"/>
      <c r="F31" s="106"/>
      <c r="G31" s="106"/>
      <c r="H31" s="106"/>
      <c r="I31" s="106"/>
      <c r="J31" s="106"/>
      <c r="K31" s="106"/>
      <c r="L31" s="106"/>
      <c r="M31" s="106"/>
    </row>
    <row r="32" spans="1:13" x14ac:dyDescent="0.25">
      <c r="A32" s="106"/>
      <c r="B32" s="106"/>
      <c r="C32" s="106"/>
      <c r="D32" s="106"/>
      <c r="E32" s="106"/>
      <c r="F32" s="106"/>
      <c r="G32" s="106"/>
      <c r="H32" s="106"/>
      <c r="I32" s="106"/>
      <c r="J32" s="106"/>
      <c r="K32" s="106"/>
      <c r="L32" s="106"/>
      <c r="M32" s="106"/>
    </row>
    <row r="33" spans="1:13" x14ac:dyDescent="0.25">
      <c r="A33" s="106"/>
      <c r="B33" s="106"/>
      <c r="C33" s="106"/>
      <c r="D33" s="106"/>
      <c r="E33" s="106"/>
      <c r="F33" s="106"/>
      <c r="G33" s="106"/>
      <c r="H33" s="106"/>
      <c r="I33" s="106"/>
      <c r="J33" s="106"/>
      <c r="K33" s="106"/>
      <c r="L33" s="106"/>
      <c r="M33" s="106"/>
    </row>
    <row r="34" spans="1:13" x14ac:dyDescent="0.25">
      <c r="A34" s="106"/>
      <c r="B34" s="106"/>
      <c r="C34" s="106"/>
      <c r="D34" s="106"/>
      <c r="E34" s="106"/>
      <c r="F34" s="106"/>
      <c r="G34" s="106"/>
      <c r="H34" s="106"/>
      <c r="I34" s="106"/>
      <c r="J34" s="106"/>
      <c r="K34" s="106"/>
      <c r="L34" s="106"/>
      <c r="M34" s="106"/>
    </row>
    <row r="36" spans="1:13" x14ac:dyDescent="0.25">
      <c r="A36" t="s">
        <v>29</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D38" sqref="D38"/>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38</v>
      </c>
    </row>
    <row r="2" spans="1:8" ht="15.75" customHeight="1" x14ac:dyDescent="0.25"/>
    <row r="3" spans="1:8" ht="15.75" customHeight="1" x14ac:dyDescent="0.25">
      <c r="A3" s="21" t="s">
        <v>56</v>
      </c>
      <c r="B3" s="22" t="s">
        <v>57</v>
      </c>
      <c r="C3" s="22" t="s">
        <v>58</v>
      </c>
      <c r="D3" s="22" t="s">
        <v>59</v>
      </c>
      <c r="E3" s="22" t="s">
        <v>60</v>
      </c>
      <c r="F3" s="23" t="s">
        <v>61</v>
      </c>
      <c r="G3" s="24" t="s">
        <v>62</v>
      </c>
      <c r="H3" s="20" t="s">
        <v>63</v>
      </c>
    </row>
    <row r="4" spans="1:8" ht="15.75" customHeight="1" x14ac:dyDescent="0.25">
      <c r="A4" s="9" t="s">
        <v>64</v>
      </c>
      <c r="B4" s="10" t="s">
        <v>65</v>
      </c>
      <c r="C4" s="11" t="s">
        <v>66</v>
      </c>
      <c r="D4" s="25" t="s">
        <v>67</v>
      </c>
      <c r="E4" s="25" t="s">
        <v>68</v>
      </c>
      <c r="F4" s="25" t="s">
        <v>69</v>
      </c>
      <c r="G4" s="26" t="s">
        <v>70</v>
      </c>
      <c r="H4" s="4" t="s">
        <v>71</v>
      </c>
    </row>
    <row r="5" spans="1:8" ht="15.75" customHeight="1" x14ac:dyDescent="0.25">
      <c r="A5" s="12" t="s">
        <v>64</v>
      </c>
      <c r="B5" s="13" t="s">
        <v>72</v>
      </c>
      <c r="C5" s="14" t="s">
        <v>73</v>
      </c>
      <c r="D5" s="5" t="s">
        <v>74</v>
      </c>
      <c r="E5" s="25" t="s">
        <v>75</v>
      </c>
      <c r="F5" s="25" t="s">
        <v>76</v>
      </c>
      <c r="G5" s="6" t="s">
        <v>77</v>
      </c>
      <c r="H5" s="4" t="s">
        <v>78</v>
      </c>
    </row>
    <row r="6" spans="1:8" ht="15.75" customHeight="1" x14ac:dyDescent="0.25">
      <c r="A6" s="12" t="s">
        <v>79</v>
      </c>
      <c r="B6" s="13" t="s">
        <v>80</v>
      </c>
      <c r="C6" s="14" t="s">
        <v>81</v>
      </c>
      <c r="D6" s="5" t="s">
        <v>80</v>
      </c>
      <c r="E6" s="25" t="s">
        <v>80</v>
      </c>
      <c r="F6" s="25" t="s">
        <v>80</v>
      </c>
      <c r="G6" s="6" t="s">
        <v>80</v>
      </c>
      <c r="H6" s="4" t="s">
        <v>80</v>
      </c>
    </row>
    <row r="7" spans="1:8" ht="15.75" customHeight="1" x14ac:dyDescent="0.25">
      <c r="A7" s="12" t="s">
        <v>79</v>
      </c>
      <c r="B7" s="13" t="s">
        <v>80</v>
      </c>
      <c r="C7" s="14" t="s">
        <v>81</v>
      </c>
      <c r="D7" s="5" t="s">
        <v>80</v>
      </c>
      <c r="E7" s="25" t="s">
        <v>80</v>
      </c>
      <c r="F7" s="25" t="s">
        <v>80</v>
      </c>
      <c r="G7" s="6" t="s">
        <v>80</v>
      </c>
      <c r="H7" s="4" t="s">
        <v>80</v>
      </c>
    </row>
    <row r="8" spans="1:8" ht="15.75" customHeight="1" x14ac:dyDescent="0.25">
      <c r="A8" s="12" t="s">
        <v>82</v>
      </c>
      <c r="B8" s="13" t="s">
        <v>83</v>
      </c>
      <c r="C8" s="14" t="s">
        <v>84</v>
      </c>
      <c r="D8" s="5" t="s">
        <v>85</v>
      </c>
      <c r="E8" s="25" t="s">
        <v>86</v>
      </c>
      <c r="F8" s="25" t="s">
        <v>87</v>
      </c>
      <c r="G8" s="6" t="s">
        <v>88</v>
      </c>
      <c r="H8" s="4" t="s">
        <v>89</v>
      </c>
    </row>
    <row r="9" spans="1:8" ht="15.75" customHeight="1" x14ac:dyDescent="0.25">
      <c r="A9" s="12" t="s">
        <v>82</v>
      </c>
      <c r="B9" s="13" t="s">
        <v>90</v>
      </c>
      <c r="C9" s="14" t="s">
        <v>91</v>
      </c>
      <c r="D9" s="5" t="s">
        <v>92</v>
      </c>
      <c r="E9" s="25" t="s">
        <v>93</v>
      </c>
      <c r="F9" s="25" t="s">
        <v>94</v>
      </c>
      <c r="G9" s="6" t="s">
        <v>95</v>
      </c>
      <c r="H9" s="4" t="s">
        <v>78</v>
      </c>
    </row>
    <row r="10" spans="1:8" ht="15.75" customHeight="1" x14ac:dyDescent="0.25">
      <c r="A10" s="12" t="s">
        <v>96</v>
      </c>
      <c r="B10" s="13" t="s">
        <v>97</v>
      </c>
      <c r="C10" s="14" t="s">
        <v>98</v>
      </c>
      <c r="D10" s="5" t="s">
        <v>99</v>
      </c>
      <c r="E10" s="25" t="s">
        <v>100</v>
      </c>
      <c r="F10" s="25" t="s">
        <v>101</v>
      </c>
      <c r="G10" s="6" t="s">
        <v>102</v>
      </c>
      <c r="H10" s="4" t="s">
        <v>71</v>
      </c>
    </row>
    <row r="11" spans="1:8" ht="15.75" customHeight="1" x14ac:dyDescent="0.25">
      <c r="A11" s="12" t="s">
        <v>96</v>
      </c>
      <c r="B11" s="13" t="s">
        <v>103</v>
      </c>
      <c r="C11" s="14" t="s">
        <v>104</v>
      </c>
      <c r="D11" s="7" t="s">
        <v>105</v>
      </c>
      <c r="E11" s="25" t="s">
        <v>106</v>
      </c>
      <c r="F11" s="25" t="s">
        <v>107</v>
      </c>
      <c r="G11" s="8" t="s">
        <v>108</v>
      </c>
      <c r="H11" s="4" t="s">
        <v>109</v>
      </c>
    </row>
    <row r="12" spans="1:8" ht="15.75" customHeight="1" x14ac:dyDescent="0.25">
      <c r="A12" s="15" t="s">
        <v>110</v>
      </c>
      <c r="B12" s="13" t="s">
        <v>111</v>
      </c>
      <c r="C12" s="14" t="s">
        <v>112</v>
      </c>
      <c r="D12" s="5" t="s">
        <v>113</v>
      </c>
      <c r="E12" s="25" t="s">
        <v>114</v>
      </c>
      <c r="F12" s="25" t="s">
        <v>115</v>
      </c>
      <c r="G12" s="6" t="s">
        <v>116</v>
      </c>
      <c r="H12" s="4" t="s">
        <v>117</v>
      </c>
    </row>
    <row r="13" spans="1:8" ht="15.75" customHeight="1" x14ac:dyDescent="0.25">
      <c r="A13" s="16" t="s">
        <v>110</v>
      </c>
      <c r="B13" s="17" t="s">
        <v>118</v>
      </c>
      <c r="C13" s="18" t="s">
        <v>119</v>
      </c>
      <c r="D13" s="7" t="s">
        <v>120</v>
      </c>
      <c r="E13" s="25" t="s">
        <v>121</v>
      </c>
      <c r="F13" s="25" t="s">
        <v>120</v>
      </c>
      <c r="G13" s="8" t="s">
        <v>122</v>
      </c>
      <c r="H13" s="4" t="s">
        <v>123</v>
      </c>
    </row>
    <row r="14" spans="1:8" ht="15.75" customHeight="1" x14ac:dyDescent="0.25">
      <c r="A14" s="12" t="s">
        <v>124</v>
      </c>
      <c r="B14" s="13" t="s">
        <v>125</v>
      </c>
      <c r="C14" s="14" t="s">
        <v>126</v>
      </c>
      <c r="D14" s="5" t="s">
        <v>127</v>
      </c>
      <c r="E14" s="25" t="s">
        <v>128</v>
      </c>
      <c r="F14" s="25" t="s">
        <v>129</v>
      </c>
      <c r="G14" s="6" t="s">
        <v>130</v>
      </c>
      <c r="H14" s="4" t="s">
        <v>109</v>
      </c>
    </row>
    <row r="15" spans="1:8" x14ac:dyDescent="0.25">
      <c r="A15" s="12" t="s">
        <v>124</v>
      </c>
      <c r="B15" s="13" t="s">
        <v>131</v>
      </c>
      <c r="C15" s="14" t="s">
        <v>132</v>
      </c>
      <c r="D15" s="5" t="s">
        <v>133</v>
      </c>
      <c r="E15" s="25" t="s">
        <v>121</v>
      </c>
      <c r="F15" s="25" t="s">
        <v>133</v>
      </c>
      <c r="G15" s="6" t="s">
        <v>134</v>
      </c>
      <c r="H15" s="4" t="s">
        <v>135</v>
      </c>
    </row>
  </sheetData>
  <pageMargins left="0.7" right="0.7" top="0.75" bottom="0.75" header="0.3" footer="0.3"/>
  <pageSetup paperSize="9" scale="58"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tabSelected="1" topLeftCell="L1" workbookViewId="0">
      <selection activeCell="W8" sqref="W8"/>
    </sheetView>
  </sheetViews>
  <sheetFormatPr defaultRowHeight="15" x14ac:dyDescent="0.25"/>
  <sheetData>
    <row r="1" spans="1:25" x14ac:dyDescent="0.25">
      <c r="A1" t="s">
        <v>52</v>
      </c>
    </row>
    <row r="3" spans="1:25" ht="15.75" customHeight="1" x14ac:dyDescent="0.25">
      <c r="D3" s="108">
        <v>2015</v>
      </c>
      <c r="E3" s="108"/>
      <c r="F3" s="108">
        <v>2016</v>
      </c>
      <c r="G3" s="108"/>
      <c r="H3" s="108">
        <v>2017</v>
      </c>
      <c r="I3" s="108"/>
      <c r="J3" s="108">
        <v>2018</v>
      </c>
      <c r="K3" s="108"/>
      <c r="L3" s="108">
        <v>2019</v>
      </c>
      <c r="M3" s="108"/>
      <c r="N3" s="108">
        <v>2020</v>
      </c>
      <c r="O3" s="108"/>
      <c r="P3" s="108">
        <v>2021</v>
      </c>
      <c r="Q3" s="108"/>
      <c r="R3" s="108">
        <v>2022</v>
      </c>
      <c r="S3" s="108"/>
      <c r="T3" s="108">
        <v>2023</v>
      </c>
      <c r="U3" s="108"/>
      <c r="V3" s="108">
        <v>2024</v>
      </c>
      <c r="W3" s="108"/>
      <c r="X3" s="108">
        <v>2025</v>
      </c>
      <c r="Y3" s="108"/>
    </row>
    <row r="4" spans="1:25" ht="30" customHeight="1" x14ac:dyDescent="0.25">
      <c r="A4" s="37" t="s">
        <v>7</v>
      </c>
      <c r="B4" s="36" t="s">
        <v>8</v>
      </c>
      <c r="C4" s="27" t="s">
        <v>9</v>
      </c>
      <c r="D4" s="30" t="s">
        <v>136</v>
      </c>
      <c r="E4" s="30" t="s">
        <v>137</v>
      </c>
      <c r="F4" s="30" t="s">
        <v>138</v>
      </c>
      <c r="G4" s="30" t="s">
        <v>139</v>
      </c>
      <c r="H4" s="30" t="s">
        <v>50</v>
      </c>
      <c r="I4" s="30" t="s">
        <v>51</v>
      </c>
      <c r="J4" s="30" t="s">
        <v>50</v>
      </c>
      <c r="K4" s="30" t="s">
        <v>51</v>
      </c>
      <c r="L4" s="30" t="s">
        <v>50</v>
      </c>
      <c r="M4" s="30" t="s">
        <v>51</v>
      </c>
      <c r="N4" s="30" t="s">
        <v>50</v>
      </c>
      <c r="O4" s="30" t="s">
        <v>51</v>
      </c>
      <c r="P4" s="30" t="s">
        <v>50</v>
      </c>
      <c r="Q4" s="30" t="s">
        <v>51</v>
      </c>
      <c r="R4" s="30" t="s">
        <v>50</v>
      </c>
      <c r="S4" s="30" t="s">
        <v>51</v>
      </c>
      <c r="T4" s="30" t="s">
        <v>50</v>
      </c>
      <c r="U4" s="30" t="s">
        <v>51</v>
      </c>
      <c r="V4" s="30" t="s">
        <v>50</v>
      </c>
      <c r="W4" s="30" t="s">
        <v>51</v>
      </c>
      <c r="X4" s="30" t="s">
        <v>50</v>
      </c>
      <c r="Y4" s="30" t="s">
        <v>51</v>
      </c>
    </row>
    <row r="5" spans="1:25" x14ac:dyDescent="0.25">
      <c r="A5" s="33" t="str">
        <f>Cereal_1</f>
        <v>Cereals &amp; Pulses</v>
      </c>
      <c r="B5" s="32" t="str">
        <f>Cereal_1</f>
        <v>0112</v>
      </c>
      <c r="C5" s="28" t="str">
        <f>Cereal_1</f>
        <v>Maize (corn)</v>
      </c>
      <c r="D5" s="31">
        <v>3825000</v>
      </c>
      <c r="E5" s="31">
        <v>250351.762812</v>
      </c>
      <c r="F5" s="31">
        <v>3339000</v>
      </c>
      <c r="G5" s="31">
        <v>43651.683320999997</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 Pulses</v>
      </c>
      <c r="B6" s="32" t="str">
        <f>Cereal_2</f>
        <v>01701</v>
      </c>
      <c r="C6" s="28" t="str">
        <f>Cereal_2</f>
        <v>Beans dry</v>
      </c>
      <c r="D6" s="31">
        <v>765000</v>
      </c>
      <c r="E6" s="31">
        <v>162718.973</v>
      </c>
      <c r="F6" s="31">
        <v>728160</v>
      </c>
      <c r="G6" s="31">
        <v>27320.07504</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01312</v>
      </c>
      <c r="C9" s="28" t="str">
        <f>Roots_Tubers_Oil_1</f>
        <v>Bananas</v>
      </c>
      <c r="D9" s="31">
        <v>1290150</v>
      </c>
      <c r="E9" s="31">
        <v>905.04</v>
      </c>
      <c r="F9" s="31">
        <v>1288588</v>
      </c>
      <c r="G9" s="31"/>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01316</v>
      </c>
      <c r="C10" s="28" t="str">
        <f>Roots_Tubers_Oil_2</f>
        <v>Mangoes guavas mangosteens</v>
      </c>
      <c r="D10" s="31">
        <v>829174.74595699995</v>
      </c>
      <c r="E10" s="31">
        <v>1004.385</v>
      </c>
      <c r="F10" s="31">
        <v>743015.51694899995</v>
      </c>
      <c r="G10" s="31">
        <v>157.08420000000001</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02211</v>
      </c>
      <c r="C11" s="28" t="str">
        <f>Animals_Products_1</f>
        <v>Raw milk of cattle</v>
      </c>
      <c r="D11" s="31">
        <v>3444214</v>
      </c>
      <c r="E11" s="31">
        <v>5846.0157900000004</v>
      </c>
      <c r="F11" s="31">
        <v>4115472.9238570002</v>
      </c>
      <c r="G11" s="31">
        <v>5700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21111.01</v>
      </c>
      <c r="C12" s="28" t="str">
        <f>Animals_Products_2</f>
        <v>Meat of cattle fresh or chilled</v>
      </c>
      <c r="D12" s="31">
        <v>487175.80300000001</v>
      </c>
      <c r="E12" s="31">
        <v>51.364477999999998</v>
      </c>
      <c r="F12" s="31">
        <v>528989.93999999994</v>
      </c>
      <c r="G12" s="31">
        <v>13.42845</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01510</v>
      </c>
      <c r="C13" s="28" t="str">
        <f>Fish_1</f>
        <v>Potatoes</v>
      </c>
      <c r="D13" s="31">
        <v>1963495</v>
      </c>
      <c r="E13" s="31">
        <v>4170.3019999999997</v>
      </c>
      <c r="F13" s="31">
        <v>1335882.8700000001</v>
      </c>
      <c r="G13" s="31">
        <v>443.30656399999998</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01530</v>
      </c>
      <c r="C14" s="28" t="str">
        <f>Fish_2</f>
        <v>Sweet potatoes</v>
      </c>
      <c r="D14" s="31">
        <v>1232332</v>
      </c>
      <c r="E14" s="31"/>
      <c r="F14" s="31">
        <v>697364.2</v>
      </c>
      <c r="G14" s="31"/>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01620</v>
      </c>
      <c r="C15" s="28" t="str">
        <f>Other_1</f>
        <v>Tea leaves</v>
      </c>
      <c r="D15" s="31">
        <v>399100</v>
      </c>
      <c r="E15" s="31">
        <v>80423.743285999997</v>
      </c>
      <c r="F15" s="31">
        <v>473000</v>
      </c>
      <c r="G15" s="31">
        <v>10233.540525</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01802</v>
      </c>
      <c r="C16" s="29" t="str">
        <f>Other_2</f>
        <v>Sugar cane</v>
      </c>
      <c r="D16" s="31">
        <v>7164790</v>
      </c>
      <c r="E16" s="31"/>
      <c r="F16" s="31">
        <v>7094619</v>
      </c>
      <c r="G16" s="31">
        <v>255</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N26" sqref="N26"/>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140</v>
      </c>
      <c r="B2" s="48" t="s">
        <v>141</v>
      </c>
      <c r="C2" s="48"/>
      <c r="D2" s="48"/>
      <c r="E2" s="48"/>
      <c r="F2" s="48"/>
      <c r="G2" s="48"/>
      <c r="H2" s="48"/>
      <c r="I2" s="48"/>
      <c r="J2" s="47"/>
      <c r="K2" s="47"/>
    </row>
    <row r="3" spans="1:13" ht="18" customHeight="1" x14ac:dyDescent="0.25">
      <c r="A3" s="49" t="s">
        <v>142</v>
      </c>
      <c r="B3" s="50" t="s">
        <v>143</v>
      </c>
      <c r="C3" s="51"/>
      <c r="D3" s="48"/>
      <c r="E3" s="48"/>
      <c r="F3" s="48"/>
      <c r="G3" s="48"/>
      <c r="H3" s="48"/>
      <c r="I3" s="48"/>
      <c r="J3" s="47"/>
      <c r="K3" s="47"/>
    </row>
    <row r="4" spans="1:13" ht="18" customHeight="1" x14ac:dyDescent="0.25">
      <c r="A4" s="52" t="s">
        <v>23</v>
      </c>
      <c r="B4" s="45" t="s">
        <v>151</v>
      </c>
      <c r="C4" s="53"/>
      <c r="D4" s="48"/>
      <c r="E4" s="48"/>
      <c r="F4" s="48"/>
      <c r="G4" s="48"/>
      <c r="H4" s="48"/>
      <c r="I4" s="48"/>
      <c r="J4" s="47"/>
      <c r="K4" s="47"/>
    </row>
    <row r="5" spans="1:13" ht="15.75" customHeight="1" x14ac:dyDescent="0.25">
      <c r="A5" s="54" t="s">
        <v>145</v>
      </c>
      <c r="B5" s="55" t="s">
        <v>146</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152</v>
      </c>
      <c r="E11" s="30" t="s">
        <v>153</v>
      </c>
      <c r="F11" s="30" t="s">
        <v>15</v>
      </c>
      <c r="G11" s="30" t="s">
        <v>154</v>
      </c>
      <c r="H11" s="30" t="s">
        <v>155</v>
      </c>
      <c r="I11" s="30" t="s">
        <v>156</v>
      </c>
      <c r="L11" s="38" t="s">
        <v>40</v>
      </c>
    </row>
    <row r="12" spans="1:13" x14ac:dyDescent="0.25">
      <c r="A12" s="33" t="str">
        <f>Cereal_1</f>
        <v>Cereals &amp; Pulses</v>
      </c>
      <c r="B12" s="32" t="str">
        <f>Cereal_1</f>
        <v>0112</v>
      </c>
      <c r="C12" s="71" t="str">
        <f>Cereal_1</f>
        <v>Maize (corn)</v>
      </c>
      <c r="D12" s="77" t="s">
        <v>157</v>
      </c>
      <c r="E12" s="77" t="s">
        <v>157</v>
      </c>
      <c r="F12" s="77" t="s">
        <v>157</v>
      </c>
      <c r="G12" s="77" t="s">
        <v>157</v>
      </c>
      <c r="H12" s="77" t="s">
        <v>157</v>
      </c>
      <c r="I12" s="77" t="s">
        <v>157</v>
      </c>
      <c r="L12" s="39">
        <v>0</v>
      </c>
    </row>
    <row r="13" spans="1:13" x14ac:dyDescent="0.25">
      <c r="A13" s="33" t="str">
        <f>Cereal_2</f>
        <v>Cereals &amp; Pulses</v>
      </c>
      <c r="B13" s="32" t="str">
        <f>Cereal_2</f>
        <v>01701</v>
      </c>
      <c r="C13" s="71" t="str">
        <f>Cereal_2</f>
        <v>Beans dry</v>
      </c>
      <c r="D13" s="77" t="s">
        <v>157</v>
      </c>
      <c r="E13" s="77" t="s">
        <v>157</v>
      </c>
      <c r="F13" s="77" t="s">
        <v>157</v>
      </c>
      <c r="G13" s="77" t="s">
        <v>157</v>
      </c>
      <c r="H13" s="77" t="s">
        <v>157</v>
      </c>
      <c r="I13" s="77" t="s">
        <v>157</v>
      </c>
      <c r="L13" s="39">
        <v>0</v>
      </c>
    </row>
    <row r="14" spans="1:13" x14ac:dyDescent="0.25">
      <c r="A14" s="33" t="str">
        <f>Fruits_Vegetables_1</f>
        <v>Fish &amp; Fish Products</v>
      </c>
      <c r="B14" s="32" t="str">
        <f>Fruits_Vegetables_1</f>
        <v>0</v>
      </c>
      <c r="C14" s="71" t="str">
        <f>Fruits_Vegetables_1</f>
        <v xml:space="preserve"> </v>
      </c>
      <c r="D14" s="77" t="s">
        <v>157</v>
      </c>
      <c r="E14" s="77" t="s">
        <v>157</v>
      </c>
      <c r="F14" s="77" t="s">
        <v>157</v>
      </c>
      <c r="G14" s="77" t="s">
        <v>157</v>
      </c>
      <c r="H14" s="77" t="s">
        <v>157</v>
      </c>
      <c r="I14" s="77" t="s">
        <v>157</v>
      </c>
      <c r="L14" s="39">
        <v>0</v>
      </c>
    </row>
    <row r="15" spans="1:13" x14ac:dyDescent="0.25">
      <c r="A15" s="33" t="str">
        <f>Fruits_Vegetables_2</f>
        <v>Fish &amp; Fish Products</v>
      </c>
      <c r="B15" s="32" t="str">
        <f>Fruits_Vegetables_2</f>
        <v>0</v>
      </c>
      <c r="C15" s="71" t="str">
        <f>Fruits_Vegetables_2</f>
        <v xml:space="preserve"> </v>
      </c>
      <c r="D15" s="77" t="s">
        <v>157</v>
      </c>
      <c r="E15" s="77" t="s">
        <v>157</v>
      </c>
      <c r="F15" s="77" t="s">
        <v>157</v>
      </c>
      <c r="G15" s="77" t="s">
        <v>157</v>
      </c>
      <c r="H15" s="77" t="s">
        <v>157</v>
      </c>
      <c r="I15" s="77" t="s">
        <v>157</v>
      </c>
      <c r="L15" s="39">
        <v>0</v>
      </c>
    </row>
    <row r="16" spans="1:13" x14ac:dyDescent="0.25">
      <c r="A16" s="33" t="str">
        <f>Roots_Tubers_Oil_1</f>
        <v>Fruits &amp; Vegetables</v>
      </c>
      <c r="B16" s="32" t="str">
        <f>Roots_Tubers_Oil_1</f>
        <v>01312</v>
      </c>
      <c r="C16" s="71" t="str">
        <f>Roots_Tubers_Oil_1</f>
        <v>Bananas</v>
      </c>
      <c r="D16" s="77" t="s">
        <v>157</v>
      </c>
      <c r="E16" s="77" t="s">
        <v>157</v>
      </c>
      <c r="F16" s="77" t="s">
        <v>157</v>
      </c>
      <c r="G16" s="77" t="s">
        <v>157</v>
      </c>
      <c r="H16" s="77" t="s">
        <v>157</v>
      </c>
      <c r="I16" s="77" t="s">
        <v>157</v>
      </c>
      <c r="L16" s="39">
        <v>0</v>
      </c>
    </row>
    <row r="17" spans="1:27" x14ac:dyDescent="0.25">
      <c r="A17" s="33" t="str">
        <f>Roots_Tubers_Oil_2</f>
        <v>Fruits &amp; Vegetables</v>
      </c>
      <c r="B17" s="32" t="str">
        <f>Roots_Tubers_Oil_2</f>
        <v>01316</v>
      </c>
      <c r="C17" s="71" t="str">
        <f>Roots_Tubers_Oil_2</f>
        <v>Mangoes guavas mangosteens</v>
      </c>
      <c r="D17" s="77" t="s">
        <v>157</v>
      </c>
      <c r="E17" s="77" t="s">
        <v>157</v>
      </c>
      <c r="F17" s="77" t="s">
        <v>157</v>
      </c>
      <c r="G17" s="77" t="s">
        <v>157</v>
      </c>
      <c r="H17" s="77" t="s">
        <v>157</v>
      </c>
      <c r="I17" s="77" t="s">
        <v>157</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157</v>
      </c>
      <c r="E18" s="77" t="s">
        <v>157</v>
      </c>
      <c r="F18" s="77" t="s">
        <v>157</v>
      </c>
      <c r="G18" s="77" t="s">
        <v>157</v>
      </c>
      <c r="H18" s="77" t="s">
        <v>157</v>
      </c>
      <c r="I18" s="77" t="s">
        <v>157</v>
      </c>
      <c r="L18" s="39">
        <v>0</v>
      </c>
    </row>
    <row r="19" spans="1:27" x14ac:dyDescent="0.25">
      <c r="A19" s="33" t="str">
        <f>Animals_Products_2</f>
        <v>Meat &amp; Animals Products</v>
      </c>
      <c r="B19" s="32" t="str">
        <f>Animals_Products_2</f>
        <v>21111.01</v>
      </c>
      <c r="C19" s="71" t="str">
        <f>Animals_Products_2</f>
        <v>Meat of cattle fresh or chilled</v>
      </c>
      <c r="D19" s="77" t="s">
        <v>157</v>
      </c>
      <c r="E19" s="77" t="s">
        <v>157</v>
      </c>
      <c r="F19" s="77" t="s">
        <v>157</v>
      </c>
      <c r="G19" s="77" t="s">
        <v>157</v>
      </c>
      <c r="H19" s="77" t="s">
        <v>157</v>
      </c>
      <c r="I19" s="77" t="s">
        <v>157</v>
      </c>
      <c r="L19" s="39">
        <v>0</v>
      </c>
    </row>
    <row r="20" spans="1:27" x14ac:dyDescent="0.25">
      <c r="A20" s="33" t="str">
        <f>Fish_1</f>
        <v>Roots, Tubers &amp; Oil-Bearing Crops</v>
      </c>
      <c r="B20" s="32" t="str">
        <f>Fish_1</f>
        <v>01510</v>
      </c>
      <c r="C20" s="71" t="str">
        <f>Fish_1</f>
        <v>Potatoes</v>
      </c>
      <c r="D20" s="77" t="s">
        <v>157</v>
      </c>
      <c r="E20" s="77" t="s">
        <v>157</v>
      </c>
      <c r="F20" s="77" t="s">
        <v>157</v>
      </c>
      <c r="G20" s="77" t="s">
        <v>157</v>
      </c>
      <c r="H20" s="77" t="s">
        <v>157</v>
      </c>
      <c r="I20" s="77" t="s">
        <v>157</v>
      </c>
      <c r="L20" s="39">
        <v>0</v>
      </c>
    </row>
    <row r="21" spans="1:27" x14ac:dyDescent="0.25">
      <c r="A21" s="33" t="str">
        <f>Fish_2</f>
        <v>Roots, Tubers &amp; Oil-Bearing Crops</v>
      </c>
      <c r="B21" s="32" t="str">
        <f>Fish_2</f>
        <v>01530</v>
      </c>
      <c r="C21" s="71" t="str">
        <f>Fish_2</f>
        <v>Sweet potatoes</v>
      </c>
      <c r="D21" s="77" t="s">
        <v>157</v>
      </c>
      <c r="E21" s="77" t="s">
        <v>157</v>
      </c>
      <c r="F21" s="77" t="s">
        <v>157</v>
      </c>
      <c r="G21" s="77" t="s">
        <v>157</v>
      </c>
      <c r="H21" s="77" t="s">
        <v>157</v>
      </c>
      <c r="I21" s="77" t="s">
        <v>157</v>
      </c>
      <c r="L21" s="39">
        <v>0</v>
      </c>
    </row>
    <row r="22" spans="1:27" x14ac:dyDescent="0.25">
      <c r="A22" s="33" t="str">
        <f>Other_1</f>
        <v>Other</v>
      </c>
      <c r="B22" s="32" t="str">
        <f>Other_1</f>
        <v>01620</v>
      </c>
      <c r="C22" s="71" t="str">
        <f>Other_1</f>
        <v>Tea leaves</v>
      </c>
      <c r="D22" s="77" t="s">
        <v>157</v>
      </c>
      <c r="E22" s="77" t="s">
        <v>157</v>
      </c>
      <c r="F22" s="77" t="s">
        <v>157</v>
      </c>
      <c r="G22" s="77" t="s">
        <v>157</v>
      </c>
      <c r="H22" s="77" t="s">
        <v>157</v>
      </c>
      <c r="I22" s="77" t="s">
        <v>157</v>
      </c>
      <c r="L22" s="39">
        <v>0</v>
      </c>
    </row>
    <row r="23" spans="1:27" ht="15.75" customHeight="1" x14ac:dyDescent="0.25">
      <c r="A23" s="34" t="str">
        <f>Other_2</f>
        <v>Other</v>
      </c>
      <c r="B23" s="35" t="str">
        <f>Other_2</f>
        <v>01802</v>
      </c>
      <c r="C23" s="72" t="str">
        <f>Other_2</f>
        <v>Sugar cane</v>
      </c>
      <c r="D23" s="77" t="s">
        <v>157</v>
      </c>
      <c r="E23" s="77" t="s">
        <v>157</v>
      </c>
      <c r="F23" s="77" t="s">
        <v>157</v>
      </c>
      <c r="G23" s="77" t="s">
        <v>157</v>
      </c>
      <c r="H23" s="77" t="s">
        <v>157</v>
      </c>
      <c r="I23" s="77" t="s">
        <v>157</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SUM('Step1a_AnnualProduction&amp;Imports'!D5:E5)</f>
        <v>4075351.7628119998</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SUM('Step1a_AnnualProduction&amp;Imports'!D6:E6)</f>
        <v>927718.973</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SUM('Step1a_AnnualProduction&amp;Imports'!D9:E9)</f>
        <v>1291055.04</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SUM('Step1a_AnnualProduction&amp;Imports'!D10:E10)</f>
        <v>830179.13095699996</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SUM('Step1a_AnnualProduction&amp;Imports'!D11:E11)</f>
        <v>3450060.0157900001</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SUM('Step1a_AnnualProduction&amp;Imports'!D12:E12)</f>
        <v>487227.16747799999</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SUM('Step1a_AnnualProduction&amp;Imports'!D13:E13)</f>
        <v>1967665.3019999999</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SUM('Step1a_AnnualProduction&amp;Imports'!D14:E14)</f>
        <v>1232332</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SUM('Step1a_AnnualProduction&amp;Imports'!D15:E15)</f>
        <v>479523.74328599998</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SUM('Step1a_AnnualProduction&amp;Imports'!D16:E16)</f>
        <v>7164790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140</v>
      </c>
      <c r="B2" s="48" t="s">
        <v>141</v>
      </c>
      <c r="C2" s="48"/>
      <c r="D2" s="48"/>
      <c r="E2" s="48"/>
      <c r="F2" s="48"/>
      <c r="G2" s="48"/>
      <c r="H2" s="48"/>
      <c r="I2" s="48"/>
      <c r="J2" s="47"/>
      <c r="K2" s="47"/>
    </row>
    <row r="3" spans="1:13" ht="18" customHeight="1" x14ac:dyDescent="0.25">
      <c r="A3" s="49" t="s">
        <v>142</v>
      </c>
      <c r="B3" s="50" t="s">
        <v>143</v>
      </c>
      <c r="C3" s="51"/>
      <c r="D3" s="48"/>
      <c r="E3" s="48"/>
      <c r="F3" s="48"/>
      <c r="G3" s="48"/>
      <c r="H3" s="48"/>
      <c r="I3" s="48"/>
      <c r="J3" s="47"/>
      <c r="K3" s="47"/>
    </row>
    <row r="4" spans="1:13" ht="18" customHeight="1" x14ac:dyDescent="0.25">
      <c r="A4" s="52" t="s">
        <v>23</v>
      </c>
      <c r="B4" s="45" t="s">
        <v>144</v>
      </c>
      <c r="C4" s="53"/>
      <c r="D4" s="48"/>
      <c r="E4" s="48"/>
      <c r="F4" s="48"/>
      <c r="G4" s="48"/>
      <c r="H4" s="48"/>
      <c r="I4" s="48"/>
      <c r="J4" s="47"/>
      <c r="K4" s="47"/>
    </row>
    <row r="5" spans="1:13" ht="15.75" customHeight="1" x14ac:dyDescent="0.25">
      <c r="A5" s="54" t="s">
        <v>145</v>
      </c>
      <c r="B5" s="55" t="s">
        <v>146</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147</v>
      </c>
      <c r="M11" t="s">
        <v>148</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0.185</v>
      </c>
      <c r="M12" t="s">
        <v>149</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0.05</v>
      </c>
      <c r="M13" t="s">
        <v>149</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0.48199999999999998</v>
      </c>
      <c r="M16" t="s">
        <v>149</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0.48199999999999998</v>
      </c>
      <c r="M17" t="s">
        <v>149</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5.2999999999999999E-2</v>
      </c>
      <c r="M18" t="s">
        <v>149</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5.2999999999999999E-2</v>
      </c>
      <c r="M19" t="s">
        <v>149</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0.113</v>
      </c>
      <c r="M20" t="s">
        <v>149</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7.9000000000000001E-2</v>
      </c>
      <c r="M21" t="s">
        <v>149</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5.2999999999999999E-2</v>
      </c>
      <c r="M22" t="s">
        <v>149</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0.05</v>
      </c>
      <c r="M23" t="s">
        <v>149</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0.185</v>
      </c>
      <c r="M31" s="81" t="str">
        <f>Cereal_1_Prod</f>
        <v>3,729,002</v>
      </c>
      <c r="N31" s="67">
        <f>L31*M31</f>
        <v>689865.37</v>
      </c>
      <c r="O31" s="68" t="str">
        <f>IF(ISNUMBER(D12),M31*(1+D12/100),M31)</f>
        <v>3,729,002</v>
      </c>
      <c r="P31" s="31">
        <f>SUM('Step1a_AnnualProduction&amp;Imports'!D5:E5)</f>
        <v>4075351.7628119998</v>
      </c>
      <c r="Q31" s="41">
        <f>P31*L31</f>
        <v>753940.07612021989</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0.05</v>
      </c>
      <c r="M32" s="81" t="str">
        <f>Cereal_2_Prod</f>
        <v xml:space="preserve">  841,600</v>
      </c>
      <c r="N32" s="61">
        <f t="shared" ref="N32:N42" si="6">L32*M32</f>
        <v>42080</v>
      </c>
      <c r="O32" s="68" t="str">
        <f>IF(ISNUMBER(D13),M32*(1+D13/100),M32)</f>
        <v xml:space="preserve">  841,600</v>
      </c>
      <c r="P32" s="31">
        <f>SUM('Step1a_AnnualProduction&amp;Imports'!D6:E6)</f>
        <v>927718.973</v>
      </c>
      <c r="Q32" s="41">
        <f t="shared" ref="Q32:Q42" si="7">P32*L32</f>
        <v>46385.948650000006</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0.48199999999999998</v>
      </c>
      <c r="M35" s="81" t="str">
        <f>Roots_Tubers_Oil_1_Prod</f>
        <v>1,290,274</v>
      </c>
      <c r="N35" s="61">
        <f t="shared" si="6"/>
        <v>621912.06799999997</v>
      </c>
      <c r="O35" s="68" t="str">
        <f t="shared" si="8"/>
        <v>1,290,274</v>
      </c>
      <c r="P35" s="31">
        <f>SUM('Step1a_AnnualProduction&amp;Imports'!D9:E9)</f>
        <v>1291055.04</v>
      </c>
      <c r="Q35" s="41">
        <f t="shared" si="7"/>
        <v>622288.52928000002</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0.48199999999999998</v>
      </c>
      <c r="M36" s="81" t="str">
        <f>Roots_Tubers_Oil_2_Prod</f>
        <v xml:space="preserve">  786,676</v>
      </c>
      <c r="N36" s="61">
        <f t="shared" si="6"/>
        <v>379177.83199999999</v>
      </c>
      <c r="O36" s="68" t="str">
        <f t="shared" si="8"/>
        <v xml:space="preserve">  786,676</v>
      </c>
      <c r="P36" s="31">
        <f>SUM('Step1a_AnnualProduction&amp;Imports'!D10:E10)</f>
        <v>830179.13095699996</v>
      </c>
      <c r="Q36" s="41">
        <f t="shared" si="7"/>
        <v>400146.34112127399</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3,785,616</v>
      </c>
      <c r="N37" s="61">
        <f t="shared" si="6"/>
        <v>200637.64799999999</v>
      </c>
      <c r="O37" s="68" t="str">
        <f t="shared" si="8"/>
        <v>3,785,616</v>
      </c>
      <c r="P37" s="31">
        <f>SUM('Step1a_AnnualProduction&amp;Imports'!D11:E11)</f>
        <v>3450060.0157900001</v>
      </c>
      <c r="Q37" s="41">
        <f t="shared" si="7"/>
        <v>182853.18083686999</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508,115</v>
      </c>
      <c r="N38" s="61">
        <f t="shared" si="6"/>
        <v>26930.094999999998</v>
      </c>
      <c r="O38" s="68" t="str">
        <f t="shared" si="8"/>
        <v xml:space="preserve">  508,115</v>
      </c>
      <c r="P38" s="31">
        <f>SUM('Step1a_AnnualProduction&amp;Imports'!D12:E12)</f>
        <v>487227.16747799999</v>
      </c>
      <c r="Q38" s="41">
        <f t="shared" si="7"/>
        <v>25823.039876333998</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0.113</v>
      </c>
      <c r="M39" s="81" t="str">
        <f>Fish_1_Prod</f>
        <v>1,651,996</v>
      </c>
      <c r="N39" s="61">
        <f t="shared" si="6"/>
        <v>186675.54800000001</v>
      </c>
      <c r="O39" s="68" t="str">
        <f t="shared" si="8"/>
        <v>1,651,996</v>
      </c>
      <c r="P39" s="31">
        <f>SUM('Step1a_AnnualProduction&amp;Imports'!D13:E13)</f>
        <v>1967665.3019999999</v>
      </c>
      <c r="Q39" s="41">
        <f t="shared" si="7"/>
        <v>222346.179126</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7.9000000000000001E-2</v>
      </c>
      <c r="M40" s="81" t="str">
        <f>Fish_2_Prod</f>
        <v xml:space="preserve">  964,848</v>
      </c>
      <c r="N40" s="61">
        <f t="shared" si="6"/>
        <v>76222.991999999998</v>
      </c>
      <c r="O40" s="68" t="str">
        <f t="shared" si="8"/>
        <v xml:space="preserve">  964,848</v>
      </c>
      <c r="P40" s="31">
        <f>SUM('Step1a_AnnualProduction&amp;Imports'!D14:E14)</f>
        <v>1232332</v>
      </c>
      <c r="Q40" s="41">
        <f t="shared" si="7"/>
        <v>97354.228000000003</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5.2999999999999999E-2</v>
      </c>
      <c r="M41" s="81" t="str">
        <f>Other_1_Prod</f>
        <v xml:space="preserve">  481,379</v>
      </c>
      <c r="N41" s="61">
        <f t="shared" si="6"/>
        <v>25513.087</v>
      </c>
      <c r="O41" s="68" t="str">
        <f t="shared" si="8"/>
        <v xml:space="preserve">  481,379</v>
      </c>
      <c r="P41" s="31">
        <f>SUM('Step1a_AnnualProduction&amp;Imports'!D15:E15)</f>
        <v>479523.74328599998</v>
      </c>
      <c r="Q41" s="41">
        <f t="shared" si="7"/>
        <v>25414.758394157998</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7,129,704</v>
      </c>
      <c r="N42" s="61">
        <f t="shared" si="6"/>
        <v>356485.2</v>
      </c>
      <c r="O42" s="68" t="str">
        <f t="shared" si="8"/>
        <v>7,129,704</v>
      </c>
      <c r="P42" s="31">
        <f>SUM('Step1a_AnnualProduction&amp;Imports'!D16:E16)</f>
        <v>7164790</v>
      </c>
      <c r="Q42" s="41">
        <f t="shared" si="7"/>
        <v>358239.5</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140</v>
      </c>
      <c r="B2" s="48" t="s">
        <v>141</v>
      </c>
      <c r="C2" s="48"/>
      <c r="D2" s="48"/>
      <c r="E2" s="48"/>
      <c r="F2" s="48"/>
      <c r="G2" s="48"/>
      <c r="H2" s="48"/>
      <c r="I2" s="48"/>
      <c r="J2" s="47"/>
      <c r="K2" s="47"/>
    </row>
    <row r="3" spans="1:13" ht="18" customHeight="1" x14ac:dyDescent="0.25">
      <c r="A3" s="49" t="s">
        <v>142</v>
      </c>
      <c r="B3" s="50" t="s">
        <v>143</v>
      </c>
      <c r="C3" s="51"/>
      <c r="D3" s="48"/>
      <c r="E3" s="48"/>
      <c r="F3" s="48"/>
      <c r="G3" s="48"/>
      <c r="H3" s="48"/>
      <c r="I3" s="48"/>
      <c r="J3" s="47"/>
      <c r="K3" s="47"/>
    </row>
    <row r="4" spans="1:13" ht="18" customHeight="1" x14ac:dyDescent="0.25">
      <c r="A4" s="52" t="s">
        <v>23</v>
      </c>
      <c r="B4" s="45" t="s">
        <v>150</v>
      </c>
      <c r="C4" s="53"/>
      <c r="D4" s="48"/>
      <c r="E4" s="48"/>
      <c r="F4" s="48"/>
      <c r="G4" s="48"/>
      <c r="H4" s="48"/>
      <c r="I4" s="48"/>
      <c r="J4" s="47"/>
      <c r="K4" s="47"/>
    </row>
    <row r="5" spans="1:13" ht="15.75" customHeight="1" x14ac:dyDescent="0.25">
      <c r="A5" s="54" t="s">
        <v>145</v>
      </c>
      <c r="B5" s="55" t="s">
        <v>146</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147</v>
      </c>
      <c r="M11" t="s">
        <v>148</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0.13500000000000001</v>
      </c>
      <c r="M12" t="s">
        <v>149</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0.05</v>
      </c>
      <c r="M13" t="s">
        <v>149</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0.48199999999999998</v>
      </c>
      <c r="M16" t="s">
        <v>149</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0.48199999999999998</v>
      </c>
      <c r="M17" t="s">
        <v>149</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5.2999999999999999E-2</v>
      </c>
      <c r="M18" t="s">
        <v>149</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5.2999999999999999E-2</v>
      </c>
      <c r="M19" t="s">
        <v>149</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0.113</v>
      </c>
      <c r="M20" t="s">
        <v>149</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7.9000000000000001E-2</v>
      </c>
      <c r="M21" t="s">
        <v>149</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5.2999999999999999E-2</v>
      </c>
      <c r="M22" t="s">
        <v>149</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0.05</v>
      </c>
      <c r="M23" t="s">
        <v>149</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0.13500000000000001</v>
      </c>
      <c r="M31" s="81" t="str">
        <f>Cereal_1_Prod</f>
        <v>3,729,002</v>
      </c>
      <c r="N31" s="67">
        <f>L31*M31</f>
        <v>503415.27</v>
      </c>
      <c r="O31" s="68" t="str">
        <f>IF(ISNUMBER(D12),M31*(1+D12/100),M31)</f>
        <v>3,729,002</v>
      </c>
      <c r="P31" s="31">
        <f>SUM('Step1a_AnnualProduction&amp;Imports'!F5:G5)</f>
        <v>3382651.6833210001</v>
      </c>
      <c r="Q31" s="41">
        <f>P31*L31</f>
        <v>456657.97724833502</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0.05</v>
      </c>
      <c r="M32" s="81" t="str">
        <f>Cereal_2_Prod</f>
        <v xml:space="preserve">  841,600</v>
      </c>
      <c r="N32" s="61">
        <f t="shared" ref="N32:N42" si="6">L32*M32</f>
        <v>42080</v>
      </c>
      <c r="O32" s="68" t="str">
        <f>IF(ISNUMBER(D13),M32*(1+D13/100),M32)</f>
        <v xml:space="preserve">  841,600</v>
      </c>
      <c r="P32" s="31">
        <f>SUM('Step1a_AnnualProduction&amp;Imports'!F6:G6)</f>
        <v>755480.07504000003</v>
      </c>
      <c r="Q32" s="41">
        <f t="shared" ref="Q32:Q42" si="7">P32*L32</f>
        <v>37774.003752000004</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SUM('Step1a_AnnualProduction&amp;Imports'!F8:G8)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0.48199999999999998</v>
      </c>
      <c r="M35" s="81" t="str">
        <f>Roots_Tubers_Oil_1_Prod</f>
        <v>1,290,274</v>
      </c>
      <c r="N35" s="61">
        <f t="shared" si="6"/>
        <v>621912.06799999997</v>
      </c>
      <c r="O35" s="68" t="str">
        <f t="shared" si="8"/>
        <v>1,290,274</v>
      </c>
      <c r="P35" s="31">
        <f>SUM('Step1a_AnnualProduction&amp;Imports'!F9:G9)</f>
        <v>1288588</v>
      </c>
      <c r="Q35" s="41">
        <f t="shared" si="7"/>
        <v>621099.41599999997</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0.48199999999999998</v>
      </c>
      <c r="M36" s="81" t="str">
        <f>Roots_Tubers_Oil_2_Prod</f>
        <v xml:space="preserve">  786,676</v>
      </c>
      <c r="N36" s="61">
        <f t="shared" si="6"/>
        <v>379177.83199999999</v>
      </c>
      <c r="O36" s="68" t="str">
        <f t="shared" si="8"/>
        <v xml:space="preserve">  786,676</v>
      </c>
      <c r="P36" s="31">
        <f>SUM('Step1a_AnnualProduction&amp;Imports'!F10:G10)</f>
        <v>743172.60114899999</v>
      </c>
      <c r="Q36" s="41">
        <f t="shared" si="7"/>
        <v>358209.19375381799</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3,785,616</v>
      </c>
      <c r="N37" s="61">
        <f t="shared" si="6"/>
        <v>200637.64799999999</v>
      </c>
      <c r="O37" s="68" t="str">
        <f t="shared" si="8"/>
        <v>3,785,616</v>
      </c>
      <c r="P37" s="31">
        <f>SUM('Step1a_AnnualProduction&amp;Imports'!F11:G11)</f>
        <v>4121172.9238570002</v>
      </c>
      <c r="Q37" s="41">
        <f t="shared" si="7"/>
        <v>218422.16496442101</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508,115</v>
      </c>
      <c r="N38" s="61">
        <f t="shared" si="6"/>
        <v>26930.094999999998</v>
      </c>
      <c r="O38" s="68" t="str">
        <f t="shared" si="8"/>
        <v xml:space="preserve">  508,115</v>
      </c>
      <c r="P38" s="31">
        <f>SUM('Step1a_AnnualProduction&amp;Imports'!F12:G12)</f>
        <v>529003.36844999995</v>
      </c>
      <c r="Q38" s="41">
        <f t="shared" si="7"/>
        <v>28037.178527849996</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0.113</v>
      </c>
      <c r="M39" s="81" t="str">
        <f>Fish_1_Prod</f>
        <v>1,651,996</v>
      </c>
      <c r="N39" s="61">
        <f t="shared" si="6"/>
        <v>186675.54800000001</v>
      </c>
      <c r="O39" s="68" t="str">
        <f t="shared" si="8"/>
        <v>1,651,996</v>
      </c>
      <c r="P39" s="31">
        <f>SUM('Step1a_AnnualProduction&amp;Imports'!F13:G13)</f>
        <v>1336326.1765640001</v>
      </c>
      <c r="Q39" s="41">
        <f t="shared" si="7"/>
        <v>151004.857951732</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7.9000000000000001E-2</v>
      </c>
      <c r="M40" s="81" t="str">
        <f>Fish_2_Prod</f>
        <v xml:space="preserve">  964,848</v>
      </c>
      <c r="N40" s="61">
        <f t="shared" si="6"/>
        <v>76222.991999999998</v>
      </c>
      <c r="O40" s="68" t="str">
        <f t="shared" si="8"/>
        <v xml:space="preserve">  964,848</v>
      </c>
      <c r="P40" s="31">
        <f>SUM('Step1a_AnnualProduction&amp;Imports'!F14:G14)</f>
        <v>697364.2</v>
      </c>
      <c r="Q40" s="41">
        <f t="shared" si="7"/>
        <v>55091.771799999995</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5.2999999999999999E-2</v>
      </c>
      <c r="M41" s="81" t="str">
        <f>Other_1_Prod</f>
        <v xml:space="preserve">  481,379</v>
      </c>
      <c r="N41" s="61">
        <f t="shared" si="6"/>
        <v>25513.087</v>
      </c>
      <c r="O41" s="68" t="str">
        <f t="shared" si="8"/>
        <v xml:space="preserve">  481,379</v>
      </c>
      <c r="P41" s="31">
        <f>SUM('Step1a_AnnualProduction&amp;Imports'!F15:G15)</f>
        <v>483233.54052500002</v>
      </c>
      <c r="Q41" s="41">
        <f t="shared" si="7"/>
        <v>25611.377647825</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7,129,704</v>
      </c>
      <c r="N42" s="61">
        <f t="shared" si="6"/>
        <v>356485.2</v>
      </c>
      <c r="O42" s="68" t="str">
        <f t="shared" si="8"/>
        <v>7,129,704</v>
      </c>
      <c r="P42" s="31">
        <f>SUM('Step1a_AnnualProduction&amp;Imports'!F16:G16)</f>
        <v>7094874</v>
      </c>
      <c r="Q42" s="41">
        <f t="shared" si="7"/>
        <v>354743.7</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SUM('Step1a_AnnualProduction&amp;Imports'!H5:I5)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SUM('Step1a_AnnualProduction&amp;Imports'!H6:I6)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SUM('Step1a_AnnualProduction&amp;Imports'!H9:I9)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SUM('Step1a_AnnualProduction&amp;Imports'!H10:I10)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SUM('Step1a_AnnualProduction&amp;Imports'!H11:I11)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SUM('Step1a_AnnualProduction&amp;Imports'!H12:I12)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SUM('Step1a_AnnualProduction&amp;Imports'!H13:I13)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SUM('Step1a_AnnualProduction&amp;Imports'!H14:I14)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SUM('Step1a_AnnualProduction&amp;Imports'!H15:I15)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SUM('Step1a_AnnualProduction&amp;Imports'!H16:I16)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01701</v>
      </c>
      <c r="C13" s="71" t="str">
        <f>Cereal_2</f>
        <v>Beans dry</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01312</v>
      </c>
      <c r="C16" s="71" t="str">
        <f>Roots_Tubers_Oil_1</f>
        <v>Bananas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01316</v>
      </c>
      <c r="C17" s="71" t="str">
        <f>Roots_Tubers_Oil_2</f>
        <v>Mangoes guavas mangosteens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21111.01</v>
      </c>
      <c r="C19" s="71" t="str">
        <f>Animals_Products_2</f>
        <v>Meat of cattle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01510</v>
      </c>
      <c r="C20" s="71" t="str">
        <f>Fish_1</f>
        <v>Potatoes</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01620</v>
      </c>
      <c r="C22" s="71" t="str">
        <f>Other_1</f>
        <v>Tea leaves</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3,729,002</v>
      </c>
      <c r="N31" s="67">
        <f>L31*M31</f>
        <v>0</v>
      </c>
      <c r="O31" s="68" t="str">
        <f>IF(ISNUMBER(D12),M31*(1+D12/100),M31)</f>
        <v>3,729,002</v>
      </c>
      <c r="P31" s="31">
        <f>SUM('Step1a_AnnualProduction&amp;Imports'!J5:K5)</f>
        <v>0</v>
      </c>
      <c r="Q31" s="41">
        <f>P31*L31</f>
        <v>0</v>
      </c>
    </row>
    <row r="32" spans="1:27" x14ac:dyDescent="0.25">
      <c r="A32" s="33" t="str">
        <f>Cereal_2</f>
        <v>Cereals &amp; Pulses</v>
      </c>
      <c r="B32" s="32" t="str">
        <f>Cereal_2</f>
        <v>01701</v>
      </c>
      <c r="C32" s="71" t="str">
        <f>Cereal_2</f>
        <v>Beans dry</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841,600</v>
      </c>
      <c r="N32" s="61">
        <f t="shared" ref="N32:N42" si="6">L32*M32</f>
        <v>0</v>
      </c>
      <c r="O32" s="68" t="str">
        <f>IF(ISNUMBER(D13),M32*(1+D13/100),M32)</f>
        <v xml:space="preserve">  841,600</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01312</v>
      </c>
      <c r="C35" s="71" t="str">
        <f>Roots_Tubers_Oil_1</f>
        <v>Bananas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1,290,274</v>
      </c>
      <c r="N35" s="61">
        <f t="shared" si="6"/>
        <v>0</v>
      </c>
      <c r="O35" s="68" t="str">
        <f t="shared" si="8"/>
        <v>1,290,274</v>
      </c>
      <c r="P35" s="31">
        <f>SUM('Step1a_AnnualProduction&amp;Imports'!J9:K9)</f>
        <v>0</v>
      </c>
      <c r="Q35" s="41">
        <f t="shared" si="7"/>
        <v>0</v>
      </c>
    </row>
    <row r="36" spans="1:17" x14ac:dyDescent="0.25">
      <c r="A36" s="33" t="str">
        <f>Roots_Tubers_Oil_2</f>
        <v>Fruits &amp; Vegetables</v>
      </c>
      <c r="B36" s="32" t="str">
        <f>Roots_Tubers_Oil_2</f>
        <v>01316</v>
      </c>
      <c r="C36" s="71" t="str">
        <f>Roots_Tubers_Oil_2</f>
        <v>Mangoes guavas mangosteens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786,676</v>
      </c>
      <c r="N36" s="61">
        <f t="shared" si="6"/>
        <v>0</v>
      </c>
      <c r="O36" s="68" t="str">
        <f t="shared" si="8"/>
        <v xml:space="preserve">  786,676</v>
      </c>
      <c r="P36" s="31">
        <f>SUM('Step1a_AnnualProduction&amp;Imports'!J10:K10)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3,785,616</v>
      </c>
      <c r="N37" s="61">
        <f t="shared" si="6"/>
        <v>0</v>
      </c>
      <c r="O37" s="68" t="str">
        <f t="shared" si="8"/>
        <v>3,785,616</v>
      </c>
      <c r="P37" s="31">
        <f>SUM('Step1a_AnnualProduction&amp;Imports'!J11:K11)</f>
        <v>0</v>
      </c>
      <c r="Q37" s="41">
        <f t="shared" si="7"/>
        <v>0</v>
      </c>
    </row>
    <row r="38" spans="1:17" x14ac:dyDescent="0.25">
      <c r="A38" s="33" t="str">
        <f>Animals_Products_2</f>
        <v>Meat &amp; Animals Products</v>
      </c>
      <c r="B38" s="32" t="str">
        <f>Animals_Products_2</f>
        <v>21111.01</v>
      </c>
      <c r="C38" s="71" t="str">
        <f>Animals_Products_2</f>
        <v>Meat of cattle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508,115</v>
      </c>
      <c r="N38" s="61">
        <f t="shared" si="6"/>
        <v>0</v>
      </c>
      <c r="O38" s="68" t="str">
        <f t="shared" si="8"/>
        <v xml:space="preserve">  508,115</v>
      </c>
      <c r="P38" s="31">
        <f>SUM('Step1a_AnnualProduction&amp;Imports'!J12:K12)</f>
        <v>0</v>
      </c>
      <c r="Q38" s="41">
        <f t="shared" si="7"/>
        <v>0</v>
      </c>
    </row>
    <row r="39" spans="1:17" x14ac:dyDescent="0.25">
      <c r="A39" s="33" t="str">
        <f>Fish_1</f>
        <v>Roots, Tubers &amp; Oil-Bearing Crops</v>
      </c>
      <c r="B39" s="32" t="str">
        <f>Fish_1</f>
        <v>01510</v>
      </c>
      <c r="C39" s="71" t="str">
        <f>Fish_1</f>
        <v>Potatoes</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1,651,996</v>
      </c>
      <c r="N39" s="61">
        <f t="shared" si="6"/>
        <v>0</v>
      </c>
      <c r="O39" s="68" t="str">
        <f t="shared" si="8"/>
        <v>1,651,996</v>
      </c>
      <c r="P39" s="31">
        <f>SUM('Step1a_AnnualProduction&amp;Imports'!J13:K13)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964,848</v>
      </c>
      <c r="N40" s="61">
        <f t="shared" si="6"/>
        <v>0</v>
      </c>
      <c r="O40" s="68" t="str">
        <f t="shared" si="8"/>
        <v xml:space="preserve">  964,848</v>
      </c>
      <c r="P40" s="31">
        <f>SUM('Step1a_AnnualProduction&amp;Imports'!J14:K14)</f>
        <v>0</v>
      </c>
      <c r="Q40" s="41">
        <f t="shared" si="7"/>
        <v>0</v>
      </c>
    </row>
    <row r="41" spans="1:17" x14ac:dyDescent="0.25">
      <c r="A41" s="33" t="str">
        <f>Other_1</f>
        <v>Other</v>
      </c>
      <c r="B41" s="32" t="str">
        <f>Other_1</f>
        <v>01620</v>
      </c>
      <c r="C41" s="71" t="str">
        <f>Other_1</f>
        <v>Tea leaves</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481,379</v>
      </c>
      <c r="N41" s="61">
        <f t="shared" si="6"/>
        <v>0</v>
      </c>
      <c r="O41" s="68" t="str">
        <f t="shared" si="8"/>
        <v xml:space="preserve">  481,379</v>
      </c>
      <c r="P41" s="31">
        <f>SUM('Step1a_AnnualProduction&amp;Imports'!J15:K15)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7,129,704</v>
      </c>
      <c r="N42" s="61">
        <f t="shared" si="6"/>
        <v>0</v>
      </c>
      <c r="O42" s="68" t="str">
        <f t="shared" si="8"/>
        <v>7,129,704</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2019-04-01T11:44:11Z</dcterms:modified>
</cp:coreProperties>
</file>