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1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nglisha\Documents\faoswsLossa\SDG12_3\Excel\"/>
    </mc:Choice>
  </mc:AlternateContent>
  <bookViews>
    <workbookView xWindow="0" yWindow="0" windowWidth="13125" windowHeight="6105" firstSheet="3" activeTab="17"/>
  </bookViews>
  <sheets>
    <sheet name="Introduction" sheetId="8" r:id="rId1"/>
    <sheet name="Instructions" sheetId="7" r:id="rId2"/>
    <sheet name="Step 1_Select Commodity Basket" sheetId="9" r:id="rId3"/>
    <sheet name="Step1a_AnnualProduction&amp;Imports" sheetId="11" r:id="rId4"/>
    <sheet name="Step2_FLP_SubNat_pre-2015" sheetId="22" r:id="rId5"/>
    <sheet name="Step2_FLP_SubNat_2015" sheetId="2" r:id="rId6"/>
    <sheet name="Step2_FLP_SubNat_2016" sheetId="12" r:id="rId7"/>
    <sheet name="Step2_FLP_SubNat_2017" sheetId="13" state="hidden" r:id="rId8"/>
    <sheet name="Step2_FLP_SubNat_2018" sheetId="14" state="hidden" r:id="rId9"/>
    <sheet name="Step2_FLP_SubNat_2019" sheetId="15" state="hidden" r:id="rId10"/>
    <sheet name="Step2_FLP_SubNat_2020" sheetId="16" state="hidden" r:id="rId11"/>
    <sheet name="Step2_FLP_SubNat_2021" sheetId="17" state="hidden" r:id="rId12"/>
    <sheet name="Step2_FLP_SubNat_2022" sheetId="18" state="hidden" r:id="rId13"/>
    <sheet name="Step2_FLP_SubNat_2023" sheetId="19" state="hidden" r:id="rId14"/>
    <sheet name="Step2_FLP_SubNat_2024" sheetId="20" state="hidden" r:id="rId15"/>
    <sheet name="Step2_FLP_SubNat_2025" sheetId="21" state="hidden" r:id="rId16"/>
    <sheet name="Step3_CompareFLI" sheetId="1" r:id="rId17"/>
    <sheet name="Sources " sheetId="5" r:id="rId18"/>
  </sheets>
  <definedNames>
    <definedName name="Animals_Products_1">'Step 1_Select Commodity Basket'!$A$10:$C$10</definedName>
    <definedName name="Animals_Products_1_Price">'Step 1_Select Commodity Basket'!$G$10</definedName>
    <definedName name="Animals_Products_1_Prod">'Step 1_Select Commodity Basket'!$F$10</definedName>
    <definedName name="Animals_Products_2">'Step 1_Select Commodity Basket'!$A$11:$C$11</definedName>
    <definedName name="Animals_Products_2_Price">'Step 1_Select Commodity Basket'!$G$11</definedName>
    <definedName name="Animals_Products_2_Prod">'Step 1_Select Commodity Basket'!$F$11</definedName>
    <definedName name="Cereal_1">'Step 1_Select Commodity Basket'!$A$4:$C$4</definedName>
    <definedName name="Cereal_1_Price">'Step 1_Select Commodity Basket'!$G$4</definedName>
    <definedName name="Cereal_1_Prod">'Step 1_Select Commodity Basket'!$F$4</definedName>
    <definedName name="Cereal_2">'Step 1_Select Commodity Basket'!$A$5:$C$5</definedName>
    <definedName name="Cereal_2_Price">'Step 1_Select Commodity Basket'!$G$5</definedName>
    <definedName name="Cereal_2_Prod">'Step 1_Select Commodity Basket'!$F$5</definedName>
    <definedName name="denominator">Step3_CompareFLI!$F$16</definedName>
    <definedName name="Fish_1">'Step 1_Select Commodity Basket'!$A$12:$C$12</definedName>
    <definedName name="Fish_1_Price">'Step 1_Select Commodity Basket'!$G$12</definedName>
    <definedName name="Fish_1_Prod">'Step 1_Select Commodity Basket'!$F$12</definedName>
    <definedName name="Fish_2">'Step 1_Select Commodity Basket'!$A$13:$C$13</definedName>
    <definedName name="Fish_2_Price">'Step 1_Select Commodity Basket'!$G$13</definedName>
    <definedName name="Fish_2_Prod">'Step 1_Select Commodity Basket'!$F$13</definedName>
    <definedName name="Fruits_Vegetables_1">'Step 1_Select Commodity Basket'!$A$6:$C$6</definedName>
    <definedName name="Fruits_Vegetables_1_Price">'Step 1_Select Commodity Basket'!$G$6</definedName>
    <definedName name="Fruits_Vegetables_1_Prod">'Step 1_Select Commodity Basket'!$F$6</definedName>
    <definedName name="Fruits_Vegetables_2">'Step 1_Select Commodity Basket'!$A$7:$C$7</definedName>
    <definedName name="Fruits_Vegetables_2_Price">'Step 1_Select Commodity Basket'!$G$7</definedName>
    <definedName name="Fruits_Vegetables_2_Prod">'Step 1_Select Commodity Basket'!$F$7</definedName>
    <definedName name="Other_1">'Step 1_Select Commodity Basket'!$A$14:$C$14</definedName>
    <definedName name="Other_1_Price">'Step 1_Select Commodity Basket'!$G$14</definedName>
    <definedName name="Other_1_Prod">'Step 1_Select Commodity Basket'!$F$14</definedName>
    <definedName name="Other_2">'Step 1_Select Commodity Basket'!$A$15:$C$15</definedName>
    <definedName name="Other_2_Price">'Step 1_Select Commodity Basket'!$G$15</definedName>
    <definedName name="Other_2_Prod">'Step 1_Select Commodity Basket'!$F$15</definedName>
    <definedName name="_xlnm.Print_Area" localSheetId="1">Instructions!$A$1:$N$49</definedName>
    <definedName name="_xlnm.Print_Area" localSheetId="0">Introduction!$A$1:$M$16</definedName>
    <definedName name="_xlnm.Print_Area" localSheetId="2">'Step 1_Select Commodity Basket'!$A$1:$N$20</definedName>
    <definedName name="_xlnm.Print_Area" localSheetId="5">Step2_FLP_SubNat_2015!$A$1:$R$45</definedName>
    <definedName name="_xlnm.Print_Area" localSheetId="6">Step2_FLP_SubNat_2016!$A$1:$R$45</definedName>
    <definedName name="_xlnm.Print_Area" localSheetId="7">Step2_FLP_SubNat_2017!$A$1:$R$45</definedName>
    <definedName name="_xlnm.Print_Area" localSheetId="8">Step2_FLP_SubNat_2018!$A$1:$R$45</definedName>
    <definedName name="_xlnm.Print_Area" localSheetId="9">Step2_FLP_SubNat_2019!$A$1:$R$45</definedName>
    <definedName name="_xlnm.Print_Area" localSheetId="10">Step2_FLP_SubNat_2020!$A$1:$R$45</definedName>
    <definedName name="_xlnm.Print_Area" localSheetId="11">Step2_FLP_SubNat_2021!$A$1:$R$45</definedName>
    <definedName name="_xlnm.Print_Area" localSheetId="12">Step2_FLP_SubNat_2022!$A$1:$R$45</definedName>
    <definedName name="_xlnm.Print_Area" localSheetId="13">Step2_FLP_SubNat_2023!$A$1:$R$45</definedName>
    <definedName name="_xlnm.Print_Area" localSheetId="14">Step2_FLP_SubNat_2024!$A$1:$R$45</definedName>
    <definedName name="_xlnm.Print_Area" localSheetId="15">Step2_FLP_SubNat_2025!$A$1:$R$45</definedName>
    <definedName name="_xlnm.Print_Area" localSheetId="4">'Step2_FLP_SubNat_pre-2015'!$A$1:$R$45</definedName>
    <definedName name="_xlnm.Print_Area" localSheetId="16">Step3_CompareFLI!$A$1:$AF$75</definedName>
    <definedName name="Roots_Tubers_Oil_1">'Step 1_Select Commodity Basket'!$A$8:$C$8</definedName>
    <definedName name="Roots_Tubers_Oil_1_Price">'Step 1_Select Commodity Basket'!$G$8</definedName>
    <definedName name="Roots_Tubers_Oil_1_Prod">'Step 1_Select Commodity Basket'!$F$8</definedName>
    <definedName name="Roots_Tubers_Oil_2">'Step 1_Select Commodity Basket'!$A$9:$C$9</definedName>
    <definedName name="Roots_Tubers_Oil_2_Price">'Step 1_Select Commodity Basket'!$G$9</definedName>
    <definedName name="Roots_Tubers_Oil_2_Prod">'Step 1_Select Commodity Basket'!$F$9</definedName>
    <definedName name="Subnational_1" localSheetId="6">Step2_FLP_SubNat_2016!$D$12:$I$23</definedName>
    <definedName name="Subnational_1" localSheetId="7">Step2_FLP_SubNat_2017!$D$12:$I$23</definedName>
    <definedName name="Subnational_1" localSheetId="8">Step2_FLP_SubNat_2018!$D$12:$I$23</definedName>
    <definedName name="Subnational_1" localSheetId="9">Step2_FLP_SubNat_2019!$D$12:$I$23</definedName>
    <definedName name="Subnational_1" localSheetId="10">Step2_FLP_SubNat_2020!$D$12:$I$23</definedName>
    <definedName name="Subnational_1" localSheetId="11">Step2_FLP_SubNat_2021!$D$12:$I$23</definedName>
    <definedName name="Subnational_1" localSheetId="12">Step2_FLP_SubNat_2022!$D$12:$I$23</definedName>
    <definedName name="Subnational_1" localSheetId="13">Step2_FLP_SubNat_2023!$D$12:$I$23</definedName>
    <definedName name="Subnational_1" localSheetId="14">Step2_FLP_SubNat_2024!$D$12:$I$23</definedName>
    <definedName name="Subnational_1" localSheetId="15">Step2_FLP_SubNat_2025!$D$12:$I$23</definedName>
    <definedName name="Subnational_1" localSheetId="4">'Step2_FLP_SubNat_pre-2015'!$D$12:$I$23</definedName>
    <definedName name="Subnational_1">Step2_FLP_SubNat_2015!$D$12:$I$23</definedName>
  </definedNames>
  <calcPr calcId="162913"/>
</workbook>
</file>

<file path=xl/calcChain.xml><?xml version="1.0" encoding="utf-8"?>
<calcChain xmlns="http://schemas.openxmlformats.org/spreadsheetml/2006/main">
  <c r="C49" i="1" l="1"/>
  <c r="B49" i="1"/>
  <c r="A49" i="1"/>
  <c r="C48" i="1"/>
  <c r="B48" i="1"/>
  <c r="A48" i="1"/>
  <c r="H47" i="1"/>
  <c r="C47" i="1"/>
  <c r="B47" i="1"/>
  <c r="A47" i="1"/>
  <c r="N46" i="1"/>
  <c r="F46" i="1"/>
  <c r="C46" i="1"/>
  <c r="B46" i="1"/>
  <c r="A46" i="1"/>
  <c r="C45" i="1"/>
  <c r="B45" i="1"/>
  <c r="A45" i="1"/>
  <c r="C44" i="1"/>
  <c r="B44" i="1"/>
  <c r="A44" i="1"/>
  <c r="C43" i="1"/>
  <c r="B43" i="1"/>
  <c r="A43" i="1"/>
  <c r="N42" i="1"/>
  <c r="F42" i="1"/>
  <c r="C42" i="1"/>
  <c r="B42" i="1"/>
  <c r="A42" i="1"/>
  <c r="C41" i="1"/>
  <c r="B41" i="1"/>
  <c r="A41" i="1"/>
  <c r="J40" i="1"/>
  <c r="C40" i="1"/>
  <c r="B40" i="1"/>
  <c r="A40" i="1"/>
  <c r="C39" i="1"/>
  <c r="B39" i="1"/>
  <c r="A39" i="1"/>
  <c r="N38" i="1"/>
  <c r="F38" i="1"/>
  <c r="C38" i="1"/>
  <c r="B38" i="1"/>
  <c r="A38"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E15" i="1"/>
  <c r="D15" i="1"/>
  <c r="F15" i="1" s="1"/>
  <c r="L49" i="1" s="1"/>
  <c r="C15" i="1"/>
  <c r="B15" i="1"/>
  <c r="A15" i="1"/>
  <c r="E14" i="1"/>
  <c r="D14" i="1"/>
  <c r="F14" i="1" s="1"/>
  <c r="C14" i="1"/>
  <c r="B14" i="1"/>
  <c r="A14" i="1"/>
  <c r="E13" i="1"/>
  <c r="D13" i="1"/>
  <c r="F13" i="1" s="1"/>
  <c r="C13" i="1"/>
  <c r="B13" i="1"/>
  <c r="A13" i="1"/>
  <c r="F12" i="1"/>
  <c r="K46" i="1" s="1"/>
  <c r="E12" i="1"/>
  <c r="D12" i="1"/>
  <c r="C12" i="1"/>
  <c r="B12" i="1"/>
  <c r="A12" i="1"/>
  <c r="E11" i="1"/>
  <c r="D11" i="1"/>
  <c r="F11" i="1" s="1"/>
  <c r="C11" i="1"/>
  <c r="B11" i="1"/>
  <c r="A11" i="1"/>
  <c r="E10" i="1"/>
  <c r="D10" i="1"/>
  <c r="F10" i="1" s="1"/>
  <c r="C10" i="1"/>
  <c r="B10" i="1"/>
  <c r="A10" i="1"/>
  <c r="E9" i="1"/>
  <c r="D9" i="1"/>
  <c r="C9" i="1"/>
  <c r="B9" i="1"/>
  <c r="A9" i="1"/>
  <c r="F8" i="1"/>
  <c r="K42" i="1" s="1"/>
  <c r="E8" i="1"/>
  <c r="D8" i="1"/>
  <c r="C8" i="1"/>
  <c r="B8" i="1"/>
  <c r="A8" i="1"/>
  <c r="E7" i="1"/>
  <c r="D7" i="1"/>
  <c r="F7" i="1" s="1"/>
  <c r="C7" i="1"/>
  <c r="B7" i="1"/>
  <c r="A7" i="1"/>
  <c r="E6" i="1"/>
  <c r="D6" i="1"/>
  <c r="F6" i="1" s="1"/>
  <c r="C6" i="1"/>
  <c r="B6" i="1"/>
  <c r="A6" i="1"/>
  <c r="E5" i="1"/>
  <c r="D5" i="1"/>
  <c r="C5" i="1"/>
  <c r="B5" i="1"/>
  <c r="A5" i="1"/>
  <c r="F4" i="1"/>
  <c r="K38" i="1" s="1"/>
  <c r="E4" i="1"/>
  <c r="D4" i="1"/>
  <c r="C4" i="1"/>
  <c r="B4" i="1"/>
  <c r="A4" i="1"/>
  <c r="P42" i="21"/>
  <c r="O42" i="21"/>
  <c r="M42" i="21"/>
  <c r="F42" i="21"/>
  <c r="G42" i="21" s="1"/>
  <c r="H42" i="21" s="1"/>
  <c r="I42" i="21" s="1"/>
  <c r="K42" i="21" s="1"/>
  <c r="L42" i="21" s="1"/>
  <c r="E42" i="21"/>
  <c r="D42" i="21"/>
  <c r="C42" i="21"/>
  <c r="B42" i="21"/>
  <c r="A42" i="21"/>
  <c r="P41" i="21"/>
  <c r="O41" i="21"/>
  <c r="M41" i="21"/>
  <c r="L41" i="21"/>
  <c r="N41" i="21" s="1"/>
  <c r="F41" i="21"/>
  <c r="G41" i="21" s="1"/>
  <c r="H41" i="21" s="1"/>
  <c r="I41" i="21" s="1"/>
  <c r="K41" i="21" s="1"/>
  <c r="E41" i="21"/>
  <c r="D41" i="21"/>
  <c r="C41" i="21"/>
  <c r="B41" i="21"/>
  <c r="A41" i="21"/>
  <c r="P40" i="21"/>
  <c r="Q40" i="21" s="1"/>
  <c r="O40" i="21"/>
  <c r="M40" i="21"/>
  <c r="L40" i="21"/>
  <c r="N40" i="21" s="1"/>
  <c r="F40" i="21"/>
  <c r="G40" i="21" s="1"/>
  <c r="H40" i="21" s="1"/>
  <c r="I40" i="21" s="1"/>
  <c r="K40" i="21" s="1"/>
  <c r="E40" i="21"/>
  <c r="D40" i="21"/>
  <c r="C40" i="21"/>
  <c r="B40" i="21"/>
  <c r="A40" i="21"/>
  <c r="P39" i="21"/>
  <c r="O39" i="21"/>
  <c r="M39" i="21"/>
  <c r="F39" i="21"/>
  <c r="G39" i="21" s="1"/>
  <c r="H39" i="21" s="1"/>
  <c r="I39" i="21" s="1"/>
  <c r="K39" i="21" s="1"/>
  <c r="L39" i="21" s="1"/>
  <c r="N39" i="21" s="1"/>
  <c r="E39" i="21"/>
  <c r="D39" i="21"/>
  <c r="C39" i="21"/>
  <c r="B39" i="21"/>
  <c r="A39" i="21"/>
  <c r="P38" i="21"/>
  <c r="O38" i="21"/>
  <c r="M38" i="21"/>
  <c r="F38" i="21"/>
  <c r="G38" i="21" s="1"/>
  <c r="H38" i="21" s="1"/>
  <c r="I38" i="21" s="1"/>
  <c r="K38" i="21" s="1"/>
  <c r="L38" i="21" s="1"/>
  <c r="N38" i="21" s="1"/>
  <c r="E38" i="21"/>
  <c r="D38" i="21"/>
  <c r="C38" i="21"/>
  <c r="B38" i="21"/>
  <c r="A38" i="21"/>
  <c r="P37" i="21"/>
  <c r="O37" i="21"/>
  <c r="M37" i="21"/>
  <c r="L37" i="21"/>
  <c r="N37" i="21" s="1"/>
  <c r="F37" i="21"/>
  <c r="G37" i="21" s="1"/>
  <c r="H37" i="21" s="1"/>
  <c r="I37" i="21" s="1"/>
  <c r="K37" i="21" s="1"/>
  <c r="E37" i="21"/>
  <c r="D37" i="21"/>
  <c r="C37" i="21"/>
  <c r="B37" i="21"/>
  <c r="A37" i="21"/>
  <c r="P36" i="21"/>
  <c r="Q36" i="21" s="1"/>
  <c r="O36" i="21"/>
  <c r="M36" i="21"/>
  <c r="L36" i="21"/>
  <c r="N36" i="21" s="1"/>
  <c r="F36" i="21"/>
  <c r="G36" i="21" s="1"/>
  <c r="H36" i="21" s="1"/>
  <c r="I36" i="21" s="1"/>
  <c r="K36" i="21" s="1"/>
  <c r="E36" i="21"/>
  <c r="D36" i="21"/>
  <c r="C36" i="21"/>
  <c r="B36" i="21"/>
  <c r="A36" i="21"/>
  <c r="P35" i="21"/>
  <c r="O35" i="21"/>
  <c r="M35" i="21"/>
  <c r="F35" i="21"/>
  <c r="G35" i="21" s="1"/>
  <c r="H35" i="21" s="1"/>
  <c r="I35" i="21" s="1"/>
  <c r="K35" i="21" s="1"/>
  <c r="L35" i="21" s="1"/>
  <c r="N35" i="21" s="1"/>
  <c r="E35" i="21"/>
  <c r="D35" i="21"/>
  <c r="C35" i="21"/>
  <c r="B35" i="21"/>
  <c r="A35" i="21"/>
  <c r="P34" i="21"/>
  <c r="O34" i="21"/>
  <c r="M34" i="21"/>
  <c r="F34" i="21"/>
  <c r="G34" i="21" s="1"/>
  <c r="H34" i="21" s="1"/>
  <c r="I34" i="21" s="1"/>
  <c r="K34" i="21" s="1"/>
  <c r="L34" i="21" s="1"/>
  <c r="N34" i="21" s="1"/>
  <c r="E34" i="21"/>
  <c r="D34" i="21"/>
  <c r="C34" i="21"/>
  <c r="B34" i="21"/>
  <c r="A34" i="21"/>
  <c r="P33" i="21"/>
  <c r="O33" i="21"/>
  <c r="M33" i="21"/>
  <c r="L33" i="21"/>
  <c r="N33" i="21" s="1"/>
  <c r="F33" i="21"/>
  <c r="G33" i="21" s="1"/>
  <c r="H33" i="21" s="1"/>
  <c r="I33" i="21" s="1"/>
  <c r="K33" i="21" s="1"/>
  <c r="E33" i="21"/>
  <c r="D33" i="21"/>
  <c r="C33" i="21"/>
  <c r="B33" i="21"/>
  <c r="A33" i="21"/>
  <c r="P32" i="21"/>
  <c r="Q32" i="21" s="1"/>
  <c r="O32" i="21"/>
  <c r="M32" i="21"/>
  <c r="L32" i="21"/>
  <c r="N32" i="21" s="1"/>
  <c r="F32" i="21"/>
  <c r="G32" i="21" s="1"/>
  <c r="H32" i="21" s="1"/>
  <c r="I32" i="21" s="1"/>
  <c r="K32" i="21" s="1"/>
  <c r="E32" i="21"/>
  <c r="D32" i="21"/>
  <c r="C32" i="21"/>
  <c r="B32" i="21"/>
  <c r="A32" i="21"/>
  <c r="P31" i="21"/>
  <c r="O31" i="21"/>
  <c r="M31" i="21"/>
  <c r="F31" i="21"/>
  <c r="G31" i="21" s="1"/>
  <c r="H31" i="21" s="1"/>
  <c r="I31" i="21" s="1"/>
  <c r="K31" i="21" s="1"/>
  <c r="L31" i="21" s="1"/>
  <c r="N31" i="21" s="1"/>
  <c r="E31" i="21"/>
  <c r="D31" i="21"/>
  <c r="C31" i="21"/>
  <c r="B31" i="21"/>
  <c r="A31" i="21"/>
  <c r="C23" i="21"/>
  <c r="B23" i="21"/>
  <c r="A23" i="21"/>
  <c r="C22" i="21"/>
  <c r="B22" i="21"/>
  <c r="A22" i="21"/>
  <c r="C21" i="21"/>
  <c r="B21" i="21"/>
  <c r="A21" i="21"/>
  <c r="C20" i="21"/>
  <c r="B20" i="21"/>
  <c r="A20" i="21"/>
  <c r="C19" i="21"/>
  <c r="B19" i="21"/>
  <c r="A19" i="21"/>
  <c r="C18" i="21"/>
  <c r="B18" i="21"/>
  <c r="A18" i="21"/>
  <c r="C17" i="21"/>
  <c r="B17" i="21"/>
  <c r="A17" i="21"/>
  <c r="C16" i="21"/>
  <c r="B16" i="21"/>
  <c r="A16" i="21"/>
  <c r="C15" i="21"/>
  <c r="B15" i="21"/>
  <c r="A15" i="21"/>
  <c r="C14" i="21"/>
  <c r="B14" i="21"/>
  <c r="A14" i="21"/>
  <c r="C13" i="21"/>
  <c r="B13" i="21"/>
  <c r="A13" i="21"/>
  <c r="C12" i="21"/>
  <c r="B12" i="21"/>
  <c r="A12" i="21"/>
  <c r="P42" i="20"/>
  <c r="M42" i="20"/>
  <c r="O42" i="20" s="1"/>
  <c r="E42" i="20"/>
  <c r="F42" i="20" s="1"/>
  <c r="G42" i="20" s="1"/>
  <c r="H42" i="20" s="1"/>
  <c r="I42" i="20" s="1"/>
  <c r="K42" i="20" s="1"/>
  <c r="L42" i="20" s="1"/>
  <c r="N42" i="20" s="1"/>
  <c r="D42" i="20"/>
  <c r="C42" i="20"/>
  <c r="B42" i="20"/>
  <c r="A42" i="20"/>
  <c r="P41" i="20"/>
  <c r="M41" i="20"/>
  <c r="O41" i="20" s="1"/>
  <c r="E41" i="20"/>
  <c r="F41" i="20" s="1"/>
  <c r="G41" i="20" s="1"/>
  <c r="H41" i="20" s="1"/>
  <c r="I41" i="20" s="1"/>
  <c r="K41" i="20" s="1"/>
  <c r="L41" i="20" s="1"/>
  <c r="N41" i="20" s="1"/>
  <c r="D41" i="20"/>
  <c r="C41" i="20"/>
  <c r="B41" i="20"/>
  <c r="A41" i="20"/>
  <c r="P40" i="20"/>
  <c r="M40" i="20"/>
  <c r="O40" i="20" s="1"/>
  <c r="E40" i="20"/>
  <c r="F40" i="20" s="1"/>
  <c r="G40" i="20" s="1"/>
  <c r="H40" i="20" s="1"/>
  <c r="I40" i="20" s="1"/>
  <c r="K40" i="20" s="1"/>
  <c r="L40" i="20" s="1"/>
  <c r="N40" i="20" s="1"/>
  <c r="D40" i="20"/>
  <c r="C40" i="20"/>
  <c r="B40" i="20"/>
  <c r="A40" i="20"/>
  <c r="P39" i="20"/>
  <c r="M39" i="20"/>
  <c r="O39" i="20" s="1"/>
  <c r="E39" i="20"/>
  <c r="F39" i="20" s="1"/>
  <c r="G39" i="20" s="1"/>
  <c r="H39" i="20" s="1"/>
  <c r="I39" i="20" s="1"/>
  <c r="K39" i="20" s="1"/>
  <c r="L39" i="20" s="1"/>
  <c r="N39" i="20" s="1"/>
  <c r="D39" i="20"/>
  <c r="C39" i="20"/>
  <c r="B39" i="20"/>
  <c r="A39" i="20"/>
  <c r="P38" i="20"/>
  <c r="M38" i="20"/>
  <c r="O38" i="20" s="1"/>
  <c r="E38" i="20"/>
  <c r="F38" i="20" s="1"/>
  <c r="G38" i="20" s="1"/>
  <c r="H38" i="20" s="1"/>
  <c r="I38" i="20" s="1"/>
  <c r="K38" i="20" s="1"/>
  <c r="L38" i="20" s="1"/>
  <c r="N38" i="20" s="1"/>
  <c r="D38" i="20"/>
  <c r="C38" i="20"/>
  <c r="B38" i="20"/>
  <c r="A38" i="20"/>
  <c r="P37" i="20"/>
  <c r="M37" i="20"/>
  <c r="O37" i="20" s="1"/>
  <c r="E37" i="20"/>
  <c r="F37" i="20" s="1"/>
  <c r="G37" i="20" s="1"/>
  <c r="H37" i="20" s="1"/>
  <c r="I37" i="20" s="1"/>
  <c r="K37" i="20" s="1"/>
  <c r="L37" i="20" s="1"/>
  <c r="N37" i="20" s="1"/>
  <c r="D37" i="20"/>
  <c r="C37" i="20"/>
  <c r="B37" i="20"/>
  <c r="A37" i="20"/>
  <c r="P36" i="20"/>
  <c r="M36" i="20"/>
  <c r="O36" i="20" s="1"/>
  <c r="E36" i="20"/>
  <c r="F36" i="20" s="1"/>
  <c r="G36" i="20" s="1"/>
  <c r="H36" i="20" s="1"/>
  <c r="I36" i="20" s="1"/>
  <c r="K36" i="20" s="1"/>
  <c r="L36" i="20" s="1"/>
  <c r="N36" i="20" s="1"/>
  <c r="D36" i="20"/>
  <c r="C36" i="20"/>
  <c r="B36" i="20"/>
  <c r="A36" i="20"/>
  <c r="P35" i="20"/>
  <c r="M35" i="20"/>
  <c r="O35" i="20" s="1"/>
  <c r="G35" i="20"/>
  <c r="H35" i="20" s="1"/>
  <c r="I35" i="20" s="1"/>
  <c r="K35" i="20" s="1"/>
  <c r="L35" i="20" s="1"/>
  <c r="N35" i="20" s="1"/>
  <c r="E35" i="20"/>
  <c r="F35" i="20" s="1"/>
  <c r="D35" i="20"/>
  <c r="C35" i="20"/>
  <c r="B35" i="20"/>
  <c r="A35" i="20"/>
  <c r="P34" i="20"/>
  <c r="Q34" i="20" s="1"/>
  <c r="M34" i="20"/>
  <c r="O34" i="20" s="1"/>
  <c r="E34" i="20"/>
  <c r="F34" i="20" s="1"/>
  <c r="G34" i="20" s="1"/>
  <c r="H34" i="20" s="1"/>
  <c r="I34" i="20" s="1"/>
  <c r="K34" i="20" s="1"/>
  <c r="L34" i="20" s="1"/>
  <c r="N34" i="20" s="1"/>
  <c r="D34" i="20"/>
  <c r="C34" i="20"/>
  <c r="B34" i="20"/>
  <c r="A34" i="20"/>
  <c r="P33" i="20"/>
  <c r="M33" i="20"/>
  <c r="O33" i="20" s="1"/>
  <c r="E33" i="20"/>
  <c r="F33" i="20" s="1"/>
  <c r="G33" i="20" s="1"/>
  <c r="H33" i="20" s="1"/>
  <c r="I33" i="20" s="1"/>
  <c r="K33" i="20" s="1"/>
  <c r="L33" i="20" s="1"/>
  <c r="N33" i="20" s="1"/>
  <c r="D33" i="20"/>
  <c r="C33" i="20"/>
  <c r="B33" i="20"/>
  <c r="A33" i="20"/>
  <c r="P32" i="20"/>
  <c r="M32" i="20"/>
  <c r="O32" i="20" s="1"/>
  <c r="G32" i="20"/>
  <c r="H32" i="20" s="1"/>
  <c r="I32" i="20" s="1"/>
  <c r="K32" i="20" s="1"/>
  <c r="L32" i="20" s="1"/>
  <c r="N32" i="20" s="1"/>
  <c r="E32" i="20"/>
  <c r="F32" i="20" s="1"/>
  <c r="D32" i="20"/>
  <c r="C32" i="20"/>
  <c r="B32" i="20"/>
  <c r="A32" i="20"/>
  <c r="P31" i="20"/>
  <c r="M31" i="20"/>
  <c r="O31" i="20" s="1"/>
  <c r="E31" i="20"/>
  <c r="F31" i="20" s="1"/>
  <c r="G31" i="20" s="1"/>
  <c r="H31" i="20" s="1"/>
  <c r="I31" i="20" s="1"/>
  <c r="K31" i="20" s="1"/>
  <c r="L31" i="20" s="1"/>
  <c r="N31" i="20" s="1"/>
  <c r="D31" i="20"/>
  <c r="C31" i="20"/>
  <c r="B31" i="20"/>
  <c r="A31" i="20"/>
  <c r="C23" i="20"/>
  <c r="B23" i="20"/>
  <c r="A23" i="20"/>
  <c r="C22" i="20"/>
  <c r="B22" i="20"/>
  <c r="A22" i="20"/>
  <c r="C21" i="20"/>
  <c r="B21" i="20"/>
  <c r="A21" i="20"/>
  <c r="C20" i="20"/>
  <c r="B20" i="20"/>
  <c r="A20" i="20"/>
  <c r="C19" i="20"/>
  <c r="B19" i="20"/>
  <c r="A19" i="20"/>
  <c r="C18" i="20"/>
  <c r="B18" i="20"/>
  <c r="A18" i="20"/>
  <c r="C17" i="20"/>
  <c r="B17" i="20"/>
  <c r="A17" i="20"/>
  <c r="C16" i="20"/>
  <c r="B16" i="20"/>
  <c r="A16" i="20"/>
  <c r="C15" i="20"/>
  <c r="B15" i="20"/>
  <c r="A15" i="20"/>
  <c r="C14" i="20"/>
  <c r="B14" i="20"/>
  <c r="A14" i="20"/>
  <c r="C13" i="20"/>
  <c r="B13" i="20"/>
  <c r="A13" i="20"/>
  <c r="C12" i="20"/>
  <c r="B12" i="20"/>
  <c r="A12" i="20"/>
  <c r="P42" i="19"/>
  <c r="O42" i="19"/>
  <c r="M42" i="19"/>
  <c r="F42" i="19"/>
  <c r="G42" i="19" s="1"/>
  <c r="H42" i="19" s="1"/>
  <c r="I42" i="19" s="1"/>
  <c r="K42" i="19" s="1"/>
  <c r="L42" i="19" s="1"/>
  <c r="E42" i="19"/>
  <c r="D42" i="19"/>
  <c r="C42" i="19"/>
  <c r="B42" i="19"/>
  <c r="A42" i="19"/>
  <c r="P41" i="19"/>
  <c r="Q41" i="19" s="1"/>
  <c r="O41" i="19"/>
  <c r="M41" i="19"/>
  <c r="L41" i="19"/>
  <c r="N41" i="19" s="1"/>
  <c r="F41" i="19"/>
  <c r="G41" i="19" s="1"/>
  <c r="H41" i="19" s="1"/>
  <c r="I41" i="19" s="1"/>
  <c r="K41" i="19" s="1"/>
  <c r="E41" i="19"/>
  <c r="D41" i="19"/>
  <c r="C41" i="19"/>
  <c r="B41" i="19"/>
  <c r="A41" i="19"/>
  <c r="P40" i="19"/>
  <c r="O40" i="19"/>
  <c r="M40" i="19"/>
  <c r="F40" i="19"/>
  <c r="G40" i="19" s="1"/>
  <c r="H40" i="19" s="1"/>
  <c r="I40" i="19" s="1"/>
  <c r="K40" i="19" s="1"/>
  <c r="L40" i="19" s="1"/>
  <c r="N40" i="19" s="1"/>
  <c r="E40" i="19"/>
  <c r="D40" i="19"/>
  <c r="C40" i="19"/>
  <c r="B40" i="19"/>
  <c r="A40" i="19"/>
  <c r="P39" i="19"/>
  <c r="O39" i="19"/>
  <c r="M39" i="19"/>
  <c r="F39" i="19"/>
  <c r="G39" i="19" s="1"/>
  <c r="H39" i="19" s="1"/>
  <c r="I39" i="19" s="1"/>
  <c r="K39" i="19" s="1"/>
  <c r="L39" i="19" s="1"/>
  <c r="N39" i="19" s="1"/>
  <c r="E39" i="19"/>
  <c r="D39" i="19"/>
  <c r="C39" i="19"/>
  <c r="B39" i="19"/>
  <c r="A39" i="19"/>
  <c r="P38" i="19"/>
  <c r="Q38" i="19" s="1"/>
  <c r="O38" i="19"/>
  <c r="M38" i="19"/>
  <c r="F38" i="19"/>
  <c r="G38" i="19" s="1"/>
  <c r="H38" i="19" s="1"/>
  <c r="I38" i="19" s="1"/>
  <c r="K38" i="19" s="1"/>
  <c r="L38" i="19" s="1"/>
  <c r="N38" i="19" s="1"/>
  <c r="E38" i="19"/>
  <c r="D38" i="19"/>
  <c r="C38" i="19"/>
  <c r="B38" i="19"/>
  <c r="A38" i="19"/>
  <c r="P37" i="19"/>
  <c r="Q37" i="19" s="1"/>
  <c r="O37" i="19"/>
  <c r="M37" i="19"/>
  <c r="L37" i="19"/>
  <c r="N37" i="19" s="1"/>
  <c r="F37" i="19"/>
  <c r="G37" i="19" s="1"/>
  <c r="H37" i="19" s="1"/>
  <c r="I37" i="19" s="1"/>
  <c r="K37" i="19" s="1"/>
  <c r="E37" i="19"/>
  <c r="D37" i="19"/>
  <c r="C37" i="19"/>
  <c r="B37" i="19"/>
  <c r="A37" i="19"/>
  <c r="P36" i="19"/>
  <c r="O36" i="19"/>
  <c r="M36" i="19"/>
  <c r="F36" i="19"/>
  <c r="G36" i="19" s="1"/>
  <c r="H36" i="19" s="1"/>
  <c r="I36" i="19" s="1"/>
  <c r="K36" i="19" s="1"/>
  <c r="L36" i="19" s="1"/>
  <c r="N36" i="19" s="1"/>
  <c r="E36" i="19"/>
  <c r="D36" i="19"/>
  <c r="C36" i="19"/>
  <c r="B36" i="19"/>
  <c r="A36" i="19"/>
  <c r="P35" i="19"/>
  <c r="O35" i="19"/>
  <c r="M35" i="19"/>
  <c r="F35" i="19"/>
  <c r="G35" i="19" s="1"/>
  <c r="H35" i="19" s="1"/>
  <c r="I35" i="19" s="1"/>
  <c r="K35" i="19" s="1"/>
  <c r="L35" i="19" s="1"/>
  <c r="N35" i="19" s="1"/>
  <c r="E35" i="19"/>
  <c r="D35" i="19"/>
  <c r="C35" i="19"/>
  <c r="B35" i="19"/>
  <c r="A35" i="19"/>
  <c r="P34" i="19"/>
  <c r="O34" i="19"/>
  <c r="M34" i="19"/>
  <c r="F34" i="19"/>
  <c r="G34" i="19" s="1"/>
  <c r="H34" i="19" s="1"/>
  <c r="I34" i="19" s="1"/>
  <c r="K34" i="19" s="1"/>
  <c r="L34" i="19" s="1"/>
  <c r="N34" i="19" s="1"/>
  <c r="E34" i="19"/>
  <c r="D34" i="19"/>
  <c r="C34" i="19"/>
  <c r="B34" i="19"/>
  <c r="A34" i="19"/>
  <c r="P33" i="19"/>
  <c r="O33" i="19"/>
  <c r="M33" i="19"/>
  <c r="F33" i="19"/>
  <c r="G33" i="19" s="1"/>
  <c r="H33" i="19" s="1"/>
  <c r="I33" i="19" s="1"/>
  <c r="K33" i="19" s="1"/>
  <c r="L33" i="19" s="1"/>
  <c r="N33" i="19" s="1"/>
  <c r="E33" i="19"/>
  <c r="D33" i="19"/>
  <c r="C33" i="19"/>
  <c r="B33" i="19"/>
  <c r="A33" i="19"/>
  <c r="P32" i="19"/>
  <c r="O32" i="19"/>
  <c r="M32" i="19"/>
  <c r="G32" i="19"/>
  <c r="H32" i="19" s="1"/>
  <c r="I32" i="19" s="1"/>
  <c r="K32" i="19" s="1"/>
  <c r="L32" i="19" s="1"/>
  <c r="N32" i="19" s="1"/>
  <c r="F32" i="19"/>
  <c r="E32" i="19"/>
  <c r="D32" i="19"/>
  <c r="C32" i="19"/>
  <c r="B32" i="19"/>
  <c r="A32" i="19"/>
  <c r="P31" i="19"/>
  <c r="Q31" i="19" s="1"/>
  <c r="O31" i="19"/>
  <c r="M31" i="19"/>
  <c r="F31" i="19"/>
  <c r="G31" i="19" s="1"/>
  <c r="H31" i="19" s="1"/>
  <c r="I31" i="19" s="1"/>
  <c r="K31" i="19" s="1"/>
  <c r="L31" i="19" s="1"/>
  <c r="N31" i="19" s="1"/>
  <c r="E31" i="19"/>
  <c r="D31" i="19"/>
  <c r="C31" i="19"/>
  <c r="B31" i="19"/>
  <c r="A31" i="19"/>
  <c r="C23" i="19"/>
  <c r="B23" i="19"/>
  <c r="A23" i="19"/>
  <c r="C22" i="19"/>
  <c r="B22" i="19"/>
  <c r="A22" i="19"/>
  <c r="C21" i="19"/>
  <c r="B21" i="19"/>
  <c r="A21" i="19"/>
  <c r="C20" i="19"/>
  <c r="B20" i="19"/>
  <c r="A20" i="19"/>
  <c r="C19" i="19"/>
  <c r="B19" i="19"/>
  <c r="A19" i="19"/>
  <c r="C18" i="19"/>
  <c r="B18" i="19"/>
  <c r="A18" i="19"/>
  <c r="C17" i="19"/>
  <c r="B17" i="19"/>
  <c r="A17" i="19"/>
  <c r="C16" i="19"/>
  <c r="B16" i="19"/>
  <c r="A16" i="19"/>
  <c r="C15" i="19"/>
  <c r="B15" i="19"/>
  <c r="A15" i="19"/>
  <c r="C14" i="19"/>
  <c r="B14" i="19"/>
  <c r="A14" i="19"/>
  <c r="C13" i="19"/>
  <c r="B13" i="19"/>
  <c r="A13" i="19"/>
  <c r="C12" i="19"/>
  <c r="B12" i="19"/>
  <c r="A12" i="19"/>
  <c r="P42" i="18"/>
  <c r="M42" i="18"/>
  <c r="O42" i="18" s="1"/>
  <c r="E42" i="18"/>
  <c r="F42" i="18" s="1"/>
  <c r="G42" i="18" s="1"/>
  <c r="H42" i="18" s="1"/>
  <c r="I42" i="18" s="1"/>
  <c r="K42" i="18" s="1"/>
  <c r="L42" i="18" s="1"/>
  <c r="D42" i="18"/>
  <c r="C42" i="18"/>
  <c r="B42" i="18"/>
  <c r="A42" i="18"/>
  <c r="P41" i="18"/>
  <c r="M41" i="18"/>
  <c r="O41" i="18" s="1"/>
  <c r="E41" i="18"/>
  <c r="F41" i="18" s="1"/>
  <c r="G41" i="18" s="1"/>
  <c r="H41" i="18" s="1"/>
  <c r="I41" i="18" s="1"/>
  <c r="K41" i="18" s="1"/>
  <c r="L41" i="18" s="1"/>
  <c r="N41" i="18" s="1"/>
  <c r="D41" i="18"/>
  <c r="C41" i="18"/>
  <c r="B41" i="18"/>
  <c r="A41" i="18"/>
  <c r="P40" i="18"/>
  <c r="M40" i="18"/>
  <c r="O40" i="18" s="1"/>
  <c r="H40" i="18"/>
  <c r="I40" i="18" s="1"/>
  <c r="K40" i="18" s="1"/>
  <c r="L40" i="18" s="1"/>
  <c r="N40" i="18" s="1"/>
  <c r="G40" i="18"/>
  <c r="E40" i="18"/>
  <c r="F40" i="18" s="1"/>
  <c r="D40" i="18"/>
  <c r="C40" i="18"/>
  <c r="B40" i="18"/>
  <c r="A40" i="18"/>
  <c r="P39" i="18"/>
  <c r="M39" i="18"/>
  <c r="O39" i="18" s="1"/>
  <c r="G39" i="18"/>
  <c r="H39" i="18" s="1"/>
  <c r="I39" i="18" s="1"/>
  <c r="K39" i="18" s="1"/>
  <c r="L39" i="18" s="1"/>
  <c r="N39" i="18" s="1"/>
  <c r="E39" i="18"/>
  <c r="F39" i="18" s="1"/>
  <c r="D39" i="18"/>
  <c r="C39" i="18"/>
  <c r="B39" i="18"/>
  <c r="A39" i="18"/>
  <c r="P38" i="18"/>
  <c r="M38" i="18"/>
  <c r="O38" i="18" s="1"/>
  <c r="G38" i="18"/>
  <c r="H38" i="18" s="1"/>
  <c r="I38" i="18" s="1"/>
  <c r="K38" i="18" s="1"/>
  <c r="L38" i="18" s="1"/>
  <c r="N38" i="18" s="1"/>
  <c r="E38" i="18"/>
  <c r="F38" i="18" s="1"/>
  <c r="D38" i="18"/>
  <c r="C38" i="18"/>
  <c r="B38" i="18"/>
  <c r="A38" i="18"/>
  <c r="P37" i="18"/>
  <c r="M37" i="18"/>
  <c r="O37" i="18" s="1"/>
  <c r="K37" i="18"/>
  <c r="L37" i="18" s="1"/>
  <c r="G37" i="18"/>
  <c r="H37" i="18" s="1"/>
  <c r="I37" i="18" s="1"/>
  <c r="E37" i="18"/>
  <c r="F37" i="18" s="1"/>
  <c r="D37" i="18"/>
  <c r="C37" i="18"/>
  <c r="B37" i="18"/>
  <c r="A37" i="18"/>
  <c r="P36" i="18"/>
  <c r="O36" i="18"/>
  <c r="M36" i="18"/>
  <c r="F36" i="18"/>
  <c r="G36" i="18" s="1"/>
  <c r="H36" i="18" s="1"/>
  <c r="I36" i="18" s="1"/>
  <c r="K36" i="18" s="1"/>
  <c r="L36" i="18" s="1"/>
  <c r="E36" i="18"/>
  <c r="D36" i="18"/>
  <c r="C36" i="18"/>
  <c r="B36" i="18"/>
  <c r="A36" i="18"/>
  <c r="P35" i="18"/>
  <c r="O35" i="18"/>
  <c r="M35" i="18"/>
  <c r="F35" i="18"/>
  <c r="G35" i="18" s="1"/>
  <c r="H35" i="18" s="1"/>
  <c r="I35" i="18" s="1"/>
  <c r="K35" i="18" s="1"/>
  <c r="L35" i="18" s="1"/>
  <c r="E35" i="18"/>
  <c r="D35" i="18"/>
  <c r="C35" i="18"/>
  <c r="B35" i="18"/>
  <c r="A35" i="18"/>
  <c r="P34" i="18"/>
  <c r="O34" i="18"/>
  <c r="M34" i="18"/>
  <c r="H34" i="18"/>
  <c r="I34" i="18" s="1"/>
  <c r="K34" i="18" s="1"/>
  <c r="L34" i="18" s="1"/>
  <c r="N34" i="18" s="1"/>
  <c r="F34" i="18"/>
  <c r="G34" i="18" s="1"/>
  <c r="E34" i="18"/>
  <c r="D34" i="18"/>
  <c r="C34" i="18"/>
  <c r="B34" i="18"/>
  <c r="A34" i="18"/>
  <c r="Q33" i="18"/>
  <c r="P33" i="18"/>
  <c r="O33" i="18"/>
  <c r="M33" i="18"/>
  <c r="H33" i="18"/>
  <c r="I33" i="18" s="1"/>
  <c r="K33" i="18" s="1"/>
  <c r="L33" i="18" s="1"/>
  <c r="N33" i="18" s="1"/>
  <c r="F33" i="18"/>
  <c r="G33" i="18" s="1"/>
  <c r="E33" i="18"/>
  <c r="D33" i="18"/>
  <c r="C33" i="18"/>
  <c r="B33" i="18"/>
  <c r="A33" i="18"/>
  <c r="P32" i="18"/>
  <c r="O32" i="18"/>
  <c r="M32" i="18"/>
  <c r="F32" i="18"/>
  <c r="G32" i="18" s="1"/>
  <c r="H32" i="18" s="1"/>
  <c r="I32" i="18" s="1"/>
  <c r="K32" i="18" s="1"/>
  <c r="L32" i="18" s="1"/>
  <c r="E32" i="18"/>
  <c r="D32" i="18"/>
  <c r="C32" i="18"/>
  <c r="B32" i="18"/>
  <c r="A32" i="18"/>
  <c r="Q31" i="18"/>
  <c r="P31" i="18"/>
  <c r="O31" i="18"/>
  <c r="M31" i="18"/>
  <c r="H31" i="18"/>
  <c r="I31" i="18" s="1"/>
  <c r="K31" i="18" s="1"/>
  <c r="L31" i="18" s="1"/>
  <c r="N31" i="18" s="1"/>
  <c r="F31" i="18"/>
  <c r="G31" i="18" s="1"/>
  <c r="E31" i="18"/>
  <c r="D31" i="18"/>
  <c r="C31" i="18"/>
  <c r="B31" i="18"/>
  <c r="A31" i="18"/>
  <c r="C23" i="18"/>
  <c r="B23" i="18"/>
  <c r="A23" i="18"/>
  <c r="C22" i="18"/>
  <c r="B22" i="18"/>
  <c r="A22" i="18"/>
  <c r="C21" i="18"/>
  <c r="B21" i="18"/>
  <c r="A21" i="18"/>
  <c r="C20" i="18"/>
  <c r="B20" i="18"/>
  <c r="A20" i="18"/>
  <c r="C19" i="18"/>
  <c r="B19" i="18"/>
  <c r="A19" i="18"/>
  <c r="C18" i="18"/>
  <c r="B18" i="18"/>
  <c r="A18" i="18"/>
  <c r="C17" i="18"/>
  <c r="B17" i="18"/>
  <c r="A17" i="18"/>
  <c r="C16" i="18"/>
  <c r="B16" i="18"/>
  <c r="A16" i="18"/>
  <c r="C15" i="18"/>
  <c r="B15" i="18"/>
  <c r="A15" i="18"/>
  <c r="C14" i="18"/>
  <c r="B14" i="18"/>
  <c r="A14" i="18"/>
  <c r="C13" i="18"/>
  <c r="B13" i="18"/>
  <c r="A13" i="18"/>
  <c r="C12" i="18"/>
  <c r="B12" i="18"/>
  <c r="A12" i="18"/>
  <c r="P42" i="17"/>
  <c r="M42" i="17"/>
  <c r="O42" i="17" s="1"/>
  <c r="E42" i="17"/>
  <c r="F42" i="17" s="1"/>
  <c r="G42" i="17" s="1"/>
  <c r="H42" i="17" s="1"/>
  <c r="I42" i="17" s="1"/>
  <c r="K42" i="17" s="1"/>
  <c r="L42" i="17" s="1"/>
  <c r="N42" i="17" s="1"/>
  <c r="D42" i="17"/>
  <c r="C42" i="17"/>
  <c r="B42" i="17"/>
  <c r="A42" i="17"/>
  <c r="P41" i="17"/>
  <c r="M41" i="17"/>
  <c r="O41" i="17" s="1"/>
  <c r="E41" i="17"/>
  <c r="F41" i="17" s="1"/>
  <c r="G41" i="17" s="1"/>
  <c r="H41" i="17" s="1"/>
  <c r="I41" i="17" s="1"/>
  <c r="K41" i="17" s="1"/>
  <c r="L41" i="17" s="1"/>
  <c r="N41" i="17" s="1"/>
  <c r="D41" i="17"/>
  <c r="C41" i="17"/>
  <c r="B41" i="17"/>
  <c r="A41" i="17"/>
  <c r="P40" i="17"/>
  <c r="M40" i="17"/>
  <c r="O40" i="17" s="1"/>
  <c r="E40" i="17"/>
  <c r="F40" i="17" s="1"/>
  <c r="G40" i="17" s="1"/>
  <c r="H40" i="17" s="1"/>
  <c r="I40" i="17" s="1"/>
  <c r="K40" i="17" s="1"/>
  <c r="L40" i="17" s="1"/>
  <c r="D40" i="17"/>
  <c r="C40" i="17"/>
  <c r="B40" i="17"/>
  <c r="A40" i="17"/>
  <c r="P39" i="17"/>
  <c r="M39" i="17"/>
  <c r="O39" i="17" s="1"/>
  <c r="E39" i="17"/>
  <c r="F39" i="17" s="1"/>
  <c r="G39" i="17" s="1"/>
  <c r="H39" i="17" s="1"/>
  <c r="I39" i="17" s="1"/>
  <c r="K39" i="17" s="1"/>
  <c r="L39" i="17" s="1"/>
  <c r="N39" i="17" s="1"/>
  <c r="D39" i="17"/>
  <c r="C39" i="17"/>
  <c r="B39" i="17"/>
  <c r="A39" i="17"/>
  <c r="P38" i="17"/>
  <c r="Q38" i="17" s="1"/>
  <c r="M38" i="17"/>
  <c r="O38" i="17" s="1"/>
  <c r="E38" i="17"/>
  <c r="F38" i="17" s="1"/>
  <c r="G38" i="17" s="1"/>
  <c r="H38" i="17" s="1"/>
  <c r="I38" i="17" s="1"/>
  <c r="K38" i="17" s="1"/>
  <c r="L38" i="17" s="1"/>
  <c r="D38" i="17"/>
  <c r="C38" i="17"/>
  <c r="B38" i="17"/>
  <c r="A38" i="17"/>
  <c r="P37" i="17"/>
  <c r="Q37" i="17" s="1"/>
  <c r="M37" i="17"/>
  <c r="O37" i="17" s="1"/>
  <c r="E37" i="17"/>
  <c r="F37" i="17" s="1"/>
  <c r="G37" i="17" s="1"/>
  <c r="H37" i="17" s="1"/>
  <c r="I37" i="17" s="1"/>
  <c r="K37" i="17" s="1"/>
  <c r="L37" i="17" s="1"/>
  <c r="D37" i="17"/>
  <c r="C37" i="17"/>
  <c r="B37" i="17"/>
  <c r="A37" i="17"/>
  <c r="P36" i="17"/>
  <c r="Q36" i="17" s="1"/>
  <c r="M36" i="17"/>
  <c r="O36" i="17" s="1"/>
  <c r="E36" i="17"/>
  <c r="F36" i="17" s="1"/>
  <c r="G36" i="17" s="1"/>
  <c r="H36" i="17" s="1"/>
  <c r="I36" i="17" s="1"/>
  <c r="K36" i="17" s="1"/>
  <c r="L36" i="17" s="1"/>
  <c r="D36" i="17"/>
  <c r="C36" i="17"/>
  <c r="B36" i="17"/>
  <c r="A36" i="17"/>
  <c r="P35" i="17"/>
  <c r="M35" i="17"/>
  <c r="O35" i="17" s="1"/>
  <c r="E35" i="17"/>
  <c r="F35" i="17" s="1"/>
  <c r="G35" i="17" s="1"/>
  <c r="H35" i="17" s="1"/>
  <c r="I35" i="17" s="1"/>
  <c r="K35" i="17" s="1"/>
  <c r="L35" i="17" s="1"/>
  <c r="N35" i="17" s="1"/>
  <c r="D35" i="17"/>
  <c r="C35" i="17"/>
  <c r="B35" i="17"/>
  <c r="A35" i="17"/>
  <c r="P34" i="17"/>
  <c r="M34" i="17"/>
  <c r="O34" i="17" s="1"/>
  <c r="E34" i="17"/>
  <c r="F34" i="17" s="1"/>
  <c r="G34" i="17" s="1"/>
  <c r="H34" i="17" s="1"/>
  <c r="I34" i="17" s="1"/>
  <c r="K34" i="17" s="1"/>
  <c r="L34" i="17" s="1"/>
  <c r="N34" i="17" s="1"/>
  <c r="D34" i="17"/>
  <c r="C34" i="17"/>
  <c r="B34" i="17"/>
  <c r="A34" i="17"/>
  <c r="P33" i="17"/>
  <c r="M33" i="17"/>
  <c r="O33" i="17" s="1"/>
  <c r="E33" i="17"/>
  <c r="F33" i="17" s="1"/>
  <c r="G33" i="17" s="1"/>
  <c r="H33" i="17" s="1"/>
  <c r="I33" i="17" s="1"/>
  <c r="K33" i="17" s="1"/>
  <c r="L33" i="17" s="1"/>
  <c r="N33" i="17" s="1"/>
  <c r="D33" i="17"/>
  <c r="C33" i="17"/>
  <c r="B33" i="17"/>
  <c r="A33" i="17"/>
  <c r="P32" i="17"/>
  <c r="M32" i="17"/>
  <c r="O32" i="17" s="1"/>
  <c r="E32" i="17"/>
  <c r="F32" i="17" s="1"/>
  <c r="G32" i="17" s="1"/>
  <c r="H32" i="17" s="1"/>
  <c r="I32" i="17" s="1"/>
  <c r="K32" i="17" s="1"/>
  <c r="L32" i="17" s="1"/>
  <c r="D32" i="17"/>
  <c r="C32" i="17"/>
  <c r="B32" i="17"/>
  <c r="A32" i="17"/>
  <c r="P31" i="17"/>
  <c r="M31" i="17"/>
  <c r="O31" i="17" s="1"/>
  <c r="E31" i="17"/>
  <c r="F31" i="17" s="1"/>
  <c r="G31" i="17" s="1"/>
  <c r="H31" i="17" s="1"/>
  <c r="I31" i="17" s="1"/>
  <c r="K31" i="17" s="1"/>
  <c r="L31" i="17" s="1"/>
  <c r="N31" i="17" s="1"/>
  <c r="D31" i="17"/>
  <c r="C31" i="17"/>
  <c r="B31" i="17"/>
  <c r="A31" i="17"/>
  <c r="C23" i="17"/>
  <c r="B23" i="17"/>
  <c r="A23" i="17"/>
  <c r="C22" i="17"/>
  <c r="B22" i="17"/>
  <c r="A22" i="17"/>
  <c r="C21" i="17"/>
  <c r="B21" i="17"/>
  <c r="A21" i="17"/>
  <c r="C20" i="17"/>
  <c r="B20" i="17"/>
  <c r="A20" i="17"/>
  <c r="C19" i="17"/>
  <c r="B19" i="17"/>
  <c r="A19" i="17"/>
  <c r="C18" i="17"/>
  <c r="B18" i="17"/>
  <c r="A18" i="17"/>
  <c r="C17" i="17"/>
  <c r="B17" i="17"/>
  <c r="A17" i="17"/>
  <c r="C16" i="17"/>
  <c r="B16" i="17"/>
  <c r="A16" i="17"/>
  <c r="C15" i="17"/>
  <c r="B15" i="17"/>
  <c r="A15" i="17"/>
  <c r="C14" i="17"/>
  <c r="B14" i="17"/>
  <c r="A14" i="17"/>
  <c r="C13" i="17"/>
  <c r="B13" i="17"/>
  <c r="A13" i="17"/>
  <c r="C12" i="17"/>
  <c r="B12" i="17"/>
  <c r="A12" i="17"/>
  <c r="P42" i="16"/>
  <c r="O42" i="16"/>
  <c r="M42" i="16"/>
  <c r="H42" i="16"/>
  <c r="I42" i="16" s="1"/>
  <c r="K42" i="16" s="1"/>
  <c r="L42" i="16" s="1"/>
  <c r="N42" i="16" s="1"/>
  <c r="F42" i="16"/>
  <c r="G42" i="16" s="1"/>
  <c r="E42" i="16"/>
  <c r="D42" i="16"/>
  <c r="C42" i="16"/>
  <c r="B42" i="16"/>
  <c r="A42" i="16"/>
  <c r="Q41" i="16"/>
  <c r="P41" i="16"/>
  <c r="O41" i="16"/>
  <c r="M41" i="16"/>
  <c r="H41" i="16"/>
  <c r="I41" i="16" s="1"/>
  <c r="K41" i="16" s="1"/>
  <c r="L41" i="16" s="1"/>
  <c r="N41" i="16" s="1"/>
  <c r="F41" i="16"/>
  <c r="G41" i="16" s="1"/>
  <c r="E41" i="16"/>
  <c r="D41" i="16"/>
  <c r="C41" i="16"/>
  <c r="B41" i="16"/>
  <c r="A41" i="16"/>
  <c r="P40" i="16"/>
  <c r="O40" i="16"/>
  <c r="M40" i="16"/>
  <c r="F40" i="16"/>
  <c r="G40" i="16" s="1"/>
  <c r="H40" i="16" s="1"/>
  <c r="I40" i="16" s="1"/>
  <c r="K40" i="16" s="1"/>
  <c r="L40" i="16" s="1"/>
  <c r="E40" i="16"/>
  <c r="D40" i="16"/>
  <c r="C40" i="16"/>
  <c r="B40" i="16"/>
  <c r="A40" i="16"/>
  <c r="Q39" i="16"/>
  <c r="P39" i="16"/>
  <c r="O39" i="16"/>
  <c r="M39" i="16"/>
  <c r="H39" i="16"/>
  <c r="I39" i="16" s="1"/>
  <c r="K39" i="16" s="1"/>
  <c r="L39" i="16" s="1"/>
  <c r="N39" i="16" s="1"/>
  <c r="F39" i="16"/>
  <c r="G39" i="16" s="1"/>
  <c r="E39" i="16"/>
  <c r="D39" i="16"/>
  <c r="C39" i="16"/>
  <c r="B39" i="16"/>
  <c r="A39" i="16"/>
  <c r="P38" i="16"/>
  <c r="O38" i="16"/>
  <c r="M38" i="16"/>
  <c r="F38" i="16"/>
  <c r="G38" i="16" s="1"/>
  <c r="H38" i="16" s="1"/>
  <c r="I38" i="16" s="1"/>
  <c r="K38" i="16" s="1"/>
  <c r="L38" i="16" s="1"/>
  <c r="E38" i="16"/>
  <c r="D38" i="16"/>
  <c r="C38" i="16"/>
  <c r="B38" i="16"/>
  <c r="A38" i="16"/>
  <c r="P37" i="16"/>
  <c r="O37" i="16"/>
  <c r="M37" i="16"/>
  <c r="H37" i="16"/>
  <c r="I37" i="16" s="1"/>
  <c r="K37" i="16" s="1"/>
  <c r="L37" i="16" s="1"/>
  <c r="F37" i="16"/>
  <c r="G37" i="16" s="1"/>
  <c r="E37" i="16"/>
  <c r="D37" i="16"/>
  <c r="C37" i="16"/>
  <c r="B37" i="16"/>
  <c r="A37" i="16"/>
  <c r="P36" i="16"/>
  <c r="O36" i="16"/>
  <c r="M36" i="16"/>
  <c r="F36" i="16"/>
  <c r="G36" i="16" s="1"/>
  <c r="H36" i="16" s="1"/>
  <c r="I36" i="16" s="1"/>
  <c r="K36" i="16" s="1"/>
  <c r="L36" i="16" s="1"/>
  <c r="E36" i="16"/>
  <c r="D36" i="16"/>
  <c r="C36" i="16"/>
  <c r="B36" i="16"/>
  <c r="A36" i="16"/>
  <c r="P35" i="16"/>
  <c r="O35" i="16"/>
  <c r="M35" i="16"/>
  <c r="F35" i="16"/>
  <c r="G35" i="16" s="1"/>
  <c r="H35" i="16" s="1"/>
  <c r="I35" i="16" s="1"/>
  <c r="K35" i="16" s="1"/>
  <c r="L35" i="16" s="1"/>
  <c r="E35" i="16"/>
  <c r="D35" i="16"/>
  <c r="C35" i="16"/>
  <c r="B35" i="16"/>
  <c r="A35" i="16"/>
  <c r="P34" i="16"/>
  <c r="O34" i="16"/>
  <c r="M34" i="16"/>
  <c r="H34" i="16"/>
  <c r="I34" i="16" s="1"/>
  <c r="K34" i="16" s="1"/>
  <c r="L34" i="16" s="1"/>
  <c r="N34" i="16" s="1"/>
  <c r="F34" i="16"/>
  <c r="G34" i="16" s="1"/>
  <c r="E34" i="16"/>
  <c r="D34" i="16"/>
  <c r="C34" i="16"/>
  <c r="B34" i="16"/>
  <c r="A34" i="16"/>
  <c r="Q33" i="16"/>
  <c r="P33" i="16"/>
  <c r="O33" i="16"/>
  <c r="M33" i="16"/>
  <c r="H33" i="16"/>
  <c r="I33" i="16" s="1"/>
  <c r="K33" i="16" s="1"/>
  <c r="L33" i="16" s="1"/>
  <c r="N33" i="16" s="1"/>
  <c r="F33" i="16"/>
  <c r="G33" i="16" s="1"/>
  <c r="E33" i="16"/>
  <c r="D33" i="16"/>
  <c r="C33" i="16"/>
  <c r="B33" i="16"/>
  <c r="A33" i="16"/>
  <c r="P32" i="16"/>
  <c r="O32" i="16"/>
  <c r="M32" i="16"/>
  <c r="F32" i="16"/>
  <c r="G32" i="16" s="1"/>
  <c r="H32" i="16" s="1"/>
  <c r="I32" i="16" s="1"/>
  <c r="K32" i="16" s="1"/>
  <c r="L32" i="16" s="1"/>
  <c r="E32" i="16"/>
  <c r="D32" i="16"/>
  <c r="C32" i="16"/>
  <c r="B32" i="16"/>
  <c r="A32" i="16"/>
  <c r="Q31" i="16"/>
  <c r="P31" i="16"/>
  <c r="O31" i="16"/>
  <c r="M31" i="16"/>
  <c r="H31" i="16"/>
  <c r="I31" i="16" s="1"/>
  <c r="K31" i="16" s="1"/>
  <c r="L31" i="16" s="1"/>
  <c r="N31" i="16" s="1"/>
  <c r="F31" i="16"/>
  <c r="G31" i="16" s="1"/>
  <c r="E31" i="16"/>
  <c r="D31" i="16"/>
  <c r="C31" i="16"/>
  <c r="B31" i="16"/>
  <c r="A31" i="16"/>
  <c r="C23" i="16"/>
  <c r="B23" i="16"/>
  <c r="A23" i="16"/>
  <c r="C22" i="16"/>
  <c r="B22" i="16"/>
  <c r="A22" i="16"/>
  <c r="C21" i="16"/>
  <c r="B21" i="16"/>
  <c r="A21" i="16"/>
  <c r="C20" i="16"/>
  <c r="B20" i="16"/>
  <c r="A20" i="16"/>
  <c r="C19" i="16"/>
  <c r="B19" i="16"/>
  <c r="A19" i="16"/>
  <c r="C18" i="16"/>
  <c r="B18" i="16"/>
  <c r="A18" i="16"/>
  <c r="C17" i="16"/>
  <c r="B17" i="16"/>
  <c r="A17" i="16"/>
  <c r="C16" i="16"/>
  <c r="B16" i="16"/>
  <c r="A16" i="16"/>
  <c r="C15" i="16"/>
  <c r="B15" i="16"/>
  <c r="A15" i="16"/>
  <c r="C14" i="16"/>
  <c r="B14" i="16"/>
  <c r="A14" i="16"/>
  <c r="C13" i="16"/>
  <c r="B13" i="16"/>
  <c r="A13" i="16"/>
  <c r="C12" i="16"/>
  <c r="B12" i="16"/>
  <c r="A12" i="16"/>
  <c r="P42" i="15"/>
  <c r="M42" i="15"/>
  <c r="O42" i="15" s="1"/>
  <c r="E42" i="15"/>
  <c r="F42" i="15" s="1"/>
  <c r="G42" i="15" s="1"/>
  <c r="H42" i="15" s="1"/>
  <c r="I42" i="15" s="1"/>
  <c r="K42" i="15" s="1"/>
  <c r="L42" i="15" s="1"/>
  <c r="N42" i="15" s="1"/>
  <c r="D42" i="15"/>
  <c r="C42" i="15"/>
  <c r="B42" i="15"/>
  <c r="A42" i="15"/>
  <c r="P41" i="15"/>
  <c r="M41" i="15"/>
  <c r="O41" i="15" s="1"/>
  <c r="E41" i="15"/>
  <c r="F41" i="15" s="1"/>
  <c r="G41" i="15" s="1"/>
  <c r="H41" i="15" s="1"/>
  <c r="I41" i="15" s="1"/>
  <c r="K41" i="15" s="1"/>
  <c r="L41" i="15" s="1"/>
  <c r="N41" i="15" s="1"/>
  <c r="D41" i="15"/>
  <c r="C41" i="15"/>
  <c r="B41" i="15"/>
  <c r="A41" i="15"/>
  <c r="P40" i="15"/>
  <c r="M40" i="15"/>
  <c r="O40" i="15" s="1"/>
  <c r="E40" i="15"/>
  <c r="F40" i="15" s="1"/>
  <c r="G40" i="15" s="1"/>
  <c r="H40" i="15" s="1"/>
  <c r="I40" i="15" s="1"/>
  <c r="K40" i="15" s="1"/>
  <c r="L40" i="15" s="1"/>
  <c r="N40" i="15" s="1"/>
  <c r="D40" i="15"/>
  <c r="C40" i="15"/>
  <c r="B40" i="15"/>
  <c r="A40" i="15"/>
  <c r="P39" i="15"/>
  <c r="M39" i="15"/>
  <c r="O39" i="15" s="1"/>
  <c r="E39" i="15"/>
  <c r="F39" i="15" s="1"/>
  <c r="G39" i="15" s="1"/>
  <c r="H39" i="15" s="1"/>
  <c r="I39" i="15" s="1"/>
  <c r="K39" i="15" s="1"/>
  <c r="L39" i="15" s="1"/>
  <c r="N39" i="15" s="1"/>
  <c r="D39" i="15"/>
  <c r="C39" i="15"/>
  <c r="B39" i="15"/>
  <c r="A39" i="15"/>
  <c r="P38" i="15"/>
  <c r="Q38" i="15" s="1"/>
  <c r="M38" i="15"/>
  <c r="O38" i="15" s="1"/>
  <c r="E38" i="15"/>
  <c r="F38" i="15" s="1"/>
  <c r="G38" i="15" s="1"/>
  <c r="H38" i="15" s="1"/>
  <c r="I38" i="15" s="1"/>
  <c r="K38" i="15" s="1"/>
  <c r="L38" i="15" s="1"/>
  <c r="D38" i="15"/>
  <c r="C38" i="15"/>
  <c r="B38" i="15"/>
  <c r="A38" i="15"/>
  <c r="P37" i="15"/>
  <c r="Q37" i="15" s="1"/>
  <c r="M37" i="15"/>
  <c r="O37" i="15" s="1"/>
  <c r="E37" i="15"/>
  <c r="F37" i="15" s="1"/>
  <c r="G37" i="15" s="1"/>
  <c r="H37" i="15" s="1"/>
  <c r="I37" i="15" s="1"/>
  <c r="K37" i="15" s="1"/>
  <c r="L37" i="15" s="1"/>
  <c r="D37" i="15"/>
  <c r="C37" i="15"/>
  <c r="B37" i="15"/>
  <c r="A37" i="15"/>
  <c r="P36" i="15"/>
  <c r="Q36" i="15" s="1"/>
  <c r="M36" i="15"/>
  <c r="O36" i="15" s="1"/>
  <c r="E36" i="15"/>
  <c r="F36" i="15" s="1"/>
  <c r="G36" i="15" s="1"/>
  <c r="H36" i="15" s="1"/>
  <c r="I36" i="15" s="1"/>
  <c r="K36" i="15" s="1"/>
  <c r="L36" i="15" s="1"/>
  <c r="D36" i="15"/>
  <c r="C36" i="15"/>
  <c r="B36" i="15"/>
  <c r="A36" i="15"/>
  <c r="P35" i="15"/>
  <c r="M35" i="15"/>
  <c r="O35" i="15" s="1"/>
  <c r="G35" i="15"/>
  <c r="H35" i="15" s="1"/>
  <c r="I35" i="15" s="1"/>
  <c r="K35" i="15" s="1"/>
  <c r="L35" i="15" s="1"/>
  <c r="N35" i="15" s="1"/>
  <c r="E35" i="15"/>
  <c r="F35" i="15" s="1"/>
  <c r="D35" i="15"/>
  <c r="C35" i="15"/>
  <c r="B35" i="15"/>
  <c r="A35" i="15"/>
  <c r="P34" i="15"/>
  <c r="M34" i="15"/>
  <c r="O34" i="15" s="1"/>
  <c r="G34" i="15"/>
  <c r="H34" i="15" s="1"/>
  <c r="I34" i="15" s="1"/>
  <c r="K34" i="15" s="1"/>
  <c r="L34" i="15" s="1"/>
  <c r="N34" i="15" s="1"/>
  <c r="E34" i="15"/>
  <c r="F34" i="15" s="1"/>
  <c r="D34" i="15"/>
  <c r="C34" i="15"/>
  <c r="B34" i="15"/>
  <c r="A34" i="15"/>
  <c r="P33" i="15"/>
  <c r="M33" i="15"/>
  <c r="O33" i="15" s="1"/>
  <c r="G33" i="15"/>
  <c r="H33" i="15" s="1"/>
  <c r="I33" i="15" s="1"/>
  <c r="K33" i="15" s="1"/>
  <c r="L33" i="15" s="1"/>
  <c r="N33" i="15" s="1"/>
  <c r="E33" i="15"/>
  <c r="F33" i="15" s="1"/>
  <c r="D33" i="15"/>
  <c r="C33" i="15"/>
  <c r="B33" i="15"/>
  <c r="A33" i="15"/>
  <c r="P32" i="15"/>
  <c r="M32" i="15"/>
  <c r="O32" i="15" s="1"/>
  <c r="G32" i="15"/>
  <c r="H32" i="15" s="1"/>
  <c r="I32" i="15" s="1"/>
  <c r="K32" i="15" s="1"/>
  <c r="L32" i="15" s="1"/>
  <c r="N32" i="15" s="1"/>
  <c r="E32" i="15"/>
  <c r="F32" i="15" s="1"/>
  <c r="D32" i="15"/>
  <c r="C32" i="15"/>
  <c r="B32" i="15"/>
  <c r="A32" i="15"/>
  <c r="P31" i="15"/>
  <c r="M31" i="15"/>
  <c r="O31" i="15" s="1"/>
  <c r="G31" i="15"/>
  <c r="H31" i="15" s="1"/>
  <c r="I31" i="15" s="1"/>
  <c r="K31" i="15" s="1"/>
  <c r="L31" i="15" s="1"/>
  <c r="N31" i="15" s="1"/>
  <c r="E31" i="15"/>
  <c r="F31" i="15" s="1"/>
  <c r="D31" i="15"/>
  <c r="C31" i="15"/>
  <c r="B31" i="15"/>
  <c r="A31" i="15"/>
  <c r="C23" i="15"/>
  <c r="B23" i="15"/>
  <c r="A23" i="15"/>
  <c r="C22" i="15"/>
  <c r="B22" i="15"/>
  <c r="A22" i="15"/>
  <c r="C21" i="15"/>
  <c r="B21" i="15"/>
  <c r="A21" i="15"/>
  <c r="C20" i="15"/>
  <c r="B20" i="15"/>
  <c r="A20" i="15"/>
  <c r="C19" i="15"/>
  <c r="B19" i="15"/>
  <c r="A19" i="15"/>
  <c r="C18" i="15"/>
  <c r="B18" i="15"/>
  <c r="A18" i="15"/>
  <c r="C17" i="15"/>
  <c r="B17" i="15"/>
  <c r="A17" i="15"/>
  <c r="C16" i="15"/>
  <c r="B16" i="15"/>
  <c r="A16" i="15"/>
  <c r="C15" i="15"/>
  <c r="B15" i="15"/>
  <c r="A15" i="15"/>
  <c r="C14" i="15"/>
  <c r="B14" i="15"/>
  <c r="A14" i="15"/>
  <c r="C13" i="15"/>
  <c r="B13" i="15"/>
  <c r="A13" i="15"/>
  <c r="C12" i="15"/>
  <c r="B12" i="15"/>
  <c r="A12" i="15"/>
  <c r="P42" i="14"/>
  <c r="O42" i="14"/>
  <c r="M42" i="14"/>
  <c r="F42" i="14"/>
  <c r="G42" i="14" s="1"/>
  <c r="H42" i="14" s="1"/>
  <c r="I42" i="14" s="1"/>
  <c r="K42" i="14" s="1"/>
  <c r="L42" i="14" s="1"/>
  <c r="E42" i="14"/>
  <c r="D42" i="14"/>
  <c r="C42" i="14"/>
  <c r="B42" i="14"/>
  <c r="A42" i="14"/>
  <c r="P41" i="14"/>
  <c r="O41" i="14"/>
  <c r="M41" i="14"/>
  <c r="G41" i="14"/>
  <c r="H41" i="14" s="1"/>
  <c r="I41" i="14" s="1"/>
  <c r="K41" i="14" s="1"/>
  <c r="L41" i="14" s="1"/>
  <c r="N41" i="14" s="1"/>
  <c r="F41" i="14"/>
  <c r="E41" i="14"/>
  <c r="D41" i="14"/>
  <c r="C41" i="14"/>
  <c r="B41" i="14"/>
  <c r="A41" i="14"/>
  <c r="P40" i="14"/>
  <c r="O40" i="14"/>
  <c r="M40" i="14"/>
  <c r="I40" i="14"/>
  <c r="K40" i="14" s="1"/>
  <c r="L40" i="14" s="1"/>
  <c r="N40" i="14" s="1"/>
  <c r="H40" i="14"/>
  <c r="G40" i="14"/>
  <c r="F40" i="14"/>
  <c r="E40" i="14"/>
  <c r="D40" i="14"/>
  <c r="C40" i="14"/>
  <c r="B40" i="14"/>
  <c r="A40" i="14"/>
  <c r="P39" i="14"/>
  <c r="M39" i="14"/>
  <c r="O39" i="14" s="1"/>
  <c r="H39" i="14"/>
  <c r="I39" i="14" s="1"/>
  <c r="K39" i="14" s="1"/>
  <c r="L39" i="14" s="1"/>
  <c r="G39" i="14"/>
  <c r="F39" i="14"/>
  <c r="E39" i="14"/>
  <c r="D39" i="14"/>
  <c r="C39" i="14"/>
  <c r="B39" i="14"/>
  <c r="A39" i="14"/>
  <c r="P38" i="14"/>
  <c r="O38" i="14"/>
  <c r="M38" i="14"/>
  <c r="G38" i="14"/>
  <c r="H38" i="14" s="1"/>
  <c r="I38" i="14" s="1"/>
  <c r="K38" i="14" s="1"/>
  <c r="L38" i="14" s="1"/>
  <c r="N38" i="14" s="1"/>
  <c r="F38" i="14"/>
  <c r="E38" i="14"/>
  <c r="D38" i="14"/>
  <c r="C38" i="14"/>
  <c r="B38" i="14"/>
  <c r="A38" i="14"/>
  <c r="P37" i="14"/>
  <c r="Q37" i="14" s="1"/>
  <c r="O37" i="14"/>
  <c r="M37" i="14"/>
  <c r="F37" i="14"/>
  <c r="G37" i="14" s="1"/>
  <c r="H37" i="14" s="1"/>
  <c r="I37" i="14" s="1"/>
  <c r="K37" i="14" s="1"/>
  <c r="L37" i="14" s="1"/>
  <c r="N37" i="14" s="1"/>
  <c r="E37" i="14"/>
  <c r="D37" i="14"/>
  <c r="C37" i="14"/>
  <c r="B37" i="14"/>
  <c r="A37" i="14"/>
  <c r="P36" i="14"/>
  <c r="Q36" i="14" s="1"/>
  <c r="O36" i="14"/>
  <c r="M36" i="14"/>
  <c r="F36" i="14"/>
  <c r="G36" i="14" s="1"/>
  <c r="H36" i="14" s="1"/>
  <c r="I36" i="14" s="1"/>
  <c r="K36" i="14" s="1"/>
  <c r="L36" i="14" s="1"/>
  <c r="N36" i="14" s="1"/>
  <c r="E36" i="14"/>
  <c r="D36" i="14"/>
  <c r="C36" i="14"/>
  <c r="B36" i="14"/>
  <c r="A36" i="14"/>
  <c r="P35" i="14"/>
  <c r="Q35" i="14" s="1"/>
  <c r="M35" i="14"/>
  <c r="O35" i="14" s="1"/>
  <c r="E35" i="14"/>
  <c r="F35" i="14" s="1"/>
  <c r="G35" i="14" s="1"/>
  <c r="H35" i="14" s="1"/>
  <c r="I35" i="14" s="1"/>
  <c r="K35" i="14" s="1"/>
  <c r="L35" i="14" s="1"/>
  <c r="N35" i="14" s="1"/>
  <c r="D35" i="14"/>
  <c r="C35" i="14"/>
  <c r="B35" i="14"/>
  <c r="A35" i="14"/>
  <c r="P34" i="14"/>
  <c r="M34" i="14"/>
  <c r="O34" i="14" s="1"/>
  <c r="E34" i="14"/>
  <c r="F34" i="14" s="1"/>
  <c r="G34" i="14" s="1"/>
  <c r="H34" i="14" s="1"/>
  <c r="I34" i="14" s="1"/>
  <c r="K34" i="14" s="1"/>
  <c r="L34" i="14" s="1"/>
  <c r="D34" i="14"/>
  <c r="C34" i="14"/>
  <c r="B34" i="14"/>
  <c r="A34" i="14"/>
  <c r="P33" i="14"/>
  <c r="M33" i="14"/>
  <c r="O33" i="14" s="1"/>
  <c r="E33" i="14"/>
  <c r="F33" i="14" s="1"/>
  <c r="G33" i="14" s="1"/>
  <c r="H33" i="14" s="1"/>
  <c r="I33" i="14" s="1"/>
  <c r="K33" i="14" s="1"/>
  <c r="L33" i="14" s="1"/>
  <c r="D33" i="14"/>
  <c r="C33" i="14"/>
  <c r="B33" i="14"/>
  <c r="A33" i="14"/>
  <c r="P32" i="14"/>
  <c r="M32" i="14"/>
  <c r="O32" i="14" s="1"/>
  <c r="E32" i="14"/>
  <c r="F32" i="14" s="1"/>
  <c r="G32" i="14" s="1"/>
  <c r="H32" i="14" s="1"/>
  <c r="I32" i="14" s="1"/>
  <c r="K32" i="14" s="1"/>
  <c r="L32" i="14" s="1"/>
  <c r="D32" i="14"/>
  <c r="C32" i="14"/>
  <c r="B32" i="14"/>
  <c r="A32" i="14"/>
  <c r="P31" i="14"/>
  <c r="M31" i="14"/>
  <c r="O31" i="14" s="1"/>
  <c r="E31" i="14"/>
  <c r="F31" i="14" s="1"/>
  <c r="G31" i="14" s="1"/>
  <c r="H31" i="14" s="1"/>
  <c r="I31" i="14" s="1"/>
  <c r="K31" i="14" s="1"/>
  <c r="L31" i="14" s="1"/>
  <c r="D31" i="14"/>
  <c r="C31" i="14"/>
  <c r="B31" i="14"/>
  <c r="A31" i="14"/>
  <c r="C23" i="14"/>
  <c r="B23" i="14"/>
  <c r="A23" i="14"/>
  <c r="C22" i="14"/>
  <c r="B22" i="14"/>
  <c r="A22" i="14"/>
  <c r="C21" i="14"/>
  <c r="B21" i="14"/>
  <c r="A21" i="14"/>
  <c r="C20" i="14"/>
  <c r="B20" i="14"/>
  <c r="A20" i="14"/>
  <c r="C19" i="14"/>
  <c r="B19" i="14"/>
  <c r="A19" i="14"/>
  <c r="C18" i="14"/>
  <c r="B18" i="14"/>
  <c r="A18" i="14"/>
  <c r="C17" i="14"/>
  <c r="B17" i="14"/>
  <c r="A17" i="14"/>
  <c r="C16" i="14"/>
  <c r="B16" i="14"/>
  <c r="A16" i="14"/>
  <c r="C15" i="14"/>
  <c r="B15" i="14"/>
  <c r="A15" i="14"/>
  <c r="C14" i="14"/>
  <c r="B14" i="14"/>
  <c r="A14" i="14"/>
  <c r="C13" i="14"/>
  <c r="B13" i="14"/>
  <c r="A13" i="14"/>
  <c r="C12" i="14"/>
  <c r="B12" i="14"/>
  <c r="A12" i="14"/>
  <c r="Q42" i="13"/>
  <c r="P42" i="13"/>
  <c r="M42" i="13"/>
  <c r="O42" i="13" s="1"/>
  <c r="H42" i="13"/>
  <c r="I42" i="13" s="1"/>
  <c r="K42" i="13" s="1"/>
  <c r="L42" i="13" s="1"/>
  <c r="N42" i="13" s="1"/>
  <c r="G42" i="13"/>
  <c r="F42" i="13"/>
  <c r="E42" i="13"/>
  <c r="D42" i="13"/>
  <c r="C42" i="13"/>
  <c r="B42" i="13"/>
  <c r="A42" i="13"/>
  <c r="P41" i="13"/>
  <c r="M41" i="13"/>
  <c r="O41" i="13" s="1"/>
  <c r="H41" i="13"/>
  <c r="I41" i="13" s="1"/>
  <c r="K41" i="13" s="1"/>
  <c r="L41" i="13" s="1"/>
  <c r="N41" i="13" s="1"/>
  <c r="G41" i="13"/>
  <c r="F41" i="13"/>
  <c r="E41" i="13"/>
  <c r="D41" i="13"/>
  <c r="C41" i="13"/>
  <c r="B41" i="13"/>
  <c r="A41" i="13"/>
  <c r="P40" i="13"/>
  <c r="M40" i="13"/>
  <c r="O40" i="13" s="1"/>
  <c r="H40" i="13"/>
  <c r="I40" i="13" s="1"/>
  <c r="K40" i="13" s="1"/>
  <c r="L40" i="13" s="1"/>
  <c r="N40" i="13" s="1"/>
  <c r="G40" i="13"/>
  <c r="F40" i="13"/>
  <c r="E40" i="13"/>
  <c r="D40" i="13"/>
  <c r="C40" i="13"/>
  <c r="B40" i="13"/>
  <c r="A40" i="13"/>
  <c r="Q39" i="13"/>
  <c r="P39" i="13"/>
  <c r="M39" i="13"/>
  <c r="O39" i="13" s="1"/>
  <c r="H39" i="13"/>
  <c r="I39" i="13" s="1"/>
  <c r="K39" i="13" s="1"/>
  <c r="L39" i="13" s="1"/>
  <c r="N39" i="13" s="1"/>
  <c r="G39" i="13"/>
  <c r="F39" i="13"/>
  <c r="E39" i="13"/>
  <c r="D39" i="13"/>
  <c r="C39" i="13"/>
  <c r="B39" i="13"/>
  <c r="A39" i="13"/>
  <c r="P38" i="13"/>
  <c r="M38" i="13"/>
  <c r="O38" i="13" s="1"/>
  <c r="H38" i="13"/>
  <c r="I38" i="13" s="1"/>
  <c r="K38" i="13" s="1"/>
  <c r="L38" i="13" s="1"/>
  <c r="N38" i="13" s="1"/>
  <c r="G38" i="13"/>
  <c r="F38" i="13"/>
  <c r="E38" i="13"/>
  <c r="D38" i="13"/>
  <c r="C38" i="13"/>
  <c r="B38" i="13"/>
  <c r="A38" i="13"/>
  <c r="P37" i="13"/>
  <c r="M37" i="13"/>
  <c r="O37" i="13" s="1"/>
  <c r="H37" i="13"/>
  <c r="I37" i="13" s="1"/>
  <c r="K37" i="13" s="1"/>
  <c r="L37" i="13" s="1"/>
  <c r="N37" i="13" s="1"/>
  <c r="G37" i="13"/>
  <c r="F37" i="13"/>
  <c r="E37" i="13"/>
  <c r="D37" i="13"/>
  <c r="C37" i="13"/>
  <c r="B37" i="13"/>
  <c r="A37" i="13"/>
  <c r="Q36" i="13"/>
  <c r="P36" i="13"/>
  <c r="M36" i="13"/>
  <c r="O36" i="13" s="1"/>
  <c r="H36" i="13"/>
  <c r="I36" i="13" s="1"/>
  <c r="K36" i="13" s="1"/>
  <c r="L36" i="13" s="1"/>
  <c r="N36" i="13" s="1"/>
  <c r="G36" i="13"/>
  <c r="F36" i="13"/>
  <c r="E36" i="13"/>
  <c r="D36" i="13"/>
  <c r="C36" i="13"/>
  <c r="B36" i="13"/>
  <c r="A36" i="13"/>
  <c r="P35" i="13"/>
  <c r="M35" i="13"/>
  <c r="O35" i="13" s="1"/>
  <c r="H35" i="13"/>
  <c r="I35" i="13" s="1"/>
  <c r="K35" i="13" s="1"/>
  <c r="L35" i="13" s="1"/>
  <c r="N35" i="13" s="1"/>
  <c r="G35" i="13"/>
  <c r="F35" i="13"/>
  <c r="E35" i="13"/>
  <c r="D35" i="13"/>
  <c r="C35" i="13"/>
  <c r="B35" i="13"/>
  <c r="A35" i="13"/>
  <c r="Q34" i="13"/>
  <c r="P34" i="13"/>
  <c r="M34" i="13"/>
  <c r="O34" i="13" s="1"/>
  <c r="H34" i="13"/>
  <c r="I34" i="13" s="1"/>
  <c r="K34" i="13" s="1"/>
  <c r="L34" i="13" s="1"/>
  <c r="N34" i="13" s="1"/>
  <c r="G34" i="13"/>
  <c r="F34" i="13"/>
  <c r="E34" i="13"/>
  <c r="D34" i="13"/>
  <c r="C34" i="13"/>
  <c r="B34" i="13"/>
  <c r="A34" i="13"/>
  <c r="P33" i="13"/>
  <c r="M33" i="13"/>
  <c r="O33" i="13" s="1"/>
  <c r="H33" i="13"/>
  <c r="I33" i="13" s="1"/>
  <c r="K33" i="13" s="1"/>
  <c r="L33" i="13" s="1"/>
  <c r="N33" i="13" s="1"/>
  <c r="G33" i="13"/>
  <c r="F33" i="13"/>
  <c r="E33" i="13"/>
  <c r="D33" i="13"/>
  <c r="C33" i="13"/>
  <c r="B33" i="13"/>
  <c r="A33" i="13"/>
  <c r="P32" i="13"/>
  <c r="M32" i="13"/>
  <c r="O32" i="13" s="1"/>
  <c r="H32" i="13"/>
  <c r="I32" i="13" s="1"/>
  <c r="K32" i="13" s="1"/>
  <c r="L32" i="13" s="1"/>
  <c r="N32" i="13" s="1"/>
  <c r="G32" i="13"/>
  <c r="F32" i="13"/>
  <c r="E32" i="13"/>
  <c r="D32" i="13"/>
  <c r="C32" i="13"/>
  <c r="B32" i="13"/>
  <c r="A32" i="13"/>
  <c r="Q31" i="13"/>
  <c r="P31" i="13"/>
  <c r="M31" i="13"/>
  <c r="O31" i="13" s="1"/>
  <c r="H31" i="13"/>
  <c r="I31" i="13" s="1"/>
  <c r="K31" i="13" s="1"/>
  <c r="L31" i="13" s="1"/>
  <c r="N31" i="13" s="1"/>
  <c r="G31" i="13"/>
  <c r="F31" i="13"/>
  <c r="E31" i="13"/>
  <c r="D31" i="13"/>
  <c r="C31" i="13"/>
  <c r="B31" i="13"/>
  <c r="A31" i="13"/>
  <c r="C23" i="13"/>
  <c r="B23" i="13"/>
  <c r="A23" i="13"/>
  <c r="C22" i="13"/>
  <c r="B22" i="13"/>
  <c r="A22" i="13"/>
  <c r="C21" i="13"/>
  <c r="B21" i="13"/>
  <c r="A21" i="13"/>
  <c r="C20" i="13"/>
  <c r="B20" i="13"/>
  <c r="A20" i="13"/>
  <c r="C19" i="13"/>
  <c r="B19" i="13"/>
  <c r="A19" i="13"/>
  <c r="C18" i="13"/>
  <c r="B18" i="13"/>
  <c r="A18" i="13"/>
  <c r="C17" i="13"/>
  <c r="B17" i="13"/>
  <c r="A17" i="13"/>
  <c r="C16" i="13"/>
  <c r="B16" i="13"/>
  <c r="A16" i="13"/>
  <c r="C15" i="13"/>
  <c r="B15" i="13"/>
  <c r="A15" i="13"/>
  <c r="C14" i="13"/>
  <c r="B14" i="13"/>
  <c r="A14" i="13"/>
  <c r="C13" i="13"/>
  <c r="B13" i="13"/>
  <c r="A13" i="13"/>
  <c r="C12" i="13"/>
  <c r="B12" i="13"/>
  <c r="A12" i="13"/>
  <c r="P42" i="12"/>
  <c r="Q42" i="12" s="1"/>
  <c r="M42" i="12"/>
  <c r="L42" i="12"/>
  <c r="E33" i="1" s="1"/>
  <c r="E49" i="1" s="1"/>
  <c r="E42" i="12"/>
  <c r="F42" i="12" s="1"/>
  <c r="G42" i="12" s="1"/>
  <c r="H42" i="12" s="1"/>
  <c r="I42" i="12" s="1"/>
  <c r="K42" i="12" s="1"/>
  <c r="D42" i="12"/>
  <c r="C42" i="12"/>
  <c r="B42" i="12"/>
  <c r="A42" i="12"/>
  <c r="P41" i="12"/>
  <c r="Q41" i="12" s="1"/>
  <c r="M41" i="12"/>
  <c r="L41" i="12"/>
  <c r="E32" i="1" s="1"/>
  <c r="E48" i="1" s="1"/>
  <c r="E41" i="12"/>
  <c r="F41" i="12" s="1"/>
  <c r="G41" i="12" s="1"/>
  <c r="H41" i="12" s="1"/>
  <c r="I41" i="12" s="1"/>
  <c r="K41" i="12" s="1"/>
  <c r="D41" i="12"/>
  <c r="C41" i="12"/>
  <c r="B41" i="12"/>
  <c r="A41" i="12"/>
  <c r="P40" i="12"/>
  <c r="Q40" i="12" s="1"/>
  <c r="M40" i="12"/>
  <c r="L40" i="12"/>
  <c r="E31" i="1" s="1"/>
  <c r="E47" i="1" s="1"/>
  <c r="E40" i="12"/>
  <c r="F40" i="12" s="1"/>
  <c r="G40" i="12" s="1"/>
  <c r="H40" i="12" s="1"/>
  <c r="I40" i="12" s="1"/>
  <c r="K40" i="12" s="1"/>
  <c r="D40" i="12"/>
  <c r="C40" i="12"/>
  <c r="B40" i="12"/>
  <c r="A40" i="12"/>
  <c r="P39" i="12"/>
  <c r="Q39" i="12" s="1"/>
  <c r="M39" i="12"/>
  <c r="L39" i="12"/>
  <c r="E30" i="1" s="1"/>
  <c r="E46" i="1" s="1"/>
  <c r="E39" i="12"/>
  <c r="F39" i="12" s="1"/>
  <c r="G39" i="12" s="1"/>
  <c r="H39" i="12" s="1"/>
  <c r="I39" i="12" s="1"/>
  <c r="K39" i="12" s="1"/>
  <c r="D39" i="12"/>
  <c r="C39" i="12"/>
  <c r="B39" i="12"/>
  <c r="A39" i="12"/>
  <c r="P38" i="12"/>
  <c r="Q38" i="12" s="1"/>
  <c r="M38" i="12"/>
  <c r="L38" i="12"/>
  <c r="E29" i="1" s="1"/>
  <c r="E45" i="1" s="1"/>
  <c r="E38" i="12"/>
  <c r="F38" i="12" s="1"/>
  <c r="G38" i="12" s="1"/>
  <c r="H38" i="12" s="1"/>
  <c r="I38" i="12" s="1"/>
  <c r="K38" i="12" s="1"/>
  <c r="D38" i="12"/>
  <c r="C38" i="12"/>
  <c r="B38" i="12"/>
  <c r="A38" i="12"/>
  <c r="P37" i="12"/>
  <c r="Q37" i="12" s="1"/>
  <c r="M37" i="12"/>
  <c r="L37" i="12"/>
  <c r="E28" i="1" s="1"/>
  <c r="E44" i="1" s="1"/>
  <c r="E37" i="12"/>
  <c r="F37" i="12" s="1"/>
  <c r="G37" i="12" s="1"/>
  <c r="H37" i="12" s="1"/>
  <c r="I37" i="12" s="1"/>
  <c r="K37" i="12" s="1"/>
  <c r="D37" i="12"/>
  <c r="C37" i="12"/>
  <c r="B37" i="12"/>
  <c r="A37" i="12"/>
  <c r="P36" i="12"/>
  <c r="Q36" i="12" s="1"/>
  <c r="M36" i="12"/>
  <c r="L36" i="12"/>
  <c r="E27" i="1" s="1"/>
  <c r="E36" i="12"/>
  <c r="F36" i="12" s="1"/>
  <c r="G36" i="12" s="1"/>
  <c r="H36" i="12" s="1"/>
  <c r="I36" i="12" s="1"/>
  <c r="K36" i="12" s="1"/>
  <c r="D36" i="12"/>
  <c r="C36" i="12"/>
  <c r="B36" i="12"/>
  <c r="A36" i="12"/>
  <c r="P35" i="12"/>
  <c r="Q35" i="12" s="1"/>
  <c r="M35" i="12"/>
  <c r="L35" i="12"/>
  <c r="E26" i="1" s="1"/>
  <c r="E42" i="1" s="1"/>
  <c r="E35" i="12"/>
  <c r="F35" i="12" s="1"/>
  <c r="G35" i="12" s="1"/>
  <c r="H35" i="12" s="1"/>
  <c r="I35" i="12" s="1"/>
  <c r="K35" i="12" s="1"/>
  <c r="D35" i="12"/>
  <c r="C35" i="12"/>
  <c r="B35" i="12"/>
  <c r="A35" i="12"/>
  <c r="P34" i="12"/>
  <c r="Q34" i="12" s="1"/>
  <c r="M34" i="12"/>
  <c r="O34" i="12" s="1"/>
  <c r="E34" i="12"/>
  <c r="F34" i="12" s="1"/>
  <c r="G34" i="12" s="1"/>
  <c r="H34" i="12" s="1"/>
  <c r="I34" i="12" s="1"/>
  <c r="K34" i="12" s="1"/>
  <c r="L34" i="12" s="1"/>
  <c r="D34" i="12"/>
  <c r="C34" i="12"/>
  <c r="B34" i="12"/>
  <c r="A34" i="12"/>
  <c r="P33" i="12"/>
  <c r="M33" i="12"/>
  <c r="O33" i="12" s="1"/>
  <c r="E33" i="12"/>
  <c r="F33" i="12" s="1"/>
  <c r="G33" i="12" s="1"/>
  <c r="H33" i="12" s="1"/>
  <c r="I33" i="12" s="1"/>
  <c r="K33" i="12" s="1"/>
  <c r="L33" i="12" s="1"/>
  <c r="D33" i="12"/>
  <c r="C33" i="12"/>
  <c r="B33" i="12"/>
  <c r="A33" i="12"/>
  <c r="P32" i="12"/>
  <c r="Q32" i="12" s="1"/>
  <c r="M32" i="12"/>
  <c r="O32" i="12" s="1"/>
  <c r="L32" i="12"/>
  <c r="E23" i="1" s="1"/>
  <c r="E32" i="12"/>
  <c r="F32" i="12" s="1"/>
  <c r="G32" i="12" s="1"/>
  <c r="H32" i="12" s="1"/>
  <c r="I32" i="12" s="1"/>
  <c r="K32" i="12" s="1"/>
  <c r="D32" i="12"/>
  <c r="C32" i="12"/>
  <c r="B32" i="12"/>
  <c r="A32" i="12"/>
  <c r="P31" i="12"/>
  <c r="Q31" i="12" s="1"/>
  <c r="M31" i="12"/>
  <c r="O31" i="12" s="1"/>
  <c r="L31" i="12"/>
  <c r="E22" i="1" s="1"/>
  <c r="E38" i="1" s="1"/>
  <c r="E31" i="12"/>
  <c r="F31" i="12" s="1"/>
  <c r="G31" i="12" s="1"/>
  <c r="H31" i="12" s="1"/>
  <c r="I31" i="12" s="1"/>
  <c r="K31" i="12" s="1"/>
  <c r="D31" i="12"/>
  <c r="C31" i="12"/>
  <c r="B31" i="12"/>
  <c r="A31" i="12"/>
  <c r="C23" i="12"/>
  <c r="B23" i="12"/>
  <c r="A23" i="12"/>
  <c r="C22" i="12"/>
  <c r="B22" i="12"/>
  <c r="A22" i="12"/>
  <c r="C21" i="12"/>
  <c r="B21" i="12"/>
  <c r="A21" i="12"/>
  <c r="C20" i="12"/>
  <c r="B20" i="12"/>
  <c r="A20" i="12"/>
  <c r="C19" i="12"/>
  <c r="B19" i="12"/>
  <c r="A19" i="12"/>
  <c r="C18" i="12"/>
  <c r="B18" i="12"/>
  <c r="A18" i="12"/>
  <c r="C17" i="12"/>
  <c r="B17" i="12"/>
  <c r="A17" i="12"/>
  <c r="C16" i="12"/>
  <c r="B16" i="12"/>
  <c r="A16" i="12"/>
  <c r="C15" i="12"/>
  <c r="B15" i="12"/>
  <c r="A15" i="12"/>
  <c r="C14" i="12"/>
  <c r="B14" i="12"/>
  <c r="A14" i="12"/>
  <c r="C13" i="12"/>
  <c r="B13" i="12"/>
  <c r="A13" i="12"/>
  <c r="C12" i="12"/>
  <c r="B12" i="12"/>
  <c r="A12" i="12"/>
  <c r="Q42" i="2"/>
  <c r="P42" i="2"/>
  <c r="M42" i="2"/>
  <c r="O42" i="2" s="1"/>
  <c r="L42" i="2"/>
  <c r="D33" i="1" s="1"/>
  <c r="D49" i="1" s="1"/>
  <c r="H42" i="2"/>
  <c r="I42" i="2" s="1"/>
  <c r="K42" i="2" s="1"/>
  <c r="G42" i="2"/>
  <c r="F42" i="2"/>
  <c r="E42" i="2"/>
  <c r="D42" i="2"/>
  <c r="C42" i="2"/>
  <c r="B42" i="2"/>
  <c r="A42" i="2"/>
  <c r="Q41" i="2"/>
  <c r="P41" i="2"/>
  <c r="M41" i="2"/>
  <c r="O41" i="2" s="1"/>
  <c r="L41" i="2"/>
  <c r="D32" i="1" s="1"/>
  <c r="D48" i="1" s="1"/>
  <c r="H41" i="2"/>
  <c r="I41" i="2" s="1"/>
  <c r="K41" i="2" s="1"/>
  <c r="G41" i="2"/>
  <c r="F41" i="2"/>
  <c r="E41" i="2"/>
  <c r="D41" i="2"/>
  <c r="C41" i="2"/>
  <c r="B41" i="2"/>
  <c r="A41" i="2"/>
  <c r="Q40" i="2"/>
  <c r="P40" i="2"/>
  <c r="M40" i="2"/>
  <c r="O40" i="2" s="1"/>
  <c r="L40" i="2"/>
  <c r="D31" i="1" s="1"/>
  <c r="D47" i="1" s="1"/>
  <c r="H40" i="2"/>
  <c r="I40" i="2" s="1"/>
  <c r="K40" i="2" s="1"/>
  <c r="G40" i="2"/>
  <c r="F40" i="2"/>
  <c r="E40" i="2"/>
  <c r="D40" i="2"/>
  <c r="C40" i="2"/>
  <c r="B40" i="2"/>
  <c r="A40" i="2"/>
  <c r="Q39" i="2"/>
  <c r="P39" i="2"/>
  <c r="M39" i="2"/>
  <c r="O39" i="2" s="1"/>
  <c r="L39" i="2"/>
  <c r="D30" i="1" s="1"/>
  <c r="D46" i="1" s="1"/>
  <c r="H39" i="2"/>
  <c r="I39" i="2" s="1"/>
  <c r="K39" i="2" s="1"/>
  <c r="G39" i="2"/>
  <c r="F39" i="2"/>
  <c r="E39" i="2"/>
  <c r="D39" i="2"/>
  <c r="C39" i="2"/>
  <c r="B39" i="2"/>
  <c r="A39" i="2"/>
  <c r="Q38" i="2"/>
  <c r="P38" i="2"/>
  <c r="M38" i="2"/>
  <c r="O38" i="2" s="1"/>
  <c r="L38" i="2"/>
  <c r="D29" i="1" s="1"/>
  <c r="D45" i="1" s="1"/>
  <c r="H38" i="2"/>
  <c r="I38" i="2" s="1"/>
  <c r="K38" i="2" s="1"/>
  <c r="G38" i="2"/>
  <c r="F38" i="2"/>
  <c r="E38" i="2"/>
  <c r="D38" i="2"/>
  <c r="C38" i="2"/>
  <c r="B38" i="2"/>
  <c r="A38" i="2"/>
  <c r="Q37" i="2"/>
  <c r="P37" i="2"/>
  <c r="M37" i="2"/>
  <c r="O37" i="2" s="1"/>
  <c r="L37" i="2"/>
  <c r="D28" i="1" s="1"/>
  <c r="D44" i="1" s="1"/>
  <c r="H37" i="2"/>
  <c r="I37" i="2" s="1"/>
  <c r="K37" i="2" s="1"/>
  <c r="G37" i="2"/>
  <c r="F37" i="2"/>
  <c r="E37" i="2"/>
  <c r="D37" i="2"/>
  <c r="C37" i="2"/>
  <c r="B37" i="2"/>
  <c r="A37" i="2"/>
  <c r="Q36" i="2"/>
  <c r="P36" i="2"/>
  <c r="M36" i="2"/>
  <c r="O36" i="2" s="1"/>
  <c r="L36" i="2"/>
  <c r="D27" i="1" s="1"/>
  <c r="H36" i="2"/>
  <c r="I36" i="2" s="1"/>
  <c r="K36" i="2" s="1"/>
  <c r="G36" i="2"/>
  <c r="F36" i="2"/>
  <c r="E36" i="2"/>
  <c r="D36" i="2"/>
  <c r="C36" i="2"/>
  <c r="B36" i="2"/>
  <c r="A36" i="2"/>
  <c r="Q35" i="2"/>
  <c r="P35" i="2"/>
  <c r="M35" i="2"/>
  <c r="O35" i="2" s="1"/>
  <c r="L35" i="2"/>
  <c r="D26" i="1" s="1"/>
  <c r="D42" i="1" s="1"/>
  <c r="H35" i="2"/>
  <c r="I35" i="2" s="1"/>
  <c r="K35" i="2" s="1"/>
  <c r="G35" i="2"/>
  <c r="F35" i="2"/>
  <c r="E35" i="2"/>
  <c r="D35" i="2"/>
  <c r="C35" i="2"/>
  <c r="B35" i="2"/>
  <c r="A35" i="2"/>
  <c r="P34" i="2"/>
  <c r="M34" i="2"/>
  <c r="O34" i="2" s="1"/>
  <c r="H34" i="2"/>
  <c r="I34" i="2" s="1"/>
  <c r="K34" i="2" s="1"/>
  <c r="L34" i="2" s="1"/>
  <c r="G34" i="2"/>
  <c r="F34" i="2"/>
  <c r="E34" i="2"/>
  <c r="D34" i="2"/>
  <c r="C34" i="2"/>
  <c r="B34" i="2"/>
  <c r="A34" i="2"/>
  <c r="P33" i="2"/>
  <c r="M33" i="2"/>
  <c r="O33" i="2" s="1"/>
  <c r="L33" i="2"/>
  <c r="Q33" i="2" s="1"/>
  <c r="H33" i="2"/>
  <c r="I33" i="2" s="1"/>
  <c r="K33" i="2" s="1"/>
  <c r="G33" i="2"/>
  <c r="F33" i="2"/>
  <c r="E33" i="2"/>
  <c r="D33" i="2"/>
  <c r="C33" i="2"/>
  <c r="B33" i="2"/>
  <c r="A33" i="2"/>
  <c r="Q32" i="2"/>
  <c r="P32" i="2"/>
  <c r="M32" i="2"/>
  <c r="O32" i="2" s="1"/>
  <c r="L32" i="2"/>
  <c r="G32" i="2"/>
  <c r="H32" i="2" s="1"/>
  <c r="I32" i="2" s="1"/>
  <c r="K32" i="2" s="1"/>
  <c r="F32" i="2"/>
  <c r="E32" i="2"/>
  <c r="D32" i="2"/>
  <c r="C32" i="2"/>
  <c r="B32" i="2"/>
  <c r="A32" i="2"/>
  <c r="P31" i="2"/>
  <c r="Q31" i="2" s="1"/>
  <c r="M31" i="2"/>
  <c r="O31" i="2" s="1"/>
  <c r="L31" i="2"/>
  <c r="H31" i="2"/>
  <c r="I31" i="2" s="1"/>
  <c r="K31" i="2" s="1"/>
  <c r="G31" i="2"/>
  <c r="F31" i="2"/>
  <c r="E31" i="2"/>
  <c r="D31" i="2"/>
  <c r="C31" i="2"/>
  <c r="B31" i="2"/>
  <c r="A31" i="2"/>
  <c r="C23" i="2"/>
  <c r="B23" i="2"/>
  <c r="A23" i="2"/>
  <c r="C22" i="2"/>
  <c r="B22" i="2"/>
  <c r="A22" i="2"/>
  <c r="C21" i="2"/>
  <c r="B21" i="2"/>
  <c r="A21" i="2"/>
  <c r="C20" i="2"/>
  <c r="B20" i="2"/>
  <c r="A20" i="2"/>
  <c r="C19" i="2"/>
  <c r="B19" i="2"/>
  <c r="A19" i="2"/>
  <c r="C18" i="2"/>
  <c r="B18" i="2"/>
  <c r="A18" i="2"/>
  <c r="C17" i="2"/>
  <c r="B17" i="2"/>
  <c r="A17" i="2"/>
  <c r="C16" i="2"/>
  <c r="B16" i="2"/>
  <c r="A16" i="2"/>
  <c r="C15" i="2"/>
  <c r="B15" i="2"/>
  <c r="A15" i="2"/>
  <c r="C14" i="2"/>
  <c r="B14" i="2"/>
  <c r="A14" i="2"/>
  <c r="C13" i="2"/>
  <c r="B13" i="2"/>
  <c r="A13" i="2"/>
  <c r="C12" i="2"/>
  <c r="B12" i="2"/>
  <c r="A12" i="2"/>
  <c r="P42" i="22"/>
  <c r="M42" i="22"/>
  <c r="O42" i="22" s="1"/>
  <c r="G42" i="22"/>
  <c r="H42" i="22" s="1"/>
  <c r="I42" i="22" s="1"/>
  <c r="K42" i="22" s="1"/>
  <c r="L42" i="22" s="1"/>
  <c r="N42" i="22" s="1"/>
  <c r="E42" i="22"/>
  <c r="F42" i="22" s="1"/>
  <c r="D42" i="22"/>
  <c r="C42" i="22"/>
  <c r="B42" i="22"/>
  <c r="A42" i="22"/>
  <c r="P41" i="22"/>
  <c r="M41" i="22"/>
  <c r="O41" i="22" s="1"/>
  <c r="G41" i="22"/>
  <c r="H41" i="22" s="1"/>
  <c r="I41" i="22" s="1"/>
  <c r="K41" i="22" s="1"/>
  <c r="L41" i="22" s="1"/>
  <c r="N41" i="22" s="1"/>
  <c r="E41" i="22"/>
  <c r="F41" i="22" s="1"/>
  <c r="D41" i="22"/>
  <c r="C41" i="22"/>
  <c r="B41" i="22"/>
  <c r="A41" i="22"/>
  <c r="P40" i="22"/>
  <c r="M40" i="22"/>
  <c r="O40" i="22" s="1"/>
  <c r="E40" i="22"/>
  <c r="F40" i="22" s="1"/>
  <c r="G40" i="22" s="1"/>
  <c r="H40" i="22" s="1"/>
  <c r="I40" i="22" s="1"/>
  <c r="K40" i="22" s="1"/>
  <c r="L40" i="22" s="1"/>
  <c r="N40" i="22" s="1"/>
  <c r="D40" i="22"/>
  <c r="C40" i="22"/>
  <c r="B40" i="22"/>
  <c r="A40" i="22"/>
  <c r="P39" i="22"/>
  <c r="M39" i="22"/>
  <c r="O39" i="22" s="1"/>
  <c r="E39" i="22"/>
  <c r="F39" i="22" s="1"/>
  <c r="G39" i="22" s="1"/>
  <c r="H39" i="22" s="1"/>
  <c r="I39" i="22" s="1"/>
  <c r="K39" i="22" s="1"/>
  <c r="L39" i="22" s="1"/>
  <c r="N39" i="22" s="1"/>
  <c r="D39" i="22"/>
  <c r="C39" i="22"/>
  <c r="B39" i="22"/>
  <c r="A39" i="22"/>
  <c r="P38" i="22"/>
  <c r="M38" i="22"/>
  <c r="O38" i="22" s="1"/>
  <c r="G38" i="22"/>
  <c r="H38" i="22" s="1"/>
  <c r="I38" i="22" s="1"/>
  <c r="K38" i="22" s="1"/>
  <c r="L38" i="22" s="1"/>
  <c r="N38" i="22" s="1"/>
  <c r="E38" i="22"/>
  <c r="F38" i="22" s="1"/>
  <c r="D38" i="22"/>
  <c r="C38" i="22"/>
  <c r="B38" i="22"/>
  <c r="A38" i="22"/>
  <c r="P37" i="22"/>
  <c r="M37" i="22"/>
  <c r="O37" i="22" s="1"/>
  <c r="E37" i="22"/>
  <c r="F37" i="22" s="1"/>
  <c r="G37" i="22" s="1"/>
  <c r="H37" i="22" s="1"/>
  <c r="I37" i="22" s="1"/>
  <c r="K37" i="22" s="1"/>
  <c r="L37" i="22" s="1"/>
  <c r="N37" i="22" s="1"/>
  <c r="D37" i="22"/>
  <c r="C37" i="22"/>
  <c r="B37" i="22"/>
  <c r="A37" i="22"/>
  <c r="P36" i="22"/>
  <c r="M36" i="22"/>
  <c r="O36" i="22" s="1"/>
  <c r="E36" i="22"/>
  <c r="F36" i="22" s="1"/>
  <c r="G36" i="22" s="1"/>
  <c r="H36" i="22" s="1"/>
  <c r="I36" i="22" s="1"/>
  <c r="K36" i="22" s="1"/>
  <c r="L36" i="22" s="1"/>
  <c r="N36" i="22" s="1"/>
  <c r="D36" i="22"/>
  <c r="C36" i="22"/>
  <c r="B36" i="22"/>
  <c r="A36" i="22"/>
  <c r="P35" i="22"/>
  <c r="M35" i="22"/>
  <c r="O35" i="22" s="1"/>
  <c r="E35" i="22"/>
  <c r="F35" i="22" s="1"/>
  <c r="G35" i="22" s="1"/>
  <c r="H35" i="22" s="1"/>
  <c r="I35" i="22" s="1"/>
  <c r="K35" i="22" s="1"/>
  <c r="L35" i="22" s="1"/>
  <c r="N35" i="22" s="1"/>
  <c r="D35" i="22"/>
  <c r="C35" i="22"/>
  <c r="B35" i="22"/>
  <c r="A35" i="22"/>
  <c r="P34" i="22"/>
  <c r="M34" i="22"/>
  <c r="O34" i="22" s="1"/>
  <c r="E34" i="22"/>
  <c r="F34" i="22" s="1"/>
  <c r="G34" i="22" s="1"/>
  <c r="H34" i="22" s="1"/>
  <c r="I34" i="22" s="1"/>
  <c r="K34" i="22" s="1"/>
  <c r="L34" i="22" s="1"/>
  <c r="N34" i="22" s="1"/>
  <c r="D34" i="22"/>
  <c r="C34" i="22"/>
  <c r="B34" i="22"/>
  <c r="A34" i="22"/>
  <c r="P33" i="22"/>
  <c r="M33" i="22"/>
  <c r="O33" i="22" s="1"/>
  <c r="E33" i="22"/>
  <c r="F33" i="22" s="1"/>
  <c r="G33" i="22" s="1"/>
  <c r="H33" i="22" s="1"/>
  <c r="I33" i="22" s="1"/>
  <c r="K33" i="22" s="1"/>
  <c r="L33" i="22" s="1"/>
  <c r="N33" i="22" s="1"/>
  <c r="D33" i="22"/>
  <c r="C33" i="22"/>
  <c r="B33" i="22"/>
  <c r="A33" i="22"/>
  <c r="P32" i="22"/>
  <c r="O32" i="22"/>
  <c r="M32" i="22"/>
  <c r="F32" i="22"/>
  <c r="G32" i="22" s="1"/>
  <c r="H32" i="22" s="1"/>
  <c r="I32" i="22" s="1"/>
  <c r="K32" i="22" s="1"/>
  <c r="L32" i="22" s="1"/>
  <c r="E32" i="22"/>
  <c r="D32" i="22"/>
  <c r="C32" i="22"/>
  <c r="B32" i="22"/>
  <c r="A32" i="22"/>
  <c r="P31" i="22"/>
  <c r="O31" i="22"/>
  <c r="M31" i="22"/>
  <c r="E31" i="22"/>
  <c r="F31" i="22" s="1"/>
  <c r="G31" i="22" s="1"/>
  <c r="H31" i="22" s="1"/>
  <c r="I31" i="22" s="1"/>
  <c r="K31" i="22" s="1"/>
  <c r="L31" i="22" s="1"/>
  <c r="N31" i="22" s="1"/>
  <c r="D31" i="22"/>
  <c r="C31" i="22"/>
  <c r="B31" i="22"/>
  <c r="A31" i="22"/>
  <c r="C23" i="22"/>
  <c r="B23" i="22"/>
  <c r="A23" i="22"/>
  <c r="C22" i="22"/>
  <c r="B22" i="22"/>
  <c r="A22" i="22"/>
  <c r="C21" i="22"/>
  <c r="B21" i="22"/>
  <c r="A21" i="22"/>
  <c r="C20" i="22"/>
  <c r="B20" i="22"/>
  <c r="A20" i="22"/>
  <c r="C19" i="22"/>
  <c r="B19" i="22"/>
  <c r="A19" i="22"/>
  <c r="C18" i="22"/>
  <c r="B18" i="22"/>
  <c r="A18" i="22"/>
  <c r="C17" i="22"/>
  <c r="B17" i="22"/>
  <c r="A17" i="22"/>
  <c r="C16" i="22"/>
  <c r="B16" i="22"/>
  <c r="A16" i="22"/>
  <c r="C15" i="22"/>
  <c r="B15" i="22"/>
  <c r="A15" i="22"/>
  <c r="C14" i="22"/>
  <c r="B14" i="22"/>
  <c r="A14" i="22"/>
  <c r="C13" i="22"/>
  <c r="B13" i="22"/>
  <c r="A13" i="22"/>
  <c r="C12" i="22"/>
  <c r="B12" i="22"/>
  <c r="A12" i="22"/>
  <c r="C16" i="11"/>
  <c r="B16" i="11"/>
  <c r="A16" i="11"/>
  <c r="C15" i="11"/>
  <c r="B15" i="11"/>
  <c r="A15" i="11"/>
  <c r="C14" i="11"/>
  <c r="B14" i="11"/>
  <c r="A14" i="11"/>
  <c r="C13" i="11"/>
  <c r="B13" i="11"/>
  <c r="A13" i="11"/>
  <c r="C12" i="11"/>
  <c r="B12" i="11"/>
  <c r="A12" i="11"/>
  <c r="C11" i="11"/>
  <c r="B11" i="11"/>
  <c r="A11" i="11"/>
  <c r="C10" i="11"/>
  <c r="B10" i="11"/>
  <c r="A10" i="11"/>
  <c r="C9" i="11"/>
  <c r="B9" i="11"/>
  <c r="A9" i="11"/>
  <c r="C8" i="11"/>
  <c r="B8" i="11"/>
  <c r="A8" i="11"/>
  <c r="C7" i="11"/>
  <c r="B7" i="11"/>
  <c r="A7" i="11"/>
  <c r="C6" i="11"/>
  <c r="B6" i="11"/>
  <c r="A6" i="11"/>
  <c r="C5" i="11"/>
  <c r="B5" i="11"/>
  <c r="A5" i="11"/>
  <c r="N32" i="22" l="1"/>
  <c r="Q32" i="22"/>
  <c r="Q34" i="22"/>
  <c r="D25" i="1"/>
  <c r="D41" i="1" s="1"/>
  <c r="N34" i="2"/>
  <c r="Q34" i="2"/>
  <c r="Q31" i="22"/>
  <c r="Q33" i="22"/>
  <c r="O38" i="12"/>
  <c r="N38" i="12"/>
  <c r="Q33" i="14"/>
  <c r="N33" i="14"/>
  <c r="Q32" i="14"/>
  <c r="N32" i="14"/>
  <c r="N37" i="16"/>
  <c r="Q37" i="16"/>
  <c r="N35" i="18"/>
  <c r="Q35" i="18"/>
  <c r="Q38" i="22"/>
  <c r="Q33" i="12"/>
  <c r="Q37" i="13"/>
  <c r="Q31" i="14"/>
  <c r="N31" i="14"/>
  <c r="N38" i="16"/>
  <c r="Q38" i="16"/>
  <c r="N36" i="18"/>
  <c r="Q36" i="18"/>
  <c r="O36" i="12"/>
  <c r="N36" i="12"/>
  <c r="O42" i="12"/>
  <c r="N42" i="12"/>
  <c r="N32" i="16"/>
  <c r="Q32" i="16"/>
  <c r="Q39" i="22"/>
  <c r="Q32" i="13"/>
  <c r="Q40" i="13"/>
  <c r="Q40" i="14"/>
  <c r="N42" i="14"/>
  <c r="Q42" i="14"/>
  <c r="N32" i="18"/>
  <c r="Q32" i="18"/>
  <c r="N42" i="18"/>
  <c r="Q42" i="18"/>
  <c r="D24" i="1"/>
  <c r="D40" i="1" s="1"/>
  <c r="N33" i="2"/>
  <c r="O39" i="12"/>
  <c r="N39" i="12"/>
  <c r="Q42" i="22"/>
  <c r="Q36" i="22"/>
  <c r="D23" i="1"/>
  <c r="N32" i="2"/>
  <c r="Q35" i="13"/>
  <c r="Q37" i="18"/>
  <c r="N37" i="18"/>
  <c r="O40" i="12"/>
  <c r="N40" i="12"/>
  <c r="Q40" i="22"/>
  <c r="Q38" i="13"/>
  <c r="Q38" i="14"/>
  <c r="N39" i="14"/>
  <c r="Q39" i="14"/>
  <c r="Q41" i="14"/>
  <c r="Q35" i="22"/>
  <c r="O35" i="12"/>
  <c r="N35" i="12"/>
  <c r="O41" i="12"/>
  <c r="N41" i="12"/>
  <c r="Q33" i="13"/>
  <c r="Q41" i="13"/>
  <c r="N35" i="16"/>
  <c r="Q35" i="16"/>
  <c r="N40" i="16"/>
  <c r="Q40" i="16"/>
  <c r="E24" i="1"/>
  <c r="E40" i="1" s="1"/>
  <c r="N33" i="12"/>
  <c r="O37" i="12"/>
  <c r="N37" i="12"/>
  <c r="Q37" i="22"/>
  <c r="Q41" i="22"/>
  <c r="D22" i="1"/>
  <c r="D38" i="1" s="1"/>
  <c r="N31" i="2"/>
  <c r="E25" i="1"/>
  <c r="E41" i="1" s="1"/>
  <c r="N34" i="12"/>
  <c r="Q34" i="14"/>
  <c r="N34" i="14"/>
  <c r="N36" i="16"/>
  <c r="Q36" i="16"/>
  <c r="N31" i="12"/>
  <c r="N32" i="12"/>
  <c r="Q31" i="15"/>
  <c r="Q32" i="15"/>
  <c r="Q33" i="15"/>
  <c r="Q34" i="15"/>
  <c r="Q35" i="15"/>
  <c r="Q35" i="17"/>
  <c r="D43" i="1"/>
  <c r="Q42" i="15"/>
  <c r="Q34" i="16"/>
  <c r="Q42" i="16"/>
  <c r="N32" i="17"/>
  <c r="Q34" i="17"/>
  <c r="N40" i="17"/>
  <c r="Q42" i="17"/>
  <c r="Q34" i="18"/>
  <c r="Q38" i="18"/>
  <c r="Q39" i="18"/>
  <c r="Q41" i="15"/>
  <c r="Q33" i="17"/>
  <c r="Q41" i="17"/>
  <c r="Q41" i="18"/>
  <c r="Q42" i="19"/>
  <c r="N42" i="19"/>
  <c r="Q42" i="21"/>
  <c r="N42" i="21"/>
  <c r="N35" i="2"/>
  <c r="N36" i="2"/>
  <c r="N37" i="2"/>
  <c r="N38" i="2"/>
  <c r="N39" i="2"/>
  <c r="N40" i="2"/>
  <c r="N41" i="2"/>
  <c r="N42" i="2"/>
  <c r="N38" i="15"/>
  <c r="Q40" i="15"/>
  <c r="Q32" i="17"/>
  <c r="N38" i="17"/>
  <c r="Q40" i="17"/>
  <c r="Q40" i="18"/>
  <c r="Q34" i="19"/>
  <c r="N37" i="15"/>
  <c r="Q39" i="15"/>
  <c r="Q31" i="17"/>
  <c r="N37" i="17"/>
  <c r="Q39" i="17"/>
  <c r="E39" i="1"/>
  <c r="N36" i="15"/>
  <c r="N36" i="17"/>
  <c r="Q32" i="20"/>
  <c r="I45" i="1"/>
  <c r="H45" i="1"/>
  <c r="G45" i="1"/>
  <c r="N45" i="1"/>
  <c r="F45" i="1"/>
  <c r="M45" i="1"/>
  <c r="K45" i="1"/>
  <c r="J45" i="1"/>
  <c r="G48" i="1"/>
  <c r="N48" i="1"/>
  <c r="F48" i="1"/>
  <c r="M48" i="1"/>
  <c r="L48" i="1"/>
  <c r="K48" i="1"/>
  <c r="I48" i="1"/>
  <c r="H48" i="1"/>
  <c r="Q33" i="20"/>
  <c r="Q31" i="21"/>
  <c r="Q35" i="21"/>
  <c r="Q39" i="21"/>
  <c r="F5" i="1"/>
  <c r="L45" i="1"/>
  <c r="Q35" i="20"/>
  <c r="Q36" i="20"/>
  <c r="Q37" i="20"/>
  <c r="Q38" i="20"/>
  <c r="Q39" i="20"/>
  <c r="Q40" i="20"/>
  <c r="Q41" i="20"/>
  <c r="Q42" i="20"/>
  <c r="I41" i="1"/>
  <c r="H41" i="1"/>
  <c r="G41" i="1"/>
  <c r="N41" i="1"/>
  <c r="F41" i="1"/>
  <c r="M41" i="1"/>
  <c r="K41" i="1"/>
  <c r="J41" i="1"/>
  <c r="G44" i="1"/>
  <c r="N44" i="1"/>
  <c r="F44" i="1"/>
  <c r="M44" i="1"/>
  <c r="L44" i="1"/>
  <c r="K44" i="1"/>
  <c r="I44" i="1"/>
  <c r="H44" i="1"/>
  <c r="M47" i="1"/>
  <c r="L47" i="1"/>
  <c r="K47" i="1"/>
  <c r="J47" i="1"/>
  <c r="I47" i="1"/>
  <c r="G47" i="1"/>
  <c r="N47" i="1"/>
  <c r="F47" i="1"/>
  <c r="Q32" i="19"/>
  <c r="Q35" i="19"/>
  <c r="Q39" i="19"/>
  <c r="J44" i="1"/>
  <c r="Q33" i="21"/>
  <c r="Q37" i="21"/>
  <c r="Q41" i="21"/>
  <c r="I49" i="1"/>
  <c r="H49" i="1"/>
  <c r="G49" i="1"/>
  <c r="N49" i="1"/>
  <c r="F49" i="1"/>
  <c r="M49" i="1"/>
  <c r="K49" i="1"/>
  <c r="J49" i="1"/>
  <c r="Q36" i="19"/>
  <c r="Q40" i="19"/>
  <c r="G40" i="1"/>
  <c r="N40" i="1"/>
  <c r="F40" i="1"/>
  <c r="M40" i="1"/>
  <c r="L40" i="1"/>
  <c r="K40" i="1"/>
  <c r="I40" i="1"/>
  <c r="H40" i="1"/>
  <c r="F9" i="1"/>
  <c r="J48" i="1"/>
  <c r="Q33" i="19"/>
  <c r="Q31" i="20"/>
  <c r="Q34" i="21"/>
  <c r="Q38" i="21"/>
  <c r="L41" i="1"/>
  <c r="F16" i="1"/>
  <c r="AE55" i="1" s="1"/>
  <c r="L38" i="1"/>
  <c r="L42" i="1"/>
  <c r="L46" i="1"/>
  <c r="M38" i="1"/>
  <c r="M42" i="1"/>
  <c r="M46" i="1"/>
  <c r="G38" i="1"/>
  <c r="G42" i="1"/>
  <c r="G46" i="1"/>
  <c r="H38" i="1"/>
  <c r="H42" i="1"/>
  <c r="H46" i="1"/>
  <c r="I38" i="1"/>
  <c r="I42" i="1"/>
  <c r="I46" i="1"/>
  <c r="J38" i="1"/>
  <c r="J42" i="1"/>
  <c r="J46" i="1"/>
  <c r="M43" i="1" l="1"/>
  <c r="L43" i="1"/>
  <c r="K43" i="1"/>
  <c r="J43" i="1"/>
  <c r="J50" i="1" s="1"/>
  <c r="Z55" i="1" s="1"/>
  <c r="Z56" i="1" s="1"/>
  <c r="I43" i="1"/>
  <c r="G43" i="1"/>
  <c r="N43" i="1"/>
  <c r="F43" i="1"/>
  <c r="H43" i="1"/>
  <c r="D50" i="1"/>
  <c r="T55" i="1" s="1"/>
  <c r="T56" i="1" s="1"/>
  <c r="I50" i="1"/>
  <c r="Y55" i="1" s="1"/>
  <c r="Y56" i="1" s="1"/>
  <c r="H50" i="1"/>
  <c r="X55" i="1" s="1"/>
  <c r="X56" i="1" s="1"/>
  <c r="M39" i="1"/>
  <c r="L39" i="1"/>
  <c r="L50" i="1" s="1"/>
  <c r="AB55" i="1" s="1"/>
  <c r="AB56" i="1" s="1"/>
  <c r="K39" i="1"/>
  <c r="J39" i="1"/>
  <c r="I39" i="1"/>
  <c r="G39" i="1"/>
  <c r="G50" i="1" s="1"/>
  <c r="W55" i="1" s="1"/>
  <c r="W56" i="1" s="1"/>
  <c r="N39" i="1"/>
  <c r="N50" i="1" s="1"/>
  <c r="AD55" i="1" s="1"/>
  <c r="AD56" i="1" s="1"/>
  <c r="F39" i="1"/>
  <c r="F50" i="1" s="1"/>
  <c r="V55" i="1" s="1"/>
  <c r="V56" i="1" s="1"/>
  <c r="H39" i="1"/>
  <c r="D39" i="1"/>
  <c r="M50" i="1"/>
  <c r="AC55" i="1" s="1"/>
  <c r="AC56" i="1" s="1"/>
  <c r="E43" i="1"/>
  <c r="E50" i="1" s="1"/>
  <c r="U55" i="1" s="1"/>
  <c r="U56" i="1" s="1"/>
  <c r="K50" i="1" l="1"/>
  <c r="AA55" i="1" s="1"/>
  <c r="AA56" i="1" s="1"/>
  <c r="AE56" i="1"/>
</calcChain>
</file>

<file path=xl/sharedStrings.xml><?xml version="1.0" encoding="utf-8"?>
<sst xmlns="http://schemas.openxmlformats.org/spreadsheetml/2006/main" count="2654" uniqueCount="208">
  <si>
    <t>Year</t>
  </si>
  <si>
    <t>FLP</t>
  </si>
  <si>
    <t>FLI</t>
  </si>
  <si>
    <t>Section 1: Data sourced from FAOSTAT</t>
  </si>
  <si>
    <t>Section 2: Loss Percentages</t>
  </si>
  <si>
    <t>Section 3. Loss Percentages applied to the base weights</t>
  </si>
  <si>
    <t>sum of value</t>
  </si>
  <si>
    <t>Group</t>
  </si>
  <si>
    <t>Item Code</t>
  </si>
  <si>
    <t xml:space="preserve">Commodity </t>
  </si>
  <si>
    <t>Price</t>
  </si>
  <si>
    <t>Value</t>
  </si>
  <si>
    <t>Country:</t>
  </si>
  <si>
    <t>Harvest</t>
  </si>
  <si>
    <t>Farm</t>
  </si>
  <si>
    <t xml:space="preserve">Transport </t>
  </si>
  <si>
    <t>Storage</t>
  </si>
  <si>
    <t>Wholesale</t>
  </si>
  <si>
    <t>Processing</t>
  </si>
  <si>
    <t>No data</t>
  </si>
  <si>
    <t>Loss percentatges by Stage***</t>
  </si>
  <si>
    <t>Reference Quantities Remaining by Stage***</t>
  </si>
  <si>
    <t>Country</t>
  </si>
  <si>
    <t xml:space="preserve">Year </t>
  </si>
  <si>
    <t>Sources</t>
  </si>
  <si>
    <t>All available</t>
  </si>
  <si>
    <t>Remaining Supply at the retail stage</t>
  </si>
  <si>
    <t>Refernce Quantity</t>
  </si>
  <si>
    <t>Base Year Loss (qty)</t>
  </si>
  <si>
    <t>Example from the methodological document</t>
  </si>
  <si>
    <r>
      <t xml:space="preserve">Total Supply Chain Loss Percentage </t>
    </r>
    <r>
      <rPr>
        <b/>
        <sz val="11"/>
        <color rgb="FF0070C0"/>
        <rFont val="Calibri"/>
        <family val="2"/>
        <scheme val="minor"/>
      </rPr>
      <t>(divide remaining Supply at the Retail stage by the refernce quantity)</t>
    </r>
  </si>
  <si>
    <t>Instructions: These are the same commodities from the inital default FLI Baskets. The Country may want to track more commodities than the minimum or replace the default basket with different commodities based on National priorities. This is the minimum suggested by the SDG 12.3 Methodology. This is an example basket, it should be replaced by the basket for the country.</t>
  </si>
  <si>
    <t>Table 1: Loss Percentages by stage of the value chain</t>
  </si>
  <si>
    <t xml:space="preserve">Table 2: Loss Percentages by stage of the value chain applied to a reference quantity </t>
  </si>
  <si>
    <t>Base Year Production if Harvest Losses were included</t>
  </si>
  <si>
    <t>Instructions: The subnational loss percentages will be applied to post-harvest quantities at farm. In this case we will start with a reference quantity of 1000 for all chains. The percentages in the total Suppply Chain column will go into the FLI calculations tables in the first workbook for the year which they were calculated. Each year they would have be updated or modeled to see the trend over time (A17:G24). The formula for the Total Suppy Percentage is one minus (the remaining supply/beginning supply). Loss percentages should be divided by 100 in order to get a percentage that is between (0,1)</t>
  </si>
  <si>
    <t xml:space="preserve">Instructions For the Subnational Percentages: These are example tables that summarize how the subnational data should be collected by year (so for each new year a duplicate of this workbook should be made). The stages are represent the simplified Supply Chain below. 
Table 1 is the loss percentages by stage of the value chain. These numbers should come from nationally representative sample surveys. As place holders, they can be based on expert opinion, rapid appraisal methods or other detailed data collection methods (these are less preferred as they are more difficult to accurately measure against). 
Table 2. gives the calculation of remaining quantities that pass through each stage, starting with a reference quantity at the farm and then systematically applying the percentages by stage 
DO NOT ADD PERCENTAGES ACROSS THE VALUE CHAIN, as the quantities at recursive stages will be less of losses, and the denominator will not be the same
</t>
  </si>
  <si>
    <t xml:space="preserve">Instructions for the FLI: The FLI at the country level will be compiled in three steps illustrated below.
Step 1: Compile percentage losses of each commodity l_ijt
The loss percentages l_ijt by country (i), commodity (j) and year (t) are the first variable to be obtained for the indicator. Losses can be either measured directly through nationally representative sample surveys along the supply chain or can be modeled through the methodology provided by FAO. Loss percentages and the final output of the whole data collection effort and the central piece of the methodology.
Step 2: Compile the Food Loss Percentage of a country (FLP)
The Food Loss Percentage is the weighted average of all the commodities loss percentages in a given country, where the weights are equal to the commodities value of production. 
The set quantities and prices are extracted from FAOSTAT  and are based on officially reported data by the countries to the FAO using the international Central Product Classification (CPC) Version 2.1 .3
Step 3: Compile the FLI as the ratio between two Food Loss Percentages
The country-level indices (FLI), are simply equal to the ratio of the Food Loss Percentage in the current period and the FLP in the base period multiplied by 100:
</t>
  </si>
  <si>
    <t>Selection of Commodity Baskets</t>
  </si>
  <si>
    <t xml:space="preserve">From the Methodological Document: The Global Food Loss Index (GFLI) is the aggregation of country-level Food Loss Indices (FLI). While the aggregated index is relevant for global and international monitoring, countries will likely gain the most value from the disaggregated Food Loss Index (FLI) at the sub-national level by geographic area or agro-ecological zone, points of the value chain (farm, transport, markets, processers), and distributive economic sectors (small-holders or traditional sector versus large and commercial farms/firms) at each stage. The Food Loss Index has a traditional fixed-base formula comparing percentage losses of country (i) in the current period (t) to percentage losses in the base period (t0) for a basket of commodities, using value of production in the base period as the weights. The index is a composite of commodities (j) that are key in national agricultural production or food systems, including crops, livestock, and fisheries.  It tracks losses as a percentage of total supply (l_ijt), in order to exclude the impact of production variability. 
Steps to compiling the Index if the data exists:
Step 1: Select Basket of commodities and compile weights
Step2: Compile Food Loss Percentages
Step 3: Compare Food Losses over time
</t>
  </si>
  <si>
    <t>Whole Supply Chain</t>
  </si>
  <si>
    <t>If No Sub-national numbers exist then enter the loss percent estimated for the whole supply chain; Otherwise this column should be zero</t>
  </si>
  <si>
    <t>Figure: Loss percentages by commodity in the basket</t>
  </si>
  <si>
    <t xml:space="preserve">Figure: Food Loss Percentage and Food Loss Index over time </t>
  </si>
  <si>
    <t>s</t>
  </si>
  <si>
    <t>Base year Production+Imports (qty)</t>
  </si>
  <si>
    <t>Production +Imports</t>
  </si>
  <si>
    <t>Chile</t>
  </si>
  <si>
    <t>Current year Production+Imports (qty)</t>
  </si>
  <si>
    <t>Current Year Loss (qty)</t>
  </si>
  <si>
    <t xml:space="preserve">Production </t>
  </si>
  <si>
    <t>Imports</t>
  </si>
  <si>
    <t>These numbers should be collected from the Annual Agricultural Production Questionnaires/ Food Balance Sheets</t>
  </si>
  <si>
    <t>Data within this sheet should  be sourced in the sources file, and any footers needed should be added</t>
  </si>
  <si>
    <t>Item</t>
  </si>
  <si>
    <t>Data</t>
  </si>
  <si>
    <t>Heading</t>
  </si>
  <si>
    <t>CPC</t>
  </si>
  <si>
    <t>Item Name</t>
  </si>
  <si>
    <t>Production + Imports (Average 2014-2016)</t>
  </si>
  <si>
    <t>Imports (Average 2014-2016)</t>
  </si>
  <si>
    <t>Production + Imports</t>
  </si>
  <si>
    <t>Price</t>
  </si>
  <si>
    <t>Percent of total value of Production</t>
  </si>
  <si>
    <t>Cereals &amp; Pulses</t>
  </si>
  <si>
    <t>0112</t>
  </si>
  <si>
    <t>Maize (corn)</t>
  </si>
  <si>
    <t>1,374,614</t>
  </si>
  <si>
    <t>128,765</t>
  </si>
  <si>
    <t>1,503,379</t>
  </si>
  <si>
    <t>207.2518</t>
  </si>
  <si>
    <t>0.24</t>
  </si>
  <si>
    <t>0113</t>
  </si>
  <si>
    <t>Rice</t>
  </si>
  <si>
    <t xml:space="preserve">  118,087</t>
  </si>
  <si>
    <t xml:space="preserve">     30</t>
  </si>
  <si>
    <t xml:space="preserve">  118,118</t>
  </si>
  <si>
    <t>366.3076</t>
  </si>
  <si>
    <t>0.02</t>
  </si>
  <si>
    <t>Fish &amp; Fish Products</t>
  </si>
  <si>
    <t>0</t>
  </si>
  <si>
    <t xml:space="preserve"> </t>
  </si>
  <si>
    <t>Fruits &amp; Vegetables</t>
  </si>
  <si>
    <t>01234</t>
  </si>
  <si>
    <t>Tomatoes</t>
  </si>
  <si>
    <t xml:space="preserve">  367,000</t>
  </si>
  <si>
    <t xml:space="preserve"> 11,290</t>
  </si>
  <si>
    <t xml:space="preserve">  378,290</t>
  </si>
  <si>
    <t>467.6588</t>
  </si>
  <si>
    <t>0.06</t>
  </si>
  <si>
    <t>01312</t>
  </si>
  <si>
    <t>Bananas</t>
  </si>
  <si>
    <t xml:space="preserve">  593,750</t>
  </si>
  <si>
    <t xml:space="preserve">     40</t>
  </si>
  <si>
    <t xml:space="preserve">  593,790</t>
  </si>
  <si>
    <t>331.2043</t>
  </si>
  <si>
    <t>0.1</t>
  </si>
  <si>
    <t>Meat &amp; Animals Products</t>
  </si>
  <si>
    <t>02211</t>
  </si>
  <si>
    <t>Raw milk of cattle</t>
  </si>
  <si>
    <t xml:space="preserve">  541,000</t>
  </si>
  <si>
    <t xml:space="preserve">  9,559</t>
  </si>
  <si>
    <t xml:space="preserve">  550,559</t>
  </si>
  <si>
    <t>386.375</t>
  </si>
  <si>
    <t>0.09</t>
  </si>
  <si>
    <t>21113.01</t>
  </si>
  <si>
    <t>Meat of pig fresh or chilled</t>
  </si>
  <si>
    <t xml:space="preserve">  122,136</t>
  </si>
  <si>
    <t xml:space="preserve">  1,562</t>
  </si>
  <si>
    <t xml:space="preserve">  123,698</t>
  </si>
  <si>
    <t>1877.9473</t>
  </si>
  <si>
    <t>Roots, Tubers &amp; Oil-Bearing Crops</t>
  </si>
  <si>
    <t>0142</t>
  </si>
  <si>
    <t>Groundnuts excluding shelled</t>
  </si>
  <si>
    <t xml:space="preserve">   88,898</t>
  </si>
  <si>
    <t xml:space="preserve">    515</t>
  </si>
  <si>
    <t xml:space="preserve">   89,414</t>
  </si>
  <si>
    <t>704.5013</t>
  </si>
  <si>
    <t>0.01</t>
  </si>
  <si>
    <t>01530</t>
  </si>
  <si>
    <t>Sweet potatoes</t>
  </si>
  <si>
    <t xml:space="preserve">  517,371</t>
  </si>
  <si>
    <t xml:space="preserve">     42</t>
  </si>
  <si>
    <t xml:space="preserve">  517,414</t>
  </si>
  <si>
    <t>194.0534</t>
  </si>
  <si>
    <t>0.08</t>
  </si>
  <si>
    <t>Other</t>
  </si>
  <si>
    <t>01372</t>
  </si>
  <si>
    <t>Cashew nuts in shell</t>
  </si>
  <si>
    <t xml:space="preserve">   92,710</t>
  </si>
  <si>
    <t xml:space="preserve">     14</t>
  </si>
  <si>
    <t xml:space="preserve">   92,723</t>
  </si>
  <si>
    <t>717.8831</t>
  </si>
  <si>
    <t>01802</t>
  </si>
  <si>
    <t>Sugar cane</t>
  </si>
  <si>
    <t>2,922,996</t>
  </si>
  <si>
    <t xml:space="preserve">     NA</t>
  </si>
  <si>
    <t>42.7993</t>
  </si>
  <si>
    <t>0.47</t>
  </si>
  <si>
    <t>Production_2015</t>
  </si>
  <si>
    <t>Imports_2015</t>
  </si>
  <si>
    <t>Production_2016</t>
  </si>
  <si>
    <t>Imports_2016</t>
  </si>
  <si>
    <t>Item</t>
  </si>
  <si>
    <t>Data</t>
  </si>
  <si>
    <t>Country</t>
  </si>
  <si>
    <t>Mozambique</t>
  </si>
  <si>
    <t>2015</t>
  </si>
  <si>
    <t>Sources</t>
  </si>
  <si>
    <t>All available</t>
  </si>
  <si>
    <t>Harvest</t>
  </si>
  <si>
    <t>Farm</t>
  </si>
  <si>
    <t>Storage</t>
  </si>
  <si>
    <t>Wholesale</t>
  </si>
  <si>
    <t>Processing</t>
  </si>
  <si>
    <t>Whole Supply Chain</t>
  </si>
  <si>
    <t>flagcombination</t>
  </si>
  <si>
    <t>I;i</t>
  </si>
  <si>
    <t>I;e</t>
  </si>
  <si>
    <t>2016</t>
  </si>
  <si>
    <t>2003 - 2007</t>
  </si>
  <si>
    <t>No data</t>
  </si>
  <si>
    <t>geographicaream49</t>
  </si>
  <si>
    <t>measureditemcpc</t>
  </si>
  <si>
    <t>crop</t>
  </si>
  <si>
    <t>timepointyears</t>
  </si>
  <si>
    <t>loss_per_clean</t>
  </si>
  <si>
    <t>fsc_location</t>
  </si>
  <si>
    <t>tag_datacollection</t>
  </si>
  <si>
    <t>reference</t>
  </si>
  <si>
    <t>url</t>
  </si>
  <si>
    <t>508</t>
  </si>
  <si>
    <t>Maize (Corn)</t>
  </si>
  <si>
    <t>farm</t>
  </si>
  <si>
    <t>APHLIS</t>
  </si>
  <si>
    <t>https://www.aphlis.net/en/page/2/country-tables#/datatables/country-tables?lang=en&amp;metric=prc&amp;crop=324&amp;year=2003</t>
  </si>
  <si>
    <t>transport</t>
  </si>
  <si>
    <t>harvest</t>
  </si>
  <si>
    <t>storage</t>
  </si>
  <si>
    <t>0114</t>
  </si>
  <si>
    <t>Sorghum</t>
  </si>
  <si>
    <t>0118</t>
  </si>
  <si>
    <t>Millet</t>
  </si>
  <si>
    <t>Survey</t>
  </si>
  <si>
    <t>Global Development Solutions LLC; Mozambique-Cotton-Value-Chain-Analysis.pdf</t>
  </si>
  <si>
    <t>http://www.speed-program.com/wp-content/uploads/2012/09/Mozambique-Cotton-Value-Chain-Analysis.pdf</t>
  </si>
  <si>
    <t>01520</t>
  </si>
  <si>
    <t>LitReview</t>
  </si>
  <si>
    <t>(Jones et al., 2015)</t>
  </si>
  <si>
    <t>http://gala.gre.ac.uk/16153/7/16153%20TOMLINS_Reducing_Postharvest_Losses_2016.pdf</t>
  </si>
  <si>
    <t>Cassava</t>
  </si>
  <si>
    <t>processing</t>
  </si>
  <si>
    <t>distribution</t>
  </si>
  <si>
    <t>consumer</t>
  </si>
  <si>
    <t/>
  </si>
  <si>
    <t>Cotton</t>
  </si>
  <si>
    <t>01316</t>
  </si>
  <si>
    <t>Mango</t>
  </si>
  <si>
    <t xml:space="preserve">   </t>
  </si>
  <si>
    <t>2017</t>
  </si>
  <si>
    <t>2018</t>
  </si>
  <si>
    <t>2019</t>
  </si>
  <si>
    <t>2020</t>
  </si>
  <si>
    <t>2021</t>
  </si>
  <si>
    <t>2022</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</si>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</sst>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_);_(* \(#,##0\);_(* &quot;-&quot;??_);_(@_)"/>
    <numFmt numFmtId="165" formatCode="0.0%"/>
    <numFmt numFmtId="166" formatCode="0.000"/>
  </numFmts>
  <fonts count="10" x14ac:knownFonts="1">
    <font>
      <sz val="11"/>
      <color theme="1"/>
      <name val="Calibri"/>
      <family val="2"/>
      <scheme val="minor"/>
    </font>
    <font>
      <sz val="11"/>
      <color theme="1"/>
      <name val="Calibri"/>
    </font>
    <font>
      <sz val="12"/>
      <color theme="0"/>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1"/>
      <color theme="1"/>
      <name val="Calibri"/>
      <family val="2"/>
      <scheme val="minor"/>
    </font>
    <font>
      <sz val="11"/>
      <color theme="8" tint="-0.249977111117893"/>
      <name val="Calibri"/>
      <family val="2"/>
      <scheme val="minor"/>
    </font>
    <font>
      <sz val="10"/>
      <color rgb="FF000000"/>
      <name val="Lucida Console"/>
      <family val="3"/>
    </font>
    <font>
      <b/>
      <sz val="11"/>
      <color rgb="FF0070C0"/>
      <name val="Calibri"/>
      <family val="2"/>
      <scheme val="minor"/>
    </font>
  </fonts>
  <fills count="13">
    <fill>
      <patternFill patternType="none"/>
    </fill>
    <fill>
      <patternFill patternType="gray125"/>
    </fill>
    <fill>
      <patternFill patternType="solid">
        <fgColor theme="8"/>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s>
  <cellStyleXfs count="1">
    <xf numFmtId="0" fontId="0" fillId="0" borderId="0"/>
  </cellStyleXfs>
  <cellXfs count="117">
    <xf numFmtId="0" fontId="0" fillId="0" borderId="0" xfId="0"/>
    <xf numFmtId="0" fontId="1" fillId="0" borderId="0" xfId="0" applyFont="1" applyAlignment="1">
      <alignment wrapText="1"/>
    </xf>
    <xf numFmtId="0" fontId="1" fillId="0" borderId="0" xfId="0" applyFont="1"/>
    <xf numFmtId="0" fontId="4" fillId="0" borderId="0" xfId="0" applyFont="1" applyAlignment="1">
      <alignment vertical="center" wrapText="1"/>
    </xf>
    <xf numFmtId="9" fontId="1" fillId="3" borderId="1" xfId="0" applyNumberFormat="1" applyFont="1" applyFill="1" applyBorder="1" applyAlignment="1">
      <alignment horizontal="center" vertical="center"/>
    </xf>
    <xf numFmtId="43" fontId="1" fillId="3" borderId="1" xfId="0" applyNumberFormat="1" applyFont="1" applyFill="1" applyBorder="1" applyAlignment="1">
      <alignment horizontal="center" vertical="center"/>
    </xf>
    <xf numFmtId="43" fontId="1" fillId="3" borderId="2" xfId="0" applyNumberFormat="1" applyFont="1" applyFill="1" applyBorder="1" applyAlignment="1">
      <alignment horizontal="center" vertical="center"/>
    </xf>
    <xf numFmtId="43" fontId="1" fillId="3" borderId="3" xfId="0" applyNumberFormat="1" applyFont="1" applyFill="1" applyBorder="1" applyAlignment="1">
      <alignment horizontal="center" vertical="center"/>
    </xf>
    <xf numFmtId="43" fontId="1" fillId="3" borderId="4" xfId="0" applyNumberFormat="1" applyFont="1" applyFill="1" applyBorder="1" applyAlignment="1">
      <alignment horizontal="center" vertical="center"/>
    </xf>
    <xf numFmtId="0" fontId="1" fillId="0" borderId="5" xfId="0" applyFont="1" applyBorder="1" applyAlignment="1">
      <alignment horizontal="left" vertical="center" wrapText="1"/>
    </xf>
    <xf numFmtId="0" fontId="1" fillId="3" borderId="6" xfId="0" applyFont="1" applyFill="1" applyBorder="1" applyAlignment="1">
      <alignment horizontal="left" vertical="center" wrapText="1"/>
    </xf>
    <xf numFmtId="0" fontId="1" fillId="3" borderId="7" xfId="0" applyFont="1" applyFill="1" applyBorder="1" applyAlignment="1">
      <alignment horizontal="left" vertical="center" wrapText="1"/>
    </xf>
    <xf numFmtId="0" fontId="1" fillId="0" borderId="8" xfId="0" applyFont="1" applyBorder="1" applyAlignment="1">
      <alignment horizontal="left" vertical="center" wrapText="1"/>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5" fillId="0" borderId="0" xfId="0" applyFont="1"/>
    <xf numFmtId="43" fontId="5" fillId="0" borderId="1" xfId="0" applyNumberFormat="1" applyFont="1" applyBorder="1"/>
    <xf numFmtId="0" fontId="5" fillId="0" borderId="10" xfId="0" applyFont="1" applyBorder="1"/>
    <xf numFmtId="0" fontId="5" fillId="0" borderId="11" xfId="0" applyFont="1" applyBorder="1"/>
    <xf numFmtId="43" fontId="5" fillId="0" borderId="11" xfId="0" applyNumberFormat="1" applyFont="1" applyBorder="1"/>
    <xf numFmtId="43" fontId="5" fillId="0" borderId="12" xfId="0" applyNumberFormat="1" applyFont="1" applyBorder="1"/>
    <xf numFmtId="43" fontId="1" fillId="3" borderId="6" xfId="0" applyNumberFormat="1" applyFont="1" applyFill="1" applyBorder="1" applyAlignment="1">
      <alignment horizontal="center" vertical="center"/>
    </xf>
    <xf numFmtId="43" fontId="1" fillId="3" borderId="7" xfId="0" applyNumberFormat="1" applyFont="1" applyFill="1" applyBorder="1" applyAlignment="1">
      <alignment horizontal="center" vertical="center"/>
    </xf>
    <xf numFmtId="0" fontId="5" fillId="0" borderId="13" xfId="0" applyFont="1" applyBorder="1" applyAlignment="1">
      <alignment wrapText="1"/>
    </xf>
    <xf numFmtId="0" fontId="1" fillId="0" borderId="14" xfId="0" applyFont="1" applyBorder="1"/>
    <xf numFmtId="0" fontId="1" fillId="0" borderId="15" xfId="0" applyFont="1" applyBorder="1"/>
    <xf numFmtId="0" fontId="5" fillId="0" borderId="1" xfId="0" applyFont="1" applyBorder="1"/>
    <xf numFmtId="43" fontId="1" fillId="3" borderId="1" xfId="0" applyNumberFormat="1" applyFont="1" applyFill="1" applyBorder="1"/>
    <xf numFmtId="0" fontId="1" fillId="0" borderId="1" xfId="0" applyFont="1" applyBorder="1"/>
    <xf numFmtId="0" fontId="1" fillId="0" borderId="8" xfId="0" applyFont="1" applyBorder="1"/>
    <xf numFmtId="0" fontId="1" fillId="0" borderId="9" xfId="0" applyFont="1" applyBorder="1"/>
    <xf numFmtId="0" fontId="1" fillId="0" borderId="3" xfId="0" applyFont="1" applyBorder="1"/>
    <xf numFmtId="0" fontId="5" fillId="0" borderId="6" xfId="0" applyFont="1" applyBorder="1" applyAlignment="1">
      <alignment wrapText="1"/>
    </xf>
    <xf numFmtId="0" fontId="5" fillId="0" borderId="5" xfId="0" applyFont="1" applyBorder="1" applyAlignment="1">
      <alignment horizontal="center" wrapText="1"/>
    </xf>
    <xf numFmtId="0" fontId="5" fillId="0" borderId="19" xfId="0" applyFont="1" applyBorder="1"/>
    <xf numFmtId="43" fontId="1" fillId="3" borderId="20" xfId="0" applyNumberFormat="1" applyFont="1" applyFill="1" applyBorder="1"/>
    <xf numFmtId="0" fontId="5" fillId="5" borderId="1" xfId="0" applyFont="1" applyFill="1" applyBorder="1" applyAlignment="1">
      <alignment wrapText="1"/>
    </xf>
    <xf numFmtId="43" fontId="6" fillId="5" borderId="1" xfId="0" applyNumberFormat="1" applyFont="1" applyFill="1" applyBorder="1"/>
    <xf numFmtId="0" fontId="5" fillId="3" borderId="1" xfId="0" applyFont="1" applyFill="1" applyBorder="1" applyAlignment="1">
      <alignment wrapText="1"/>
    </xf>
    <xf numFmtId="0" fontId="7" fillId="6" borderId="0" xfId="0" applyFont="1" applyFill="1"/>
    <xf numFmtId="0" fontId="5" fillId="0" borderId="1" xfId="0" applyFont="1" applyBorder="1" applyAlignment="1">
      <alignment wrapText="1"/>
    </xf>
    <xf numFmtId="0" fontId="5" fillId="3" borderId="1" xfId="0" applyFont="1" applyFill="1" applyBorder="1"/>
    <xf numFmtId="9" fontId="1" fillId="7" borderId="1" xfId="0" applyNumberFormat="1" applyFont="1" applyFill="1" applyBorder="1"/>
    <xf numFmtId="0" fontId="5" fillId="0" borderId="0" xfId="0" applyFont="1" applyAlignment="1">
      <alignment vertical="top" wrapText="1"/>
    </xf>
    <xf numFmtId="0" fontId="5" fillId="0" borderId="0" xfId="0" applyFont="1" applyAlignment="1">
      <alignment horizontal="center" vertical="top" wrapText="1"/>
    </xf>
    <xf numFmtId="0" fontId="5" fillId="3" borderId="5" xfId="0" applyFont="1" applyFill="1" applyBorder="1"/>
    <xf numFmtId="0" fontId="5" fillId="3" borderId="6" xfId="0" applyFont="1" applyFill="1" applyBorder="1"/>
    <xf numFmtId="0" fontId="5" fillId="3" borderId="7" xfId="0" applyFont="1" applyFill="1" applyBorder="1" applyAlignment="1">
      <alignment horizontal="center" vertical="top" wrapText="1"/>
    </xf>
    <xf numFmtId="0" fontId="5" fillId="3" borderId="8" xfId="0" applyFont="1" applyFill="1" applyBorder="1"/>
    <xf numFmtId="0" fontId="5" fillId="3" borderId="2" xfId="0" applyFont="1" applyFill="1" applyBorder="1" applyAlignment="1">
      <alignment horizontal="center" vertical="top" wrapText="1"/>
    </xf>
    <xf numFmtId="0" fontId="5" fillId="3" borderId="9" xfId="0" applyFont="1" applyFill="1" applyBorder="1"/>
    <xf numFmtId="0" fontId="5" fillId="3" borderId="3" xfId="0" applyFont="1" applyFill="1" applyBorder="1"/>
    <xf numFmtId="0" fontId="1" fillId="3" borderId="4" xfId="0" applyFont="1" applyFill="1" applyBorder="1"/>
    <xf numFmtId="0" fontId="1" fillId="8" borderId="21" xfId="0" applyFont="1" applyFill="1" applyBorder="1"/>
    <xf numFmtId="0" fontId="1" fillId="0" borderId="22" xfId="0" applyFont="1" applyBorder="1"/>
    <xf numFmtId="0" fontId="1" fillId="0" borderId="23" xfId="0" applyFont="1" applyBorder="1"/>
    <xf numFmtId="0" fontId="1" fillId="0" borderId="24" xfId="0" applyFont="1" applyBorder="1"/>
    <xf numFmtId="164" fontId="1" fillId="0" borderId="1" xfId="0" applyNumberFormat="1" applyFont="1" applyBorder="1"/>
    <xf numFmtId="43" fontId="1" fillId="0" borderId="0" xfId="0" applyNumberFormat="1" applyFont="1"/>
    <xf numFmtId="0" fontId="7" fillId="6" borderId="1" xfId="0" applyFont="1" applyFill="1" applyBorder="1" applyAlignment="1">
      <alignment wrapText="1"/>
    </xf>
    <xf numFmtId="0" fontId="5" fillId="0" borderId="1" xfId="0" applyFont="1" applyBorder="1" applyAlignment="1">
      <alignment horizontal="center" wrapText="1"/>
    </xf>
    <xf numFmtId="0" fontId="5" fillId="9" borderId="1" xfId="0" applyFont="1" applyFill="1" applyBorder="1" applyAlignment="1">
      <alignment wrapText="1"/>
    </xf>
    <xf numFmtId="0" fontId="7" fillId="6" borderId="1" xfId="0" applyFont="1" applyFill="1" applyBorder="1"/>
    <xf numFmtId="43" fontId="1" fillId="0" borderId="1" xfId="0" applyNumberFormat="1" applyFont="1" applyBorder="1"/>
    <xf numFmtId="164" fontId="1" fillId="9" borderId="1" xfId="0" applyNumberFormat="1" applyFont="1" applyFill="1" applyBorder="1"/>
    <xf numFmtId="0" fontId="5" fillId="0" borderId="25" xfId="0" applyFont="1" applyBorder="1" applyAlignment="1">
      <alignment wrapText="1"/>
    </xf>
    <xf numFmtId="0" fontId="5" fillId="0" borderId="7" xfId="0" applyFont="1" applyBorder="1" applyAlignment="1">
      <alignment wrapText="1"/>
    </xf>
    <xf numFmtId="0" fontId="1" fillId="0" borderId="2" xfId="0" applyFont="1" applyBorder="1"/>
    <xf numFmtId="0" fontId="1" fillId="0" borderId="4" xfId="0" applyFont="1" applyBorder="1"/>
    <xf numFmtId="0" fontId="5" fillId="0" borderId="25" xfId="0" applyFont="1" applyBorder="1"/>
    <xf numFmtId="0" fontId="5" fillId="0" borderId="26" xfId="0" applyFont="1" applyBorder="1" applyAlignment="1">
      <alignment horizontal="center"/>
    </xf>
    <xf numFmtId="0" fontId="5" fillId="0" borderId="27" xfId="0" applyFont="1" applyBorder="1"/>
    <xf numFmtId="0" fontId="5" fillId="0" borderId="28" xfId="0" applyFont="1" applyBorder="1"/>
    <xf numFmtId="0" fontId="1" fillId="3" borderId="25" xfId="0" applyFont="1" applyFill="1" applyBorder="1"/>
    <xf numFmtId="0" fontId="1" fillId="10" borderId="25" xfId="0" applyFont="1" applyFill="1" applyBorder="1"/>
    <xf numFmtId="0" fontId="1" fillId="10" borderId="1" xfId="0" applyFont="1" applyFill="1" applyBorder="1"/>
    <xf numFmtId="43" fontId="1" fillId="10" borderId="1" xfId="0" applyNumberFormat="1" applyFont="1" applyFill="1" applyBorder="1"/>
    <xf numFmtId="164" fontId="1" fillId="7" borderId="1" xfId="0" applyNumberFormat="1" applyFont="1" applyFill="1" applyBorder="1"/>
    <xf numFmtId="0" fontId="1" fillId="3" borderId="1" xfId="0" applyFont="1" applyFill="1" applyBorder="1"/>
    <xf numFmtId="4" fontId="1" fillId="11" borderId="0" xfId="0" applyNumberFormat="1" applyFont="1" applyFill="1"/>
    <xf numFmtId="43" fontId="1" fillId="10" borderId="29" xfId="0" applyNumberFormat="1" applyFont="1" applyFill="1" applyBorder="1"/>
    <xf numFmtId="164" fontId="1" fillId="10" borderId="6" xfId="0" applyNumberFormat="1" applyFont="1" applyFill="1" applyBorder="1"/>
    <xf numFmtId="0" fontId="5" fillId="0" borderId="30" xfId="0" applyFont="1" applyBorder="1" applyAlignment="1">
      <alignment horizontal="center"/>
    </xf>
    <xf numFmtId="0" fontId="1" fillId="0" borderId="31" xfId="0" applyFont="1" applyBorder="1"/>
    <xf numFmtId="164" fontId="1" fillId="10" borderId="25" xfId="0" applyNumberFormat="1" applyFont="1" applyFill="1" applyBorder="1"/>
    <xf numFmtId="164" fontId="1" fillId="10" borderId="1" xfId="0" applyNumberFormat="1" applyFont="1" applyFill="1" applyBorder="1"/>
    <xf numFmtId="164" fontId="1" fillId="10" borderId="32" xfId="0" applyNumberFormat="1" applyFont="1" applyFill="1" applyBorder="1"/>
    <xf numFmtId="164" fontId="1" fillId="10" borderId="3" xfId="0" applyNumberFormat="1" applyFont="1" applyFill="1" applyBorder="1"/>
    <xf numFmtId="164" fontId="1" fillId="10" borderId="30" xfId="0" applyNumberFormat="1" applyFont="1" applyFill="1" applyBorder="1"/>
    <xf numFmtId="0" fontId="5" fillId="0" borderId="30" xfId="0" applyFont="1" applyBorder="1"/>
    <xf numFmtId="0" fontId="8" fillId="0" borderId="0" xfId="0" applyFont="1" applyAlignment="1">
      <alignment vertical="center"/>
    </xf>
    <xf numFmtId="4" fontId="1" fillId="0" borderId="0" xfId="0" applyNumberFormat="1" applyFont="1"/>
    <xf numFmtId="20" fontId="8" fillId="0" borderId="0" xfId="0" applyNumberFormat="1" applyFont="1" applyAlignment="1">
      <alignment vertical="center"/>
    </xf>
    <xf numFmtId="164" fontId="1" fillId="0" borderId="0" xfId="0" applyNumberFormat="1" applyFont="1"/>
    <xf numFmtId="165" fontId="1" fillId="0" borderId="31" xfId="0" applyNumberFormat="1" applyFont="1" applyBorder="1"/>
    <xf numFmtId="166" fontId="1" fillId="0" borderId="30" xfId="0" applyNumberFormat="1" applyFont="1" applyBorder="1"/>
    <xf numFmtId="0" fontId="1" fillId="0" borderId="21" xfId="0" applyFont="1" applyBorder="1"/>
    <xf numFmtId="0" fontId="1" fillId="0" borderId="30" xfId="0" applyFont="1" applyBorder="1"/>
    <xf numFmtId="0" fontId="1" fillId="0" borderId="33" xfId="0" applyFont="1" applyBorder="1"/>
    <xf numFmtId="0" fontId="5" fillId="0" borderId="0" xfId="0" applyFont="1" applyAlignment="1">
      <alignment horizontal="center"/>
    </xf>
    <xf numFmtId="0" fontId="5" fillId="12" borderId="0" xfId="0" applyFont="1" applyFill="1"/>
    <xf numFmtId="0" fontId="2" fillId="2" borderId="0" xfId="0" applyFont="1" applyFill="1" applyAlignment="1">
      <alignment horizontal="left" vertical="center" wrapText="1"/>
    </xf>
    <xf numFmtId="0" fontId="3" fillId="2" borderId="0" xfId="0" applyFont="1" applyFill="1" applyAlignment="1">
      <alignment horizontal="left" vertical="top" wrapText="1"/>
    </xf>
    <xf numFmtId="0" fontId="3" fillId="2" borderId="0" xfId="0" applyFont="1" applyFill="1" applyAlignment="1">
      <alignment horizontal="left" vertical="center" wrapText="1"/>
    </xf>
    <xf numFmtId="0" fontId="5" fillId="0" borderId="1" xfId="0" applyFont="1" applyBorder="1" applyAlignment="1">
      <alignment horizontal="center"/>
    </xf>
    <xf numFmtId="0" fontId="1" fillId="0" borderId="0" xfId="0" applyFont="1" applyAlignment="1">
      <alignment horizontal="center"/>
    </xf>
    <xf numFmtId="0" fontId="4" fillId="2" borderId="16" xfId="0" applyFont="1" applyFill="1" applyBorder="1" applyAlignment="1">
      <alignment horizontal="left" vertical="center" wrapText="1"/>
    </xf>
    <xf numFmtId="0" fontId="4" fillId="4" borderId="0" xfId="0" applyFont="1" applyFill="1" applyAlignment="1">
      <alignment horizontal="center" vertical="center" wrapText="1"/>
    </xf>
    <xf numFmtId="0" fontId="5" fillId="0" borderId="17" xfId="0" applyFont="1" applyBorder="1" applyAlignment="1">
      <alignment horizontal="center"/>
    </xf>
    <xf numFmtId="0" fontId="5" fillId="0" borderId="16" xfId="0" applyFont="1" applyBorder="1" applyAlignment="1">
      <alignment horizontal="center"/>
    </xf>
    <xf numFmtId="0" fontId="5" fillId="0" borderId="18" xfId="0" applyFont="1" applyBorder="1" applyAlignment="1">
      <alignment horizontal="center"/>
    </xf>
    <xf numFmtId="0" fontId="1" fillId="0" borderId="16" xfId="0" applyFont="1" applyBorder="1" applyAlignment="1">
      <alignment horizontal="center"/>
    </xf>
    <xf numFmtId="0" fontId="1" fillId="0" borderId="31" xfId="0" applyFont="1" applyBorder="1" applyAlignment="1">
      <alignment horizontal="center"/>
    </xf>
  </cellXfs>
  <cellStyles count="1">
    <cellStyle name="Normal" xfId="0" builtinId="0"/>
  </cellStyles>
  <dxfs count="24">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
      <fill>
        <patternFill>
          <bgColor rgb="FFFF0000"/>
        </patternFill>
      </fill>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Step3_CompareFLI!$T$55:$AE$55</c:f>
              <c:numCache>
                <c:formatCode>0.0%</c:formatCode>
                <c:ptCount val="12"/>
                <c:pt idx="0" formatCode="General">
                  <c:v>0.10127319077570049</c:v>
                </c:pt>
                <c:pt idx="1">
                  <c:v>0.10127319077570049</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C57-4B89-8E4F-F3F7E7DE0866}"/>
            </c:ext>
          </c:extLst>
        </c:ser>
        <c:dLbls>
          <c:showLegendKey val="0"/>
          <c:showVal val="0"/>
          <c:showCatName val="0"/>
          <c:showSerName val="0"/>
          <c:showPercent val="0"/>
          <c:showBubbleSize val="0"/>
        </c:dLbls>
        <c:marker val="1"/>
        <c:smooth val="0"/>
        <c:axId val="183314696"/>
        <c:axId val="181583760"/>
      </c:lineChart>
      <c:catAx>
        <c:axId val="183314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760"/>
        <c:crosses val="autoZero"/>
        <c:auto val="1"/>
        <c:lblAlgn val="ctr"/>
        <c:lblOffset val="100"/>
        <c:noMultiLvlLbl val="0"/>
      </c:catAx>
      <c:valAx>
        <c:axId val="1815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1469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Step3_CompareFLI!$D$37:$N$37</c:f>
              <c:numCache>
                <c:formatCode>General</c:formatCode>
                <c:ptCount val="11"/>
                <c:pt idx="0">
                  <c:v>2015</c:v>
                </c:pt>
                <c:pt idx="1">
                  <c:v>2016</c:v>
                </c:pt>
                <c:pt idx="2">
                  <c:v>2017</c:v>
                </c:pt>
                <c:pt idx="3">
                  <c:v>2018</c:v>
                </c:pt>
                <c:pt idx="4">
                  <c:v>2019</c:v>
                </c:pt>
                <c:pt idx="5">
                  <c:v>2020</c:v>
                </c:pt>
                <c:pt idx="6">
                  <c:v>2021</c:v>
                </c:pt>
                <c:pt idx="7">
                  <c:v>2022</c:v>
                </c:pt>
                <c:pt idx="8">
                  <c:v>2023</c:v>
                </c:pt>
                <c:pt idx="9">
                  <c:v>2024</c:v>
                </c:pt>
                <c:pt idx="10">
                  <c:v>2025</c:v>
                </c:pt>
              </c:numCache>
            </c:numRef>
          </c:cat>
          <c:val>
            <c:numRef>
              <c:f>Step3_CompareFLI!$T$56:$AE$56</c:f>
              <c:numCache>
                <c:formatCode>0.000</c:formatCode>
                <c:ptCount val="12"/>
                <c:pt idx="0">
                  <c:v>100</c:v>
                </c:pt>
                <c:pt idx="1">
                  <c:v>100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FCB8-402B-BAF4-776B07AC1196}"/>
            </c:ext>
          </c:extLst>
        </c:ser>
        <c:dLbls>
          <c:showLegendKey val="0"/>
          <c:showVal val="0"/>
          <c:showCatName val="0"/>
          <c:showSerName val="0"/>
          <c:showPercent val="0"/>
          <c:showBubbleSize val="0"/>
        </c:dLbls>
        <c:marker val="1"/>
        <c:smooth val="0"/>
        <c:axId val="184540768"/>
        <c:axId val="184541152"/>
      </c:lineChart>
      <c:catAx>
        <c:axId val="184540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1152"/>
        <c:crosses val="autoZero"/>
        <c:auto val="1"/>
        <c:lblAlgn val="ctr"/>
        <c:lblOffset val="100"/>
        <c:noMultiLvlLbl val="0"/>
      </c:catAx>
      <c:valAx>
        <c:axId val="184541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0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Step3_CompareFLI!$C$22</c:f>
              <c:strCache>
                <c:ptCount val="1"/>
                <c:pt idx="0">
                  <c:v>Maize (corn)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Step3_CompareFLI!$D$22:$N$22</c:f>
              <c:numCache>
                <c:formatCode>0%</c:formatCode>
                <c:ptCount val="11"/>
                <c:pt idx="0">
                  <c:v>0.185</c:v>
                </c:pt>
                <c:pt idx="1">
                  <c:v>0.185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7996-4D27-B413-C9B12926FECC}"/>
            </c:ext>
          </c:extLst>
        </c:ser>
        <c:ser>
          <c:idx val="1"/>
          <c:order val="1"/>
          <c:tx>
            <c:strRef>
              <c:f>Step3_CompareFLI!$C$23</c:f>
              <c:strCache>
                <c:ptCount val="1"/>
                <c:pt idx="0">
                  <c:v>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Step3_CompareFLI!$D$23:$N$23</c:f>
              <c:numCache>
                <c:formatCode>0%</c:formatCode>
                <c:ptCount val="11"/>
                <c:pt idx="0">
                  <c:v>0.125</c:v>
                </c:pt>
                <c:pt idx="1">
                  <c:v>0.125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7996-4D27-B413-C9B12926FECC}"/>
            </c:ext>
          </c:extLst>
        </c:ser>
        <c:ser>
          <c:idx val="2"/>
          <c:order val="2"/>
          <c:tx>
            <c:strRef>
              <c:f>Step3_CompareFLI!$C$24</c:f>
              <c:strCache>
                <c:ptCount val="1"/>
                <c:pt idx="0">
                  <c:v>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Step3_CompareFLI!$D$24:$N$24</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2-7996-4D27-B413-C9B12926FECC}"/>
            </c:ext>
          </c:extLst>
        </c:ser>
        <c:ser>
          <c:idx val="3"/>
          <c:order val="3"/>
          <c:tx>
            <c:strRef>
              <c:f>Step3_CompareFLI!$C$25</c:f>
              <c:strCache>
                <c:ptCount val="1"/>
                <c:pt idx="0">
                  <c:v>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Step3_CompareFLI!$D$25:$N$25</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3-7996-4D27-B413-C9B12926FECC}"/>
            </c:ext>
          </c:extLst>
        </c:ser>
        <c:ser>
          <c:idx val="4"/>
          <c:order val="4"/>
          <c:tx>
            <c:strRef>
              <c:f>Step3_CompareFLI!$C$26</c:f>
              <c:strCache>
                <c:ptCount val="1"/>
                <c:pt idx="0">
                  <c:v>Tomatoes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Step3_CompareFLI!$D$26:$N$26</c:f>
              <c:numCache>
                <c:formatCode>0%</c:formatCode>
                <c:ptCount val="11"/>
                <c:pt idx="0">
                  <c:v>0.11</c:v>
                </c:pt>
                <c:pt idx="1">
                  <c:v>0.11</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4-7996-4D27-B413-C9B12926FECC}"/>
            </c:ext>
          </c:extLst>
        </c:ser>
        <c:ser>
          <c:idx val="5"/>
          <c:order val="5"/>
          <c:tx>
            <c:strRef>
              <c:f>Step3_CompareFLI!$C$27</c:f>
              <c:strCache>
                <c:ptCount val="1"/>
                <c:pt idx="0">
                  <c:v>Bananas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Step3_CompareFLI!$D$27:$N$27</c:f>
              <c:numCache>
                <c:formatCode>0%</c:formatCode>
                <c:ptCount val="11"/>
                <c:pt idx="0">
                  <c:v>0.11</c:v>
                </c:pt>
                <c:pt idx="1">
                  <c:v>0.11</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5-7996-4D27-B413-C9B12926FECC}"/>
            </c:ext>
          </c:extLst>
        </c:ser>
        <c:ser>
          <c:idx val="6"/>
          <c:order val="6"/>
          <c:tx>
            <c:strRef>
              <c:f>Step3_CompareFLI!$C$32</c:f>
              <c:strCache>
                <c:ptCount val="1"/>
                <c:pt idx="0">
                  <c:v>Cashew nuts in shell</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Step3_CompareFLI!$D$32:$N$32</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6-7996-4D27-B413-C9B12926FECC}"/>
            </c:ext>
          </c:extLst>
        </c:ser>
        <c:ser>
          <c:idx val="7"/>
          <c:order val="7"/>
          <c:tx>
            <c:strRef>
              <c:f>Step3_CompareFLI!$C$33</c:f>
              <c:strCache>
                <c:ptCount val="1"/>
                <c:pt idx="0">
                  <c:v>Sugar cane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Step3_CompareFLI!$D$33:$N$33</c:f>
              <c:numCache>
                <c:formatCode>0%</c:formatCode>
                <c:ptCount val="11"/>
                <c:pt idx="0">
                  <c:v>0.05</c:v>
                </c:pt>
                <c:pt idx="1">
                  <c:v>0.05</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7-7996-4D27-B413-C9B12926FECC}"/>
            </c:ext>
          </c:extLst>
        </c:ser>
        <c:ser>
          <c:idx val="8"/>
          <c:order val="8"/>
          <c:tx>
            <c:strRef>
              <c:f>Step3_CompareFLI!$C$28</c:f>
              <c:strCache>
                <c:ptCount val="1"/>
                <c:pt idx="0">
                  <c:v>Raw milk of cattle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Step3_CompareFLI!$D$28:$N$28</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8-7996-4D27-B413-C9B12926FECC}"/>
            </c:ext>
          </c:extLst>
        </c:ser>
        <c:ser>
          <c:idx val="9"/>
          <c:order val="9"/>
          <c:tx>
            <c:strRef>
              <c:f>Step3_CompareFLI!$C$29</c:f>
              <c:strCache>
                <c:ptCount val="1"/>
                <c:pt idx="0">
                  <c:v>Meat of pig fresh or chilled</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Step3_CompareFLI!$D$21:$N$21</c:f>
              <c:strCache>
                <c:ptCount val="11"/>
                <c:pt idx="0">
                  <c:v>2015</c:v>
                </c:pt>
                <c:pt idx="1">
                  <c:v>2016</c:v>
                </c:pt>
                <c:pt idx="2">
                  <c:v>2017</c:v>
                </c:pt>
                <c:pt idx="3">
                  <c:v>2018</c:v>
                </c:pt>
                <c:pt idx="4">
                  <c:v>2019</c:v>
                </c:pt>
                <c:pt idx="5">
                  <c:v>2020</c:v>
                </c:pt>
                <c:pt idx="6">
                  <c:v>2021</c:v>
                </c:pt>
                <c:pt idx="7">
                  <c:v>2022</c:v>
                </c:pt>
                <c:pt idx="8">
                  <c:v>2023</c:v>
                </c:pt>
                <c:pt idx="9">
                  <c:v>2024</c:v>
                </c:pt>
                <c:pt idx="10">
                  <c:v>2025</c:v>
                </c:pt>
              </c:strCache>
            </c:strRef>
          </c:cat>
          <c:val>
            <c:numRef>
              <c:f>Step3_CompareFLI!$D$29:$N$29</c:f>
              <c:numCache>
                <c:formatCode>0%</c:formatCode>
                <c:ptCount val="11"/>
                <c:pt idx="0">
                  <c:v>5.2999999999999999E-2</c:v>
                </c:pt>
                <c:pt idx="1">
                  <c:v>5.2999999999999999E-2</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9-7996-4D27-B413-C9B12926FECC}"/>
            </c:ext>
          </c:extLst>
        </c:ser>
        <c:dLbls>
          <c:showLegendKey val="0"/>
          <c:showVal val="0"/>
          <c:showCatName val="0"/>
          <c:showSerName val="0"/>
          <c:showPercent val="0"/>
          <c:showBubbleSize val="0"/>
        </c:dLbls>
        <c:marker val="1"/>
        <c:smooth val="0"/>
        <c:axId val="184318904"/>
        <c:axId val="184343864"/>
      </c:lineChart>
      <c:catAx>
        <c:axId val="184318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64"/>
        <c:crosses val="autoZero"/>
        <c:auto val="1"/>
        <c:lblAlgn val="ctr"/>
        <c:lblOffset val="100"/>
        <c:noMultiLvlLbl val="0"/>
      </c:catAx>
      <c:valAx>
        <c:axId val="1843438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18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95251</xdr:colOff>
      <xdr:row>30</xdr:row>
      <xdr:rowOff>152400</xdr:rowOff>
    </xdr:from>
    <xdr:ext cx="5810250" cy="726895"/>
    <xdr:pic>
      <xdr:nvPicPr>
        <xdr:cNvPr id="2" name="Picture 1"/>
        <xdr:cNvPicPr>
          <a:picLocks noChangeAspect="1"/>
        </xdr:cNvPicPr>
      </xdr:nvPicPr>
      <xdr:blipFill>
        <a:blip xmlns:r="http://schemas.openxmlformats.org/officeDocument/2006/relationships" r:embed="rId1"/>
        <a:stretch>
          <a:fillRect/>
        </a:stretch>
      </xdr:blipFill>
      <xdr:spPr>
        <a:xfrm>
          <a:off x="704851" y="6543675"/>
          <a:ext cx="5810250" cy="726895"/>
        </a:xfrm>
        <a:prstGeom prst="rect">
          <a:avLst/>
        </a:prstGeom>
      </xdr:spPr>
    </xdr:pic>
    <xdr:clientData/>
  </xdr:oneCellAnchor>
  <xdr:oneCellAnchor>
    <xdr:from>
      <xdr:col>0</xdr:col>
      <xdr:colOff>28575</xdr:colOff>
      <xdr:row>36</xdr:row>
      <xdr:rowOff>28575</xdr:rowOff>
    </xdr:from>
    <xdr:ext cx="6038850" cy="2343150"/>
    <xdr:pic>
      <xdr:nvPicPr>
        <xdr:cNvPr id="3" name="Picture 2"/>
        <xdr:cNvPicPr>
          <a:picLocks noChangeAspect="1"/>
        </xdr:cNvPicPr>
      </xdr:nvPicPr>
      <xdr:blipFill rotWithShape="1">
        <a:blip xmlns:r="http://schemas.openxmlformats.org/officeDocument/2006/relationships" r:embed="rId2"/>
        <a:srcRect r="26630" b="9635"/>
        <a:stretch/>
      </xdr:blipFill>
      <xdr:spPr>
        <a:xfrm>
          <a:off x="28575" y="11049000"/>
          <a:ext cx="6038850" cy="2343150"/>
        </a:xfrm>
        <a:prstGeom prst="rect">
          <a:avLst/>
        </a:prstGeom>
      </xdr:spPr>
    </xdr:pic>
    <xdr:clientData/>
  </xdr:oneCellAnchor>
  <xdr:twoCellAnchor>
    <xdr:from>
      <xdr:col>13</xdr:col>
      <xdr:colOff>352425</xdr:colOff>
      <xdr:row>0</xdr:row>
      <xdr:rowOff>561975</xdr:rowOff>
    </xdr:from>
    <xdr:to>
      <xdr:col>18</xdr:col>
      <xdr:colOff>195944</xdr:colOff>
      <xdr:row>3</xdr:row>
      <xdr:rowOff>187779</xdr:rowOff>
    </xdr:to>
    <xdr:sp macro="" textlink="">
      <xdr:nvSpPr>
        <xdr:cNvPr id="4" name="Rectangle 3"/>
        <xdr:cNvSpPr/>
      </xdr:nvSpPr>
      <xdr:spPr>
        <a:xfrm>
          <a:off x="8277225" y="561975"/>
          <a:ext cx="2891519"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Throughout the workbooks,</a:t>
          </a:r>
          <a:r>
            <a:rPr lang="en-US" sz="1100" baseline="0">
              <a:solidFill>
                <a:sysClr val="windowText" lastClr="000000"/>
              </a:solidFill>
            </a:rPr>
            <a:t> </a:t>
          </a:r>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111125</xdr:colOff>
      <xdr:row>39</xdr:row>
      <xdr:rowOff>51274</xdr:rowOff>
    </xdr:from>
    <xdr:to>
      <xdr:col>24</xdr:col>
      <xdr:colOff>142875</xdr:colOff>
      <xdr:row>52</xdr:row>
      <xdr:rowOff>158751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396875</xdr:colOff>
      <xdr:row>38</xdr:row>
      <xdr:rowOff>104114</xdr:rowOff>
    </xdr:from>
    <xdr:to>
      <xdr:col>30</xdr:col>
      <xdr:colOff>448871</xdr:colOff>
      <xdr:row>52</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93808</xdr:colOff>
      <xdr:row>10</xdr:row>
      <xdr:rowOff>89311</xdr:rowOff>
    </xdr:from>
    <xdr:to>
      <xdr:col>29</xdr:col>
      <xdr:colOff>542432</xdr:colOff>
      <xdr:row>30</xdr:row>
      <xdr:rowOff>20204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103909</xdr:colOff>
      <xdr:row>21</xdr:row>
      <xdr:rowOff>103909</xdr:rowOff>
    </xdr:from>
    <xdr:to>
      <xdr:col>17</xdr:col>
      <xdr:colOff>0</xdr:colOff>
      <xdr:row>32</xdr:row>
      <xdr:rowOff>165141</xdr:rowOff>
    </xdr:to>
    <xdr:sp macro="" textlink="">
      <xdr:nvSpPr>
        <xdr:cNvPr id="6" name="Rectangle 5"/>
        <xdr:cNvSpPr/>
      </xdr:nvSpPr>
      <xdr:spPr>
        <a:xfrm>
          <a:off x="21006954" y="4139045"/>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in yellow here</a:t>
          </a:r>
          <a:r>
            <a:rPr lang="en-US" sz="1100" baseline="0"/>
            <a:t> should be the estimates by each year, since only the year 2015 is highlighted in the workbooks. </a:t>
          </a:r>
        </a:p>
        <a:p>
          <a:pPr algn="l"/>
          <a:r>
            <a:rPr lang="en-US" sz="1100"/>
            <a:t> </a:t>
          </a:r>
        </a:p>
        <a:p>
          <a:pPr algn="l"/>
          <a:r>
            <a:rPr lang="en-US" sz="1100"/>
            <a:t>The yearly estimates can</a:t>
          </a:r>
          <a:r>
            <a:rPr lang="en-US" sz="1100" baseline="0"/>
            <a:t> be collected through surveys, modeled or carried over. </a:t>
          </a:r>
          <a:endParaRPr lang="en-US" sz="1100"/>
        </a:p>
      </xdr:txBody>
    </xdr:sp>
    <xdr:clientData/>
  </xdr:twoCellAnchor>
  <xdr:twoCellAnchor>
    <xdr:from>
      <xdr:col>7</xdr:col>
      <xdr:colOff>0</xdr:colOff>
      <xdr:row>4</xdr:row>
      <xdr:rowOff>0</xdr:rowOff>
    </xdr:from>
    <xdr:to>
      <xdr:col>8</xdr:col>
      <xdr:colOff>692727</xdr:colOff>
      <xdr:row>15</xdr:row>
      <xdr:rowOff>61232</xdr:rowOff>
    </xdr:to>
    <xdr:sp macro="" textlink="">
      <xdr:nvSpPr>
        <xdr:cNvPr id="7" name="Rectangle 6"/>
        <xdr:cNvSpPr/>
      </xdr:nvSpPr>
      <xdr:spPr>
        <a:xfrm>
          <a:off x="9819409" y="779318"/>
          <a:ext cx="207818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 squares highlighted</a:t>
          </a:r>
          <a:r>
            <a:rPr lang="en-US" sz="1100" baseline="0"/>
            <a:t> in green are automatic</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476250</xdr:colOff>
      <xdr:row>4</xdr:row>
      <xdr:rowOff>66675</xdr:rowOff>
    </xdr:from>
    <xdr:to>
      <xdr:col>13</xdr:col>
      <xdr:colOff>459922</xdr:colOff>
      <xdr:row>13</xdr:row>
      <xdr:rowOff>108857</xdr:rowOff>
    </xdr:to>
    <xdr:sp macro="" textlink="">
      <xdr:nvSpPr>
        <xdr:cNvPr id="2" name="Rectangle 1"/>
        <xdr:cNvSpPr/>
      </xdr:nvSpPr>
      <xdr:spPr>
        <a:xfrm>
          <a:off x="7696200" y="847725"/>
          <a:ext cx="3031672" cy="2156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This information can come</a:t>
          </a:r>
          <a:r>
            <a:rPr lang="en-US" sz="1100" baseline="0"/>
            <a:t> from the FAOSTAT website. The basket should include the top two commodities per heading or those that have been selected for the SDG 12.3</a:t>
          </a:r>
        </a:p>
        <a:p>
          <a:pPr algn="l"/>
          <a:endParaRPr lang="en-US" sz="1100"/>
        </a:p>
        <a:p>
          <a:pPr algn="l"/>
          <a:r>
            <a:rPr lang="en-US" sz="1100"/>
            <a:t>Prices can be replaced</a:t>
          </a:r>
          <a:r>
            <a:rPr lang="en-US" sz="1100" baseline="0"/>
            <a:t> with domestic prices instead of the international dollar prices from FAOSTAT.</a:t>
          </a:r>
        </a:p>
        <a:p>
          <a:pPr algn="l"/>
          <a:endParaRPr lang="en-US" sz="1100" baseline="0"/>
        </a:p>
        <a:p>
          <a:pPr algn="l"/>
          <a:r>
            <a:rPr lang="en-US" sz="1100" baseline="0"/>
            <a:t>These values will automatically fill throughout the workbook where needed. </a:t>
          </a: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712694</xdr:colOff>
      <xdr:row>9</xdr:row>
      <xdr:rowOff>157602</xdr:rowOff>
    </xdr:from>
    <xdr:to>
      <xdr:col>16</xdr:col>
      <xdr:colOff>288952</xdr:colOff>
      <xdr:row>21</xdr:row>
      <xdr:rowOff>7603</xdr:rowOff>
    </xdr:to>
    <xdr:sp macro="" textlink="">
      <xdr:nvSpPr>
        <xdr:cNvPr id="2" name="Rectangle 1"/>
        <xdr:cNvSpPr/>
      </xdr:nvSpPr>
      <xdr:spPr>
        <a:xfrm>
          <a:off x="11111753" y="2847014"/>
          <a:ext cx="3968964" cy="21472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These have come from the Global studies dataset (at the moment not published) These are the averages for the </a:t>
          </a:r>
          <a:r>
            <a:rPr lang="en-US" sz="1100" baseline="0"/>
            <a:t> country</a:t>
          </a:r>
          <a:r>
            <a:rPr lang="en-US" sz="1100"/>
            <a:t> from 1990-2015 with available data. </a:t>
          </a:r>
        </a:p>
        <a:p>
          <a:pPr algn="l"/>
          <a:endParaRPr lang="en-US" sz="1100"/>
        </a:p>
        <a:p>
          <a:pPr marL="0" marR="0" lvl="0" indent="0" algn="l" defTabSz="914400" eaLnBrk="1" fontAlgn="auto" latinLnBrk="0" hangingPunct="1">
            <a:lnSpc>
              <a:spcPct val="100000"/>
            </a:lnSpc>
            <a:spcBef>
              <a:spcPts val="0"/>
            </a:spcBef>
            <a:spcAft>
              <a:spcPts val="0"/>
            </a:spcAft>
            <a:buClrTx/>
            <a:buSzTx/>
            <a:buFontTx/>
            <a:buNone/>
            <a:tabLst/>
            <a:defRPr/>
          </a:pPr>
          <a:r>
            <a:rPr lang="en-US" sz="1100"/>
            <a:t>They should be replaced with expert opinion/critical loss point studies/measured survey data from the individual County that is calculating the subnational</a:t>
          </a:r>
          <a:r>
            <a:rPr lang="en-US" sz="1100" baseline="0"/>
            <a:t> percentages. </a:t>
          </a:r>
          <a:r>
            <a:rPr lang="en-US" sz="1100">
              <a:solidFill>
                <a:schemeClr val="lt1"/>
              </a:solidFill>
              <a:effectLst/>
              <a:latin typeface="+mn-lt"/>
              <a:ea typeface="+mn-ea"/>
              <a:cs typeface="+mn-cs"/>
            </a:rPr>
            <a:t>Cite sources in the Sources worrkbook</a:t>
          </a:r>
          <a:endParaRPr lang="en-US">
            <a:effectLst/>
          </a:endParaRPr>
        </a:p>
        <a:p>
          <a:pPr algn="l"/>
          <a:endParaRPr lang="en-US" sz="1100"/>
        </a:p>
      </xdr:txBody>
    </xdr:sp>
    <xdr:clientData/>
  </xdr:twoCellAnchor>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7" name="Rectangle 6"/>
        <xdr:cNvSpPr/>
      </xdr:nvSpPr>
      <xdr:spPr>
        <a:xfrm>
          <a:off x="10499272" y="159203"/>
          <a:ext cx="2891518" cy="768804"/>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416379</xdr:colOff>
      <xdr:row>2</xdr:row>
      <xdr:rowOff>9524</xdr:rowOff>
    </xdr:from>
    <xdr:to>
      <xdr:col>14</xdr:col>
      <xdr:colOff>994683</xdr:colOff>
      <xdr:row>5</xdr:row>
      <xdr:rowOff>111578</xdr:rowOff>
    </xdr:to>
    <xdr:sp macro="" textlink="">
      <xdr:nvSpPr>
        <xdr:cNvPr id="3" name="Rectangle 2"/>
        <xdr:cNvSpPr/>
      </xdr:nvSpPr>
      <xdr:spPr>
        <a:xfrm>
          <a:off x="10817679" y="400049"/>
          <a:ext cx="2892879" cy="759279"/>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Cells that are yellow</a:t>
          </a:r>
          <a:r>
            <a:rPr lang="en-US" sz="1100" baseline="0">
              <a:solidFill>
                <a:sysClr val="windowText" lastClr="000000"/>
              </a:solidFill>
            </a:rPr>
            <a:t> need to be replaced, cells that are green are calulated automatically</a:t>
          </a:r>
          <a:endParaRPr lang="en-US" sz="1100">
            <a:solidFill>
              <a:sysClr val="windowText" lastClr="000000"/>
            </a:solidFill>
          </a:endParaRPr>
        </a:p>
      </xdr:txBody>
    </xdr:sp>
    <xdr:clientData/>
  </xdr:twoCellAnchor>
</xdr:wsDr>
</file>

<file path=xl/tables/table1.xml><?xml version="1.0" encoding="utf-8"?>
<table xmlns="http://schemas.openxmlformats.org/spreadsheetml/2006/main" id="3" name="Table3" displayName="Table3" ref="A3:H15" totalsRowShown="0">
  <tableColumns count="8">
    <tableColumn id="1" name="Heading"/>
    <tableColumn id="2" name="CPC"/>
    <tableColumn id="3" name="Item Name"/>
    <tableColumn id="4" name="Production + Imports (Average 2014-2016)"/>
    <tableColumn id="5" name="Imports (Average 2014-2016)"/>
    <tableColumn id="6" name="Production + Imports"/>
    <tableColumn id="7" name="Price"/>
    <tableColumn id="8" name="Percent of total value of Production"/>
  </tableColumns>
  <tableStyleInfo name="TableStyleLight9" showFirstColumn="0" showLastColumn="0" showRowStripes="1" showColumnStripes="0"/>
</table>
</file>

<file path=xl/tables/table10.xml><?xml version="1.0" encoding="utf-8"?>
<table xmlns="http://schemas.openxmlformats.org/spreadsheetml/2006/main" id="13" name="Table13" displayName="Table13" ref="F21:N33" totalsRowShown="0">
  <tableColumns count="9">
    <tableColumn id="1" name="2017"/>
    <tableColumn id="2" name="2018"/>
    <tableColumn id="3" name="2019"/>
    <tableColumn id="4" name="2020"/>
    <tableColumn id="5" name="2021"/>
    <tableColumn id="6" name="2022"/>
    <tableColumn id="7" name="2023"/>
    <tableColumn id="8" name="2024"/>
    <tableColumn id="9" name="2025"/>
  </tableColumns>
  <tableStyleInfo name="TableStyleLight9" showFirstColumn="0" showLastColumn="0" showRowStripes="1" showColumnStripes="0"/>
</table>
</file>

<file path=xl/tables/table11.xml><?xml version="1.0" encoding="utf-8"?>
<table xmlns="http://schemas.openxmlformats.org/spreadsheetml/2006/main" id="12" name="Table12" displayName="Table12" ref="A1:I165" totalsRowShown="0">
  <autoFilter ref="A1:I165"/>
  <tableColumns count="9">
    <tableColumn id="1" name="geographicaream49"/>
    <tableColumn id="2" name="measureditemcpc"/>
    <tableColumn id="3" name="crop"/>
    <tableColumn id="4" name="timepointyears"/>
    <tableColumn id="5" name="loss_per_clean"/>
    <tableColumn id="6" name="fsc_location"/>
    <tableColumn id="7" name="tag_datacollection"/>
    <tableColumn id="8" name="reference"/>
    <tableColumn id="9" name="url"/>
  </tableColumns>
  <tableStyleInfo name="TableStyleLight9" showFirstColumn="0" showLastColumn="0" showRowStripes="1" showColumnStripes="0"/>
</table>
</file>

<file path=xl/tables/table2.xml><?xml version="1.0" encoding="utf-8"?>
<table xmlns="http://schemas.openxmlformats.org/spreadsheetml/2006/main" id="4" name="Table4" displayName="Table4" ref="D4:G16" totalsRowShown="0">
  <tableColumns count="4">
    <tableColumn id="1" name="Production_2015"/>
    <tableColumn id="2" name="Imports_2015"/>
    <tableColumn id="3" name="Production_2016"/>
    <tableColumn id="4" name="Imports_2016"/>
  </tableColumns>
  <tableStyleInfo name="TableStyleLight9" showFirstColumn="0" showLastColumn="0" showRowStripes="1" showColumnStripes="0"/>
</table>
</file>

<file path=xl/tables/table3.xml><?xml version="1.0" encoding="utf-8"?>
<table xmlns="http://schemas.openxmlformats.org/spreadsheetml/2006/main" id="10" name="Table10" displayName="Table10" ref="A2:B5" totalsRowShown="0">
  <tableColumns count="2">
    <tableColumn id="1" name="Item"/>
    <tableColumn id="2" name="Data"/>
  </tableColumns>
  <tableStyleInfo name="TableStyleLight9" showFirstColumn="0" showLastColumn="0" showRowStripes="1" showColumnStripes="0"/>
</table>
</file>

<file path=xl/tables/table4.xml><?xml version="1.0" encoding="utf-8"?>
<table xmlns="http://schemas.openxmlformats.org/spreadsheetml/2006/main" id="11" name="Table11" displayName="Table11"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2:B5" totalsRowShown="0">
  <tableColumns count="2">
    <tableColumn id="1" name="Item"/>
    <tableColumn id="2" name="Data"/>
  </tableColumns>
  <tableStyleInfo name="TableStyleLight9" showFirstColumn="0" showLastColumn="0" showRowStripes="1" showColumnStripes="0"/>
</table>
</file>

<file path=xl/tables/table6.xml><?xml version="1.0" encoding="utf-8"?>
<table xmlns="http://schemas.openxmlformats.org/spreadsheetml/2006/main" id="6" name="Table6" displayName="Table6" ref="D11:I23" totalsRowShown="0">
  <tableColumns count="6">
    <tableColumn id="1" name="Harvest"/>
    <tableColumn id="2" name="Farm"/>
    <tableColumn id="3" name="Transport "/>
    <tableColumn id="4" name="Storage"/>
    <tableColumn id="5" name="Wholesale"/>
    <tableColumn id="6" name="Processing"/>
  </tableColumns>
  <tableStyleInfo name="TableStyleLight9" showFirstColumn="0" showLastColumn="0" showRowStripes="1" showColumnStripes="0"/>
</table>
</file>

<file path=xl/tables/table7.xml><?xml version="1.0" encoding="utf-8"?>
<table xmlns="http://schemas.openxmlformats.org/spreadsheetml/2006/main" id="7" name="Table7" displayName="Table7" ref="L11:M23" totalsRowShown="0">
  <tableColumns count="2">
    <tableColumn id="1" name="Whole Supply Chain"/>
    <tableColumn id="2" name="flagcombination"/>
  </tableColumns>
  <tableStyleInfo name="TableStyleLight9" showFirstColumn="0" showLastColumn="0" showRowStripes="1" showColumnStripes="0"/>
</table>
</file>

<file path=xl/tables/table8.xml><?xml version="1.0" encoding="utf-8"?>
<table xmlns="http://schemas.openxmlformats.org/spreadsheetml/2006/main" id="8" name="Table8" displayName="Table8" ref="A2:B5" totalsRowShown="0">
  <tableColumns count="2">
    <tableColumn id="1" name="Item"/>
    <tableColumn id="2" name="Data"/>
  </tableColumns>
  <tableStyleInfo name="TableStyleLight9" showFirstColumn="0" showLastColumn="0" showRowStripes="1" showColumnStripes="0"/>
</table>
</file>

<file path=xl/tables/table9.xml><?xml version="1.0" encoding="utf-8"?>
<table xmlns="http://schemas.openxmlformats.org/spreadsheetml/2006/main" id="9" name="Table9" displayName="Table9" ref="L11:M23" totalsRowShown="0">
  <tableColumns count="2">
    <tableColumn id="1" name="Whole Supply Chain"/>
    <tableColumn id="2" name="flagcombina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5.xml"/><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drawing" Target="../drawings/drawing4.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zoomScaleNormal="100" workbookViewId="0">
      <selection sqref="A1:M15"/>
    </sheetView>
  </sheetViews>
  <sheetFormatPr defaultRowHeight="15" x14ac:dyDescent="0.25"/>
  <sheetData>
    <row r="1" spans="1:13" ht="15" customHeight="1" x14ac:dyDescent="0.25">
      <c r="A1" s="105" t="s">
        <v>39</v>
      </c>
      <c r="B1" s="105"/>
      <c r="C1" s="105"/>
      <c r="D1" s="105"/>
      <c r="E1" s="105"/>
      <c r="F1" s="105"/>
      <c r="G1" s="105"/>
      <c r="H1" s="105"/>
      <c r="I1" s="105"/>
      <c r="J1" s="105"/>
      <c r="K1" s="105"/>
      <c r="L1" s="105"/>
      <c r="M1" s="105"/>
    </row>
    <row r="2" spans="1:13" ht="15" customHeight="1" x14ac:dyDescent="0.25">
      <c r="A2" s="105"/>
      <c r="B2" s="105"/>
      <c r="C2" s="105"/>
      <c r="D2" s="105"/>
      <c r="E2" s="105"/>
      <c r="F2" s="105"/>
      <c r="G2" s="105"/>
      <c r="H2" s="105"/>
      <c r="I2" s="105"/>
      <c r="J2" s="105"/>
      <c r="K2" s="105"/>
      <c r="L2" s="105"/>
      <c r="M2" s="105"/>
    </row>
    <row r="3" spans="1:13" ht="15" customHeight="1" x14ac:dyDescent="0.25">
      <c r="A3" s="105"/>
      <c r="B3" s="105"/>
      <c r="C3" s="105"/>
      <c r="D3" s="105"/>
      <c r="E3" s="105"/>
      <c r="F3" s="105"/>
      <c r="G3" s="105"/>
      <c r="H3" s="105"/>
      <c r="I3" s="105"/>
      <c r="J3" s="105"/>
      <c r="K3" s="105"/>
      <c r="L3" s="105"/>
      <c r="M3" s="105"/>
    </row>
    <row r="4" spans="1:13" ht="15" customHeight="1" x14ac:dyDescent="0.25">
      <c r="A4" s="105"/>
      <c r="B4" s="105"/>
      <c r="C4" s="105"/>
      <c r="D4" s="105"/>
      <c r="E4" s="105"/>
      <c r="F4" s="105"/>
      <c r="G4" s="105"/>
      <c r="H4" s="105"/>
      <c r="I4" s="105"/>
      <c r="J4" s="105"/>
      <c r="K4" s="105"/>
      <c r="L4" s="105"/>
      <c r="M4" s="105"/>
    </row>
    <row r="5" spans="1:13" ht="15" customHeight="1" x14ac:dyDescent="0.25">
      <c r="A5" s="105"/>
      <c r="B5" s="105"/>
      <c r="C5" s="105"/>
      <c r="D5" s="105"/>
      <c r="E5" s="105"/>
      <c r="F5" s="105"/>
      <c r="G5" s="105"/>
      <c r="H5" s="105"/>
      <c r="I5" s="105"/>
      <c r="J5" s="105"/>
      <c r="K5" s="105"/>
      <c r="L5" s="105"/>
      <c r="M5" s="105"/>
    </row>
    <row r="6" spans="1:13" ht="15" customHeight="1" x14ac:dyDescent="0.25">
      <c r="A6" s="105"/>
      <c r="B6" s="105"/>
      <c r="C6" s="105"/>
      <c r="D6" s="105"/>
      <c r="E6" s="105"/>
      <c r="F6" s="105"/>
      <c r="G6" s="105"/>
      <c r="H6" s="105"/>
      <c r="I6" s="105"/>
      <c r="J6" s="105"/>
      <c r="K6" s="105"/>
      <c r="L6" s="105"/>
      <c r="M6" s="105"/>
    </row>
    <row r="7" spans="1:13" ht="15" customHeight="1" x14ac:dyDescent="0.25">
      <c r="A7" s="105"/>
      <c r="B7" s="105"/>
      <c r="C7" s="105"/>
      <c r="D7" s="105"/>
      <c r="E7" s="105"/>
      <c r="F7" s="105"/>
      <c r="G7" s="105"/>
      <c r="H7" s="105"/>
      <c r="I7" s="105"/>
      <c r="J7" s="105"/>
      <c r="K7" s="105"/>
      <c r="L7" s="105"/>
      <c r="M7" s="105"/>
    </row>
    <row r="8" spans="1:13" ht="15" customHeight="1" x14ac:dyDescent="0.25">
      <c r="A8" s="105"/>
      <c r="B8" s="105"/>
      <c r="C8" s="105"/>
      <c r="D8" s="105"/>
      <c r="E8" s="105"/>
      <c r="F8" s="105"/>
      <c r="G8" s="105"/>
      <c r="H8" s="105"/>
      <c r="I8" s="105"/>
      <c r="J8" s="105"/>
      <c r="K8" s="105"/>
      <c r="L8" s="105"/>
      <c r="M8" s="105"/>
    </row>
    <row r="9" spans="1:13" ht="15" customHeight="1" x14ac:dyDescent="0.25">
      <c r="A9" s="105"/>
      <c r="B9" s="105"/>
      <c r="C9" s="105"/>
      <c r="D9" s="105"/>
      <c r="E9" s="105"/>
      <c r="F9" s="105"/>
      <c r="G9" s="105"/>
      <c r="H9" s="105"/>
      <c r="I9" s="105"/>
      <c r="J9" s="105"/>
      <c r="K9" s="105"/>
      <c r="L9" s="105"/>
      <c r="M9" s="105"/>
    </row>
    <row r="10" spans="1:13" ht="15" customHeight="1" x14ac:dyDescent="0.25">
      <c r="A10" s="105"/>
      <c r="B10" s="105"/>
      <c r="C10" s="105"/>
      <c r="D10" s="105"/>
      <c r="E10" s="105"/>
      <c r="F10" s="105"/>
      <c r="G10" s="105"/>
      <c r="H10" s="105"/>
      <c r="I10" s="105"/>
      <c r="J10" s="105"/>
      <c r="K10" s="105"/>
      <c r="L10" s="105"/>
      <c r="M10" s="105"/>
    </row>
    <row r="11" spans="1:13" ht="15" customHeight="1" x14ac:dyDescent="0.25">
      <c r="A11" s="105"/>
      <c r="B11" s="105"/>
      <c r="C11" s="105"/>
      <c r="D11" s="105"/>
      <c r="E11" s="105"/>
      <c r="F11" s="105"/>
      <c r="G11" s="105"/>
      <c r="H11" s="105"/>
      <c r="I11" s="105"/>
      <c r="J11" s="105"/>
      <c r="K11" s="105"/>
      <c r="L11" s="105"/>
      <c r="M11" s="105"/>
    </row>
    <row r="12" spans="1:13" ht="15" customHeight="1" x14ac:dyDescent="0.25">
      <c r="A12" s="105"/>
      <c r="B12" s="105"/>
      <c r="C12" s="105"/>
      <c r="D12" s="105"/>
      <c r="E12" s="105"/>
      <c r="F12" s="105"/>
      <c r="G12" s="105"/>
      <c r="H12" s="105"/>
      <c r="I12" s="105"/>
      <c r="J12" s="105"/>
      <c r="K12" s="105"/>
      <c r="L12" s="105"/>
      <c r="M12" s="105"/>
    </row>
    <row r="13" spans="1:13" ht="15" customHeight="1" x14ac:dyDescent="0.25">
      <c r="A13" s="105"/>
      <c r="B13" s="105"/>
      <c r="C13" s="105"/>
      <c r="D13" s="105"/>
      <c r="E13" s="105"/>
      <c r="F13" s="105"/>
      <c r="G13" s="105"/>
      <c r="H13" s="105"/>
      <c r="I13" s="105"/>
      <c r="J13" s="105"/>
      <c r="K13" s="105"/>
      <c r="L13" s="105"/>
      <c r="M13" s="105"/>
    </row>
    <row r="14" spans="1:13" ht="15" customHeight="1" x14ac:dyDescent="0.25">
      <c r="A14" s="105"/>
      <c r="B14" s="105"/>
      <c r="C14" s="105"/>
      <c r="D14" s="105"/>
      <c r="E14" s="105"/>
      <c r="F14" s="105"/>
      <c r="G14" s="105"/>
      <c r="H14" s="105"/>
      <c r="I14" s="105"/>
      <c r="J14" s="105"/>
      <c r="K14" s="105"/>
      <c r="L14" s="105"/>
      <c r="M14" s="105"/>
    </row>
    <row r="15" spans="1:13" ht="81.75" customHeight="1" x14ac:dyDescent="0.25">
      <c r="A15" s="105"/>
      <c r="B15" s="105"/>
      <c r="C15" s="105"/>
      <c r="D15" s="105"/>
      <c r="E15" s="105"/>
      <c r="F15" s="105"/>
      <c r="G15" s="105"/>
      <c r="H15" s="105"/>
      <c r="I15" s="105"/>
      <c r="J15" s="105"/>
      <c r="K15" s="105"/>
      <c r="L15" s="105"/>
      <c r="M15" s="105"/>
    </row>
    <row r="16" spans="1:13" x14ac:dyDescent="0.25">
      <c r="B16" s="1"/>
      <c r="C16" s="1"/>
      <c r="D16" s="1"/>
      <c r="E16" s="1"/>
      <c r="F16" s="1"/>
      <c r="G16" s="1"/>
      <c r="H16" s="1"/>
      <c r="I16" s="1"/>
      <c r="J16" s="1"/>
      <c r="K16" s="1"/>
      <c r="L16" s="1"/>
      <c r="M16" s="1"/>
    </row>
  </sheetData>
  <mergeCells count="1">
    <mergeCell ref="A1:M15"/>
  </mergeCells>
  <pageMargins left="0.7" right="0.7" top="0.75" bottom="0.75" header="0.3" footer="0.3"/>
  <pageSetup paperSize="9" scale="74"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M30" sqref="M30"/>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SUM('Step1a_AnnualProduction&amp;Imports'!L5:M5)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SUM('Step1a_AnnualProduction&amp;Imports'!L6:M6)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SUM('Step1a_AnnualProduction&amp;Imports'!L7:M7)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SUM('Step1a_AnnualProduction&amp;Imports'!L8:M8)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SUM('Step1a_AnnualProduction&amp;Imports'!L9:M9)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SUM('Step1a_AnnualProduction&amp;Imports'!L10:M10)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SUM('Step1a_AnnualProduction&amp;Imports'!L11:M11)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SUM('Step1a_AnnualProduction&amp;Imports'!L12:M12)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SUM('Step1a_AnnualProduction&amp;Imports'!L13:M13)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SUM('Step1a_AnnualProduction&amp;Imports'!L14:M14)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SUM('Step1a_AnnualProduction&amp;Imports'!L15:M15)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SUM('Step1a_AnnualProduction&amp;Imports'!L16:M16)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3" priority="3" operator="equal">
      <formula>1</formula>
    </cfRule>
  </conditionalFormatting>
  <conditionalFormatting sqref="L12:L23">
    <cfRule type="expression" dxfId="12"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SUM('Step1a_AnnualProduction&amp;Imports'!N5:O5)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SUM('Step1a_AnnualProduction&amp;Imports'!N6:O6)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SUM('Step1a_AnnualProduction&amp;Imports'!N7:O7)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SUM('Step1a_AnnualProduction&amp;Imports'!N8:O8)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SUM('Step1a_AnnualProduction&amp;Imports'!N9:O9)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SUM('Step1a_AnnualProduction&amp;Imports'!N10:O10)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SUM('Step1a_AnnualProduction&amp;Imports'!N11:O11)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SUM('Step1a_AnnualProduction&amp;Imports'!N12:O12)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SUM('Step1a_AnnualProduction&amp;Imports'!N13:O13)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SUM('Step1a_AnnualProduction&amp;Imports'!N14:O14)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SUM('Step1a_AnnualProduction&amp;Imports'!N15:O15)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SUM('Step1a_AnnualProduction&amp;Imports'!N16:O16)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1" priority="3" operator="equal">
      <formula>1</formula>
    </cfRule>
  </conditionalFormatting>
  <conditionalFormatting sqref="L12:L23">
    <cfRule type="expression" dxfId="10"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0"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SUM('Step1a_AnnualProduction&amp;Imports'!P5:Q5)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SUM('Step1a_AnnualProduction&amp;Imports'!P6:Q6)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SUM('Step1a_AnnualProduction&amp;Imports'!P7:Q7)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SUM('Step1a_AnnualProduction&amp;Imports'!P8:Q8)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SUM('Step1a_AnnualProduction&amp;Imports'!P9:Q9)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SUM('Step1a_AnnualProduction&amp;Imports'!P10:Q10)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SUM('Step1a_AnnualProduction&amp;Imports'!P11:Q11)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SUM('Step1a_AnnualProduction&amp;Imports'!P12:Q12)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SUM('Step1a_AnnualProduction&amp;Imports'!P13:Q13)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SUM('Step1a_AnnualProduction&amp;Imports'!P14:Q14)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SUM('Step1a_AnnualProduction&amp;Imports'!P15:Q15)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SUM('Step1a_AnnualProduction&amp;Imports'!P16:Q16)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9" priority="3" operator="equal">
      <formula>1</formula>
    </cfRule>
  </conditionalFormatting>
  <conditionalFormatting sqref="L12:L23">
    <cfRule type="expression" dxfId="8"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SUM('Step1a_AnnualProduction&amp;Imports'!R5:S5)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SUM('Step1a_AnnualProduction&amp;Imports'!R6:S6)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SUM('Step1a_AnnualProduction&amp;Imports'!R7:S7)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SUM('Step1a_AnnualProduction&amp;Imports'!R8:S8)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SUM('Step1a_AnnualProduction&amp;Imports'!R9:S9)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SUM('Step1a_AnnualProduction&amp;Imports'!R10:S10)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SUM('Step1a_AnnualProduction&amp;Imports'!R11:S11)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SUM('Step1a_AnnualProduction&amp;Imports'!R12:S12)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SUM('Step1a_AnnualProduction&amp;Imports'!R13:S13)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SUM('Step1a_AnnualProduction&amp;Imports'!R14:S14)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SUM('Step1a_AnnualProduction&amp;Imports'!R15:S15)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SUM('Step1a_AnnualProduction&amp;Imports'!R16:S16)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7" priority="3" operator="equal">
      <formula>1</formula>
    </cfRule>
  </conditionalFormatting>
  <conditionalFormatting sqref="L12:L23">
    <cfRule type="expression" dxfId="6"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4"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SUM('Step1a_AnnualProduction&amp;Imports'!T5:U5)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SUM('Step1a_AnnualProduction&amp;Imports'!T6:U6)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SUM('Step1a_AnnualProduction&amp;Imports'!T7:U7)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SUM('Step1a_AnnualProduction&amp;Imports'!T8:U8)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SUM('Step1a_AnnualProduction&amp;Imports'!T9:U9)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SUM('Step1a_AnnualProduction&amp;Imports'!T10:U10)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SUM('Step1a_AnnualProduction&amp;Imports'!T11:U11)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SUM('Step1a_AnnualProduction&amp;Imports'!T12:U12)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SUM('Step1a_AnnualProduction&amp;Imports'!T13:U13)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SUM('Step1a_AnnualProduction&amp;Imports'!T14:U14)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SUM('Step1a_AnnualProduction&amp;Imports'!T15:U15)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SUM('Step1a_AnnualProduction&amp;Imports'!T16:U16)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5" priority="3" operator="equal">
      <formula>1</formula>
    </cfRule>
  </conditionalFormatting>
  <conditionalFormatting sqref="L12:L23">
    <cfRule type="expression" dxfId="4"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P31" sqref="P31:P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SUM('Step1a_AnnualProduction&amp;Imports'!V5:W5)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SUM('Step1a_AnnualProduction&amp;Imports'!V6:W6)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SUM('Step1a_AnnualProduction&amp;Imports'!V7:W7)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SUM('Step1a_AnnualProduction&amp;Imports'!V8:W8)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SUM('Step1a_AnnualProduction&amp;Imports'!V9:W9)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SUM('Step1a_AnnualProduction&amp;Imports'!V10:W10)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SUM('Step1a_AnnualProduction&amp;Imports'!V11:W11)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SUM('Step1a_AnnualProduction&amp;Imports'!V12:W12)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SUM('Step1a_AnnualProduction&amp;Imports'!V13:W13)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SUM('Step1a_AnnualProduction&amp;Imports'!V14:W14)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SUM('Step1a_AnnualProduction&amp;Imports'!V15:W15)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SUM('Step1a_AnnualProduction&amp;Imports'!V16:W16)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3" priority="3" operator="equal">
      <formula>1</formula>
    </cfRule>
  </conditionalFormatting>
  <conditionalFormatting sqref="L12:L23">
    <cfRule type="expression" dxfId="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5" zoomScale="85" zoomScaleNormal="85" workbookViewId="0">
      <selection activeCell="O23" sqref="O2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82" t="s">
        <v>19</v>
      </c>
      <c r="F12" s="82" t="s">
        <v>19</v>
      </c>
      <c r="G12" s="82" t="s">
        <v>19</v>
      </c>
      <c r="H12" s="82" t="s">
        <v>19</v>
      </c>
      <c r="I12" s="82" t="s">
        <v>19</v>
      </c>
      <c r="L12" s="39">
        <v>0</v>
      </c>
    </row>
    <row r="13" spans="1:13" x14ac:dyDescent="0.25">
      <c r="A13" s="33" t="str">
        <f>Cereal_2</f>
        <v>Cereals &amp; Pulses</v>
      </c>
      <c r="B13" s="32" t="str">
        <f>Cereal_2</f>
        <v>0113</v>
      </c>
      <c r="C13" s="71" t="str">
        <f>Cereal_2</f>
        <v>Rice</v>
      </c>
      <c r="D13" s="77" t="s">
        <v>19</v>
      </c>
      <c r="E13" s="82" t="s">
        <v>19</v>
      </c>
      <c r="F13" s="82" t="s">
        <v>19</v>
      </c>
      <c r="G13" s="82" t="s">
        <v>19</v>
      </c>
      <c r="H13" s="82" t="s">
        <v>19</v>
      </c>
      <c r="I13" s="82" t="s">
        <v>19</v>
      </c>
      <c r="L13" s="39">
        <v>0</v>
      </c>
    </row>
    <row r="14" spans="1:13" x14ac:dyDescent="0.25">
      <c r="A14" s="33" t="str">
        <f>Fruits_Vegetables_1</f>
        <v>Fish &amp; Fish Products</v>
      </c>
      <c r="B14" s="32" t="str">
        <f>Fruits_Vegetables_1</f>
        <v>0</v>
      </c>
      <c r="C14" s="71" t="str">
        <f>Fruits_Vegetables_1</f>
        <v xml:space="preserve"> </v>
      </c>
      <c r="D14" s="77" t="s">
        <v>19</v>
      </c>
      <c r="E14" s="82" t="s">
        <v>19</v>
      </c>
      <c r="F14" s="82" t="s">
        <v>19</v>
      </c>
      <c r="G14" s="82" t="s">
        <v>19</v>
      </c>
      <c r="H14" s="82" t="s">
        <v>19</v>
      </c>
      <c r="I14" s="82" t="s">
        <v>19</v>
      </c>
      <c r="L14" s="39">
        <v>0</v>
      </c>
    </row>
    <row r="15" spans="1:13" x14ac:dyDescent="0.25">
      <c r="A15" s="33" t="str">
        <f>Fruits_Vegetables_2</f>
        <v>Fish &amp; Fish Products</v>
      </c>
      <c r="B15" s="32" t="str">
        <f>Fruits_Vegetables_2</f>
        <v>0</v>
      </c>
      <c r="C15" s="71" t="str">
        <f>Fruits_Vegetables_2</f>
        <v xml:space="preserve"> </v>
      </c>
      <c r="D15" s="77" t="s">
        <v>19</v>
      </c>
      <c r="E15" s="82" t="s">
        <v>19</v>
      </c>
      <c r="F15" s="82" t="s">
        <v>19</v>
      </c>
      <c r="G15" s="82" t="s">
        <v>19</v>
      </c>
      <c r="H15" s="82" t="s">
        <v>19</v>
      </c>
      <c r="I15" s="82" t="s">
        <v>19</v>
      </c>
      <c r="L15" s="39">
        <v>0</v>
      </c>
    </row>
    <row r="16" spans="1:13" x14ac:dyDescent="0.25">
      <c r="A16" s="33" t="str">
        <f>Roots_Tubers_Oil_1</f>
        <v>Fruits &amp; Vegetables</v>
      </c>
      <c r="B16" s="32" t="str">
        <f>Roots_Tubers_Oil_1</f>
        <v>01234</v>
      </c>
      <c r="C16" s="71" t="str">
        <f>Roots_Tubers_Oil_1</f>
        <v>Tomatoes</v>
      </c>
      <c r="D16" s="77" t="s">
        <v>19</v>
      </c>
      <c r="E16" s="82" t="s">
        <v>19</v>
      </c>
      <c r="F16" s="82" t="s">
        <v>19</v>
      </c>
      <c r="G16" s="82" t="s">
        <v>19</v>
      </c>
      <c r="H16" s="82" t="s">
        <v>19</v>
      </c>
      <c r="I16" s="82" t="s">
        <v>19</v>
      </c>
      <c r="L16" s="39">
        <v>0</v>
      </c>
    </row>
    <row r="17" spans="1:27" x14ac:dyDescent="0.25">
      <c r="A17" s="33" t="str">
        <f>Roots_Tubers_Oil_2</f>
        <v>Fruits &amp; Vegetables</v>
      </c>
      <c r="B17" s="32" t="str">
        <f>Roots_Tubers_Oil_2</f>
        <v>01312</v>
      </c>
      <c r="C17" s="71" t="str">
        <f>Roots_Tubers_Oil_2</f>
        <v>Bananas</v>
      </c>
      <c r="D17" s="77" t="s">
        <v>19</v>
      </c>
      <c r="E17" s="82" t="s">
        <v>19</v>
      </c>
      <c r="F17" s="82" t="s">
        <v>19</v>
      </c>
      <c r="G17" s="82" t="s">
        <v>19</v>
      </c>
      <c r="H17" s="82" t="s">
        <v>19</v>
      </c>
      <c r="I17" s="82"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82" t="s">
        <v>19</v>
      </c>
      <c r="F18" s="82" t="s">
        <v>19</v>
      </c>
      <c r="G18" s="82" t="s">
        <v>19</v>
      </c>
      <c r="H18" s="82" t="s">
        <v>19</v>
      </c>
      <c r="I18" s="82"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82" t="s">
        <v>19</v>
      </c>
      <c r="F19" s="82" t="s">
        <v>19</v>
      </c>
      <c r="G19" s="82" t="s">
        <v>19</v>
      </c>
      <c r="H19" s="82" t="s">
        <v>19</v>
      </c>
      <c r="I19" s="82" t="s">
        <v>19</v>
      </c>
      <c r="L19" s="39">
        <v>0</v>
      </c>
    </row>
    <row r="20" spans="1:27" x14ac:dyDescent="0.25">
      <c r="A20" s="33" t="str">
        <f>Fish_1</f>
        <v>Roots, Tubers &amp; Oil-Bearing Crops</v>
      </c>
      <c r="B20" s="32" t="str">
        <f>Fish_1</f>
        <v>0142</v>
      </c>
      <c r="C20" s="71" t="str">
        <f>Fish_1</f>
        <v>Groundnuts excluding shelled</v>
      </c>
      <c r="D20" s="77" t="s">
        <v>19</v>
      </c>
      <c r="E20" s="82" t="s">
        <v>19</v>
      </c>
      <c r="F20" s="82" t="s">
        <v>19</v>
      </c>
      <c r="G20" s="82" t="s">
        <v>19</v>
      </c>
      <c r="H20" s="82" t="s">
        <v>19</v>
      </c>
      <c r="I20" s="82" t="s">
        <v>19</v>
      </c>
      <c r="L20" s="39">
        <v>0</v>
      </c>
    </row>
    <row r="21" spans="1:27" x14ac:dyDescent="0.25">
      <c r="A21" s="33" t="str">
        <f>Fish_2</f>
        <v>Roots, Tubers &amp; Oil-Bearing Crops</v>
      </c>
      <c r="B21" s="32" t="str">
        <f>Fish_2</f>
        <v>01530</v>
      </c>
      <c r="C21" s="71" t="str">
        <f>Fish_2</f>
        <v>Sweet potatoes</v>
      </c>
      <c r="D21" s="77" t="s">
        <v>19</v>
      </c>
      <c r="E21" s="82" t="s">
        <v>19</v>
      </c>
      <c r="F21" s="82" t="s">
        <v>19</v>
      </c>
      <c r="G21" s="82" t="s">
        <v>19</v>
      </c>
      <c r="H21" s="82" t="s">
        <v>19</v>
      </c>
      <c r="I21" s="82" t="s">
        <v>19</v>
      </c>
      <c r="L21" s="39">
        <v>0</v>
      </c>
    </row>
    <row r="22" spans="1:27" x14ac:dyDescent="0.25">
      <c r="A22" s="33" t="str">
        <f>Other_1</f>
        <v>Other</v>
      </c>
      <c r="B22" s="32" t="str">
        <f>Other_1</f>
        <v>01372</v>
      </c>
      <c r="C22" s="71" t="str">
        <f>Other_1</f>
        <v>Cashew nuts in shell</v>
      </c>
      <c r="D22" s="77" t="s">
        <v>19</v>
      </c>
      <c r="E22" s="82" t="s">
        <v>19</v>
      </c>
      <c r="F22" s="82" t="s">
        <v>19</v>
      </c>
      <c r="G22" s="82" t="s">
        <v>19</v>
      </c>
      <c r="H22" s="82" t="s">
        <v>19</v>
      </c>
      <c r="I22" s="82" t="s">
        <v>19</v>
      </c>
      <c r="L22" s="39">
        <v>0</v>
      </c>
    </row>
    <row r="23" spans="1:27" ht="15.75" customHeight="1" x14ac:dyDescent="0.25">
      <c r="A23" s="34" t="str">
        <f>Other_2</f>
        <v>Other</v>
      </c>
      <c r="B23" s="35" t="str">
        <f>Other_2</f>
        <v>01802</v>
      </c>
      <c r="C23" s="72" t="str">
        <f>Other_2</f>
        <v>Sugar cane</v>
      </c>
      <c r="D23" s="77" t="s">
        <v>19</v>
      </c>
      <c r="E23" s="82" t="s">
        <v>19</v>
      </c>
      <c r="F23" s="82" t="s">
        <v>19</v>
      </c>
      <c r="G23" s="82" t="s">
        <v>19</v>
      </c>
      <c r="H23" s="82" t="s">
        <v>19</v>
      </c>
      <c r="I23" s="82"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SUM('Step1a_AnnualProduction&amp;Imports'!X5:Y5)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SUM('Step1a_AnnualProduction&amp;Imports'!X6:Y6)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SUM('Step1a_AnnualProduction&amp;Imports'!X7:Y7)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SUM('Step1a_AnnualProduction&amp;Imports'!X8:Y8)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SUM('Step1a_AnnualProduction&amp;Imports'!X9:Y9)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SUM('Step1a_AnnualProduction&amp;Imports'!X10:Y10)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SUM('Step1a_AnnualProduction&amp;Imports'!X11:Y11)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SUM('Step1a_AnnualProduction&amp;Imports'!X12:Y12)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SUM('Step1a_AnnualProduction&amp;Imports'!X13:Y13)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SUM('Step1a_AnnualProduction&amp;Imports'!X14:Y14)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SUM('Step1a_AnnualProduction&amp;Imports'!X15:Y15)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SUM('Step1a_AnnualProduction&amp;Imports'!X16:Y16)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 priority="2" operator="equal">
      <formula>1</formula>
    </cfRule>
  </conditionalFormatting>
  <conditionalFormatting sqref="L12:L23">
    <cfRule type="expression" dxfId="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5"/>
  <sheetViews>
    <sheetView view="pageBreakPreview" topLeftCell="B1" zoomScale="60" zoomScaleNormal="55" workbookViewId="0">
      <selection activeCell="L29" sqref="L29"/>
    </sheetView>
  </sheetViews>
  <sheetFormatPr defaultRowHeight="15" x14ac:dyDescent="0.25"/>
  <cols>
    <col min="1" max="1" width="40.140625" customWidth="1"/>
    <col min="3" max="3" width="14.85546875" customWidth="1"/>
    <col min="4" max="14" width="20.7109375" customWidth="1"/>
    <col min="15" max="15" width="8.7109375" customWidth="1"/>
    <col min="16" max="17" width="10.85546875" customWidth="1"/>
  </cols>
  <sheetData>
    <row r="1" spans="1:30" x14ac:dyDescent="0.25">
      <c r="A1" t="s">
        <v>12</v>
      </c>
    </row>
    <row r="2" spans="1:30" ht="15.75" customHeight="1" x14ac:dyDescent="0.25">
      <c r="A2" s="100" t="s">
        <v>3</v>
      </c>
      <c r="B2" s="100"/>
      <c r="C2" s="100"/>
      <c r="D2" s="100"/>
      <c r="E2" s="100"/>
      <c r="F2" s="100"/>
      <c r="G2" s="100"/>
      <c r="H2" s="100"/>
      <c r="I2" s="100"/>
      <c r="J2" s="100"/>
      <c r="K2" s="100"/>
    </row>
    <row r="3" spans="1:30" x14ac:dyDescent="0.25">
      <c r="A3" s="86" t="s">
        <v>7</v>
      </c>
      <c r="B3" s="93" t="s">
        <v>8</v>
      </c>
      <c r="C3" s="93" t="s">
        <v>9</v>
      </c>
      <c r="D3" s="67" t="s">
        <v>46</v>
      </c>
      <c r="E3" s="67" t="s">
        <v>10</v>
      </c>
      <c r="F3" s="67" t="s">
        <v>11</v>
      </c>
    </row>
    <row r="4" spans="1:30" x14ac:dyDescent="0.25">
      <c r="A4" s="32" t="str">
        <f>Cereal_1</f>
        <v>Cereals &amp; Pulses</v>
      </c>
      <c r="B4" s="32" t="str">
        <f>Cereal_1</f>
        <v>0112</v>
      </c>
      <c r="C4" s="32" t="str">
        <f>Cereal_1</f>
        <v>Maize (corn)</v>
      </c>
      <c r="D4" s="81" t="str">
        <f>Cereal_1_Prod</f>
        <v>1,503,379</v>
      </c>
      <c r="E4" s="81" t="str">
        <f>Cereal_1_Price</f>
        <v>207.2518</v>
      </c>
      <c r="F4" s="67">
        <f>D4*E4</f>
        <v>311578003.83219999</v>
      </c>
    </row>
    <row r="5" spans="1:30" x14ac:dyDescent="0.25">
      <c r="A5" s="32" t="str">
        <f>Cereal_2</f>
        <v>Cereals &amp; Pulses</v>
      </c>
      <c r="B5" s="32" t="str">
        <f>Cereal_2</f>
        <v>0113</v>
      </c>
      <c r="C5" s="32" t="str">
        <f>Cereal_2</f>
        <v>Rice</v>
      </c>
      <c r="D5" s="81" t="str">
        <f>Cereal_2_Prod</f>
        <v xml:space="preserve">  118,118</v>
      </c>
      <c r="E5" s="81" t="str">
        <f>Cereal_2_Price</f>
        <v>366.3076</v>
      </c>
      <c r="F5" s="67">
        <f t="shared" ref="F5:F15" si="0">D5*E5</f>
        <v>43267521.096799999</v>
      </c>
    </row>
    <row r="6" spans="1:30" x14ac:dyDescent="0.25">
      <c r="A6" s="32" t="str">
        <f>Fruits_Vegetables_1</f>
        <v>Fish &amp; Fish Products</v>
      </c>
      <c r="B6" s="32" t="str">
        <f>Fruits_Vegetables_1</f>
        <v>0</v>
      </c>
      <c r="C6" s="32" t="str">
        <f>Fruits_Vegetables_1</f>
        <v xml:space="preserve"> </v>
      </c>
      <c r="D6" s="81" t="str">
        <f>Fruits_Vegetables_1_Prod</f>
        <v>0</v>
      </c>
      <c r="E6" s="81" t="str">
        <f>Fruits_Vegetables_1_Price</f>
        <v>0</v>
      </c>
      <c r="F6" s="67">
        <f t="shared" si="0"/>
        <v>0</v>
      </c>
    </row>
    <row r="7" spans="1:30" x14ac:dyDescent="0.25">
      <c r="A7" s="32" t="str">
        <f>Fruits_Vegetables_2</f>
        <v>Fish &amp; Fish Products</v>
      </c>
      <c r="B7" s="32" t="str">
        <f>Fruits_Vegetables_2</f>
        <v>0</v>
      </c>
      <c r="C7" s="32" t="str">
        <f>Fruits_Vegetables_2</f>
        <v xml:space="preserve"> </v>
      </c>
      <c r="D7" s="81" t="str">
        <f>Fruits_Vegetables_2_Prod</f>
        <v>0</v>
      </c>
      <c r="E7" s="81" t="str">
        <f>Fruits_Vegetables_2_Price</f>
        <v>0</v>
      </c>
      <c r="F7" s="67">
        <f t="shared" si="0"/>
        <v>0</v>
      </c>
    </row>
    <row r="8" spans="1:30" x14ac:dyDescent="0.25">
      <c r="A8" s="32" t="str">
        <f>Roots_Tubers_Oil_1</f>
        <v>Fruits &amp; Vegetables</v>
      </c>
      <c r="B8" s="32" t="str">
        <f>Roots_Tubers_Oil_1</f>
        <v>01234</v>
      </c>
      <c r="C8" s="32" t="str">
        <f>Roots_Tubers_Oil_1</f>
        <v>Tomatoes</v>
      </c>
      <c r="D8" s="81" t="str">
        <f>Roots_Tubers_Oil_1_Prod</f>
        <v xml:space="preserve">  378,290</v>
      </c>
      <c r="E8" s="81" t="str">
        <f>Roots_Tubers_Oil_1_Price</f>
        <v>467.6588</v>
      </c>
      <c r="F8" s="67">
        <f t="shared" si="0"/>
        <v>176910647.45199999</v>
      </c>
    </row>
    <row r="9" spans="1:30" x14ac:dyDescent="0.25">
      <c r="A9" s="32" t="str">
        <f>Roots_Tubers_Oil_2</f>
        <v>Fruits &amp; Vegetables</v>
      </c>
      <c r="B9" s="32" t="str">
        <f>Roots_Tubers_Oil_2</f>
        <v>01312</v>
      </c>
      <c r="C9" s="32" t="str">
        <f>Roots_Tubers_Oil_2</f>
        <v>Bananas</v>
      </c>
      <c r="D9" s="81" t="str">
        <f>Roots_Tubers_Oil_2_Prod</f>
        <v xml:space="preserve">  593,790</v>
      </c>
      <c r="E9" s="81" t="str">
        <f>Roots_Tubers_Oil_2_Price</f>
        <v>331.2043</v>
      </c>
      <c r="F9" s="67">
        <f t="shared" si="0"/>
        <v>196665801.29699999</v>
      </c>
      <c r="Z9" s="19"/>
      <c r="AA9" s="19"/>
      <c r="AB9" s="19"/>
      <c r="AC9" s="19"/>
      <c r="AD9" s="19"/>
    </row>
    <row r="10" spans="1:30" x14ac:dyDescent="0.25">
      <c r="A10" s="32" t="str">
        <f>Animals_Products_1</f>
        <v>Meat &amp; Animals Products</v>
      </c>
      <c r="B10" s="32" t="str">
        <f>Animals_Products_1</f>
        <v>02211</v>
      </c>
      <c r="C10" s="32" t="str">
        <f>Animals_Products_1</f>
        <v>Raw milk of cattle</v>
      </c>
      <c r="D10" s="81" t="str">
        <f>Animals_Products_1_Prod</f>
        <v xml:space="preserve">  550,559</v>
      </c>
      <c r="E10" s="81" t="str">
        <f>Animals_Products_1_Price</f>
        <v>386.375</v>
      </c>
      <c r="F10" s="67">
        <f t="shared" si="0"/>
        <v>212722233.625</v>
      </c>
      <c r="S10" t="s">
        <v>42</v>
      </c>
    </row>
    <row r="11" spans="1:30" x14ac:dyDescent="0.25">
      <c r="A11" s="32" t="str">
        <f>Animals_Products_2</f>
        <v>Meat &amp; Animals Products</v>
      </c>
      <c r="B11" s="32" t="str">
        <f>Animals_Products_2</f>
        <v>21113.01</v>
      </c>
      <c r="C11" s="32" t="str">
        <f>Animals_Products_2</f>
        <v>Meat of pig fresh or chilled</v>
      </c>
      <c r="D11" s="81" t="str">
        <f>Animals_Products_2_Prod</f>
        <v xml:space="preserve">  123,698</v>
      </c>
      <c r="E11" s="81" t="str">
        <f>Animals_Products_2_Price</f>
        <v>1877.9473</v>
      </c>
      <c r="F11" s="67">
        <f t="shared" si="0"/>
        <v>232298325.11540002</v>
      </c>
    </row>
    <row r="12" spans="1:30" x14ac:dyDescent="0.25">
      <c r="A12" s="32" t="str">
        <f>Fish_1</f>
        <v>Roots, Tubers &amp; Oil-Bearing Crops</v>
      </c>
      <c r="B12" s="32" t="str">
        <f>Fish_1</f>
        <v>0142</v>
      </c>
      <c r="C12" s="32" t="str">
        <f>Fish_1</f>
        <v>Groundnuts excluding shelled</v>
      </c>
      <c r="D12" s="81" t="str">
        <f>Fish_1_Prod</f>
        <v xml:space="preserve">   89,414</v>
      </c>
      <c r="E12" s="81" t="str">
        <f>Fish_1_Price</f>
        <v>704.5013</v>
      </c>
      <c r="F12" s="67">
        <f t="shared" si="0"/>
        <v>62992279.238200001</v>
      </c>
    </row>
    <row r="13" spans="1:30" x14ac:dyDescent="0.25">
      <c r="A13" s="32" t="str">
        <f>Fish_2</f>
        <v>Roots, Tubers &amp; Oil-Bearing Crops</v>
      </c>
      <c r="B13" s="32" t="str">
        <f>Fish_2</f>
        <v>01530</v>
      </c>
      <c r="C13" s="32" t="str">
        <f>Fish_2</f>
        <v>Sweet potatoes</v>
      </c>
      <c r="D13" s="81" t="str">
        <f>Fish_2_Prod</f>
        <v xml:space="preserve">  517,414</v>
      </c>
      <c r="E13" s="81" t="str">
        <f>Fish_2_Price</f>
        <v>194.0534</v>
      </c>
      <c r="F13" s="67">
        <f t="shared" si="0"/>
        <v>100405945.9076</v>
      </c>
    </row>
    <row r="14" spans="1:30" x14ac:dyDescent="0.25">
      <c r="A14" s="32" t="str">
        <f>Other_1</f>
        <v>Other</v>
      </c>
      <c r="B14" s="32" t="str">
        <f>Other_1</f>
        <v>01372</v>
      </c>
      <c r="C14" s="32" t="str">
        <f>Other_1</f>
        <v>Cashew nuts in shell</v>
      </c>
      <c r="D14" s="81" t="str">
        <f>Other_1_Prod</f>
        <v xml:space="preserve">   92,723</v>
      </c>
      <c r="E14" s="81" t="str">
        <f>Other_1_Price</f>
        <v>717.8831</v>
      </c>
      <c r="F14" s="67">
        <f t="shared" si="0"/>
        <v>66564274.681299999</v>
      </c>
    </row>
    <row r="15" spans="1:30" x14ac:dyDescent="0.25">
      <c r="A15" s="32" t="str">
        <f>Other_2</f>
        <v>Other</v>
      </c>
      <c r="B15" s="32" t="str">
        <f>Other_2</f>
        <v>01802</v>
      </c>
      <c r="C15" s="32" t="str">
        <f>Other_2</f>
        <v>Sugar cane</v>
      </c>
      <c r="D15" s="81" t="str">
        <f>Other_2_Prod</f>
        <v>2,922,996</v>
      </c>
      <c r="E15" s="81" t="str">
        <f>Other_2_Price</f>
        <v>42.7993</v>
      </c>
      <c r="F15" s="67">
        <f t="shared" si="0"/>
        <v>125102182.70280001</v>
      </c>
    </row>
    <row r="16" spans="1:30" x14ac:dyDescent="0.25">
      <c r="F16" s="83">
        <f>SUM(F4:F15)</f>
        <v>1528507214.9482999</v>
      </c>
    </row>
    <row r="17" spans="1:19" x14ac:dyDescent="0.25">
      <c r="F17" s="95"/>
    </row>
    <row r="19" spans="1:19" ht="15.75" customHeight="1" x14ac:dyDescent="0.25">
      <c r="A19" s="100" t="s">
        <v>4</v>
      </c>
      <c r="B19" s="100"/>
      <c r="C19" s="100"/>
      <c r="D19" s="100"/>
      <c r="E19" s="100"/>
      <c r="F19" s="100"/>
      <c r="G19" s="100"/>
      <c r="H19" s="100"/>
      <c r="I19" s="100"/>
      <c r="J19" s="100"/>
      <c r="K19" s="100"/>
      <c r="L19" s="100"/>
      <c r="M19" s="100"/>
      <c r="N19" s="100"/>
    </row>
    <row r="20" spans="1:19" x14ac:dyDescent="0.25">
      <c r="D20" s="115" t="s">
        <v>0</v>
      </c>
      <c r="E20" s="115"/>
      <c r="F20" s="115"/>
      <c r="G20" s="115"/>
      <c r="H20" s="115"/>
      <c r="I20" s="115"/>
      <c r="J20" s="115"/>
      <c r="K20" s="115"/>
      <c r="L20" s="115"/>
      <c r="M20" s="115"/>
      <c r="N20" s="115"/>
      <c r="S20" s="96"/>
    </row>
    <row r="21" spans="1:19" x14ac:dyDescent="0.25">
      <c r="A21" s="103" t="s">
        <v>7</v>
      </c>
      <c r="B21" s="19" t="s">
        <v>8</v>
      </c>
      <c r="C21" s="19"/>
      <c r="D21" s="19">
        <v>2015</v>
      </c>
      <c r="E21" s="19">
        <v>2016</v>
      </c>
      <c r="F21" s="19" t="s">
        <v>199</v>
      </c>
      <c r="G21" s="19" t="s">
        <v>200</v>
      </c>
      <c r="H21" s="19" t="s">
        <v>201</v>
      </c>
      <c r="I21" s="19" t="s">
        <v>202</v>
      </c>
      <c r="J21" s="19" t="s">
        <v>203</v>
      </c>
      <c r="K21" s="19" t="s">
        <v>204</v>
      </c>
      <c r="L21" s="19" t="s">
        <v>205</v>
      </c>
      <c r="M21" s="19" t="s">
        <v>206</v>
      </c>
      <c r="N21" s="19" t="s">
        <v>207</v>
      </c>
      <c r="S21" s="96"/>
    </row>
    <row r="22" spans="1:19" x14ac:dyDescent="0.25">
      <c r="A22" s="32" t="str">
        <f>Cereal_1</f>
        <v>Cereals &amp; Pulses</v>
      </c>
      <c r="B22" s="32" t="str">
        <f>Cereal_1</f>
        <v>0112</v>
      </c>
      <c r="C22" s="32" t="str">
        <f>Cereal_1</f>
        <v>Maize (corn)</v>
      </c>
      <c r="D22" s="46">
        <f>Step2_FLP_SubNat_2015!$L31</f>
        <v>0.185</v>
      </c>
      <c r="E22" s="46">
        <f>Step2_FLP_SubNat_2016!$L31</f>
        <v>0.185</v>
      </c>
      <c r="F22" s="46" t="s">
        <v>80</v>
      </c>
      <c r="G22" s="46">
        <v>0</v>
      </c>
      <c r="H22" s="46">
        <v>0</v>
      </c>
      <c r="I22" s="46">
        <v>0</v>
      </c>
      <c r="J22" s="46">
        <v>0</v>
      </c>
      <c r="K22" s="46">
        <v>0</v>
      </c>
      <c r="L22" s="46">
        <v>0</v>
      </c>
      <c r="M22" s="46">
        <v>0</v>
      </c>
      <c r="N22" s="46">
        <v>0</v>
      </c>
      <c r="S22" s="96"/>
    </row>
    <row r="23" spans="1:19" x14ac:dyDescent="0.25">
      <c r="A23" s="32" t="str">
        <f>Cereal_2</f>
        <v>Cereals &amp; Pulses</v>
      </c>
      <c r="B23" s="32" t="str">
        <f>Cereal_2</f>
        <v>0113</v>
      </c>
      <c r="C23" s="32" t="str">
        <f>Cereal_2</f>
        <v>Rice</v>
      </c>
      <c r="D23" s="46">
        <f>Step2_FLP_SubNat_2015!$L32</f>
        <v>0.125</v>
      </c>
      <c r="E23" s="46">
        <f>Step2_FLP_SubNat_2016!$L32</f>
        <v>0.125</v>
      </c>
      <c r="F23" s="46" t="s">
        <v>80</v>
      </c>
      <c r="G23" s="46">
        <v>0</v>
      </c>
      <c r="H23" s="46">
        <v>0</v>
      </c>
      <c r="I23" s="46">
        <v>0</v>
      </c>
      <c r="J23" s="46">
        <v>0</v>
      </c>
      <c r="K23" s="46">
        <v>0</v>
      </c>
      <c r="L23" s="46">
        <v>0</v>
      </c>
      <c r="M23" s="46">
        <v>0</v>
      </c>
      <c r="N23" s="46">
        <v>0</v>
      </c>
      <c r="S23" s="96"/>
    </row>
    <row r="24" spans="1:19" x14ac:dyDescent="0.25">
      <c r="A24" s="32" t="str">
        <f>Fruits_Vegetables_1</f>
        <v>Fish &amp; Fish Products</v>
      </c>
      <c r="B24" s="32" t="str">
        <f>Fruits_Vegetables_1</f>
        <v>0</v>
      </c>
      <c r="C24" s="32" t="str">
        <f>Fruits_Vegetables_1</f>
        <v xml:space="preserve"> </v>
      </c>
      <c r="D24" s="46">
        <f>Step2_FLP_SubNat_2015!$L33</f>
        <v>0</v>
      </c>
      <c r="E24" s="46">
        <f>Step2_FLP_SubNat_2016!$L33</f>
        <v>0</v>
      </c>
      <c r="F24" s="46" t="s">
        <v>80</v>
      </c>
      <c r="G24" s="46">
        <v>0</v>
      </c>
      <c r="H24" s="46">
        <v>0</v>
      </c>
      <c r="I24" s="46">
        <v>0</v>
      </c>
      <c r="J24" s="46">
        <v>0</v>
      </c>
      <c r="K24" s="46">
        <v>0</v>
      </c>
      <c r="L24" s="46">
        <v>0</v>
      </c>
      <c r="M24" s="46">
        <v>0</v>
      </c>
      <c r="N24" s="46">
        <v>0</v>
      </c>
      <c r="S24" s="96"/>
    </row>
    <row r="25" spans="1:19" x14ac:dyDescent="0.25">
      <c r="A25" s="32" t="str">
        <f>Fruits_Vegetables_2</f>
        <v>Fish &amp; Fish Products</v>
      </c>
      <c r="B25" s="32" t="str">
        <f>Fruits_Vegetables_2</f>
        <v>0</v>
      </c>
      <c r="C25" s="32" t="str">
        <f>Fruits_Vegetables_2</f>
        <v xml:space="preserve"> </v>
      </c>
      <c r="D25" s="46">
        <f>Step2_FLP_SubNat_2015!$L34</f>
        <v>0</v>
      </c>
      <c r="E25" s="46">
        <f>Step2_FLP_SubNat_2016!$L34</f>
        <v>0</v>
      </c>
      <c r="F25" s="46" t="s">
        <v>80</v>
      </c>
      <c r="G25" s="46">
        <v>0</v>
      </c>
      <c r="H25" s="46">
        <v>0</v>
      </c>
      <c r="I25" s="46">
        <v>0</v>
      </c>
      <c r="J25" s="46">
        <v>0</v>
      </c>
      <c r="K25" s="46">
        <v>0</v>
      </c>
      <c r="L25" s="46">
        <v>0</v>
      </c>
      <c r="M25" s="46">
        <v>0</v>
      </c>
      <c r="N25" s="46">
        <v>0</v>
      </c>
      <c r="S25" s="96"/>
    </row>
    <row r="26" spans="1:19" x14ac:dyDescent="0.25">
      <c r="A26" s="32" t="str">
        <f>Roots_Tubers_Oil_1</f>
        <v>Fruits &amp; Vegetables</v>
      </c>
      <c r="B26" s="32" t="str">
        <f>Roots_Tubers_Oil_1</f>
        <v>01234</v>
      </c>
      <c r="C26" s="32" t="str">
        <f>Roots_Tubers_Oil_1</f>
        <v>Tomatoes</v>
      </c>
      <c r="D26" s="46">
        <f>Step2_FLP_SubNat_2015!$L35</f>
        <v>0.11</v>
      </c>
      <c r="E26" s="46">
        <f>Step2_FLP_SubNat_2016!$L35</f>
        <v>0.11</v>
      </c>
      <c r="F26" s="46" t="s">
        <v>80</v>
      </c>
      <c r="G26" s="46">
        <v>0</v>
      </c>
      <c r="H26" s="46">
        <v>0</v>
      </c>
      <c r="I26" s="46">
        <v>0</v>
      </c>
      <c r="J26" s="46">
        <v>0</v>
      </c>
      <c r="K26" s="46">
        <v>0</v>
      </c>
      <c r="L26" s="46">
        <v>0</v>
      </c>
      <c r="M26" s="46">
        <v>0</v>
      </c>
      <c r="N26" s="46">
        <v>0</v>
      </c>
      <c r="S26" s="96"/>
    </row>
    <row r="27" spans="1:19" x14ac:dyDescent="0.25">
      <c r="A27" s="32" t="str">
        <f>Roots_Tubers_Oil_2</f>
        <v>Fruits &amp; Vegetables</v>
      </c>
      <c r="B27" s="32" t="str">
        <f>Roots_Tubers_Oil_2</f>
        <v>01312</v>
      </c>
      <c r="C27" s="32" t="str">
        <f>Roots_Tubers_Oil_2</f>
        <v>Bananas</v>
      </c>
      <c r="D27" s="46">
        <f>Step2_FLP_SubNat_2015!$L36</f>
        <v>0.11</v>
      </c>
      <c r="E27" s="46">
        <f>Step2_FLP_SubNat_2016!$L36</f>
        <v>0.11</v>
      </c>
      <c r="F27" s="46" t="s">
        <v>80</v>
      </c>
      <c r="G27" s="46">
        <v>0</v>
      </c>
      <c r="H27" s="46">
        <v>0</v>
      </c>
      <c r="I27" s="46">
        <v>0</v>
      </c>
      <c r="J27" s="46">
        <v>0</v>
      </c>
      <c r="K27" s="46">
        <v>0</v>
      </c>
      <c r="L27" s="46">
        <v>0</v>
      </c>
      <c r="M27" s="46">
        <v>0</v>
      </c>
      <c r="N27" s="46">
        <v>0</v>
      </c>
      <c r="S27" s="96"/>
    </row>
    <row r="28" spans="1:19" x14ac:dyDescent="0.25">
      <c r="A28" s="32" t="str">
        <f>Animals_Products_1</f>
        <v>Meat &amp; Animals Products</v>
      </c>
      <c r="B28" s="32" t="str">
        <f>Animals_Products_1</f>
        <v>02211</v>
      </c>
      <c r="C28" s="32" t="str">
        <f>Animals_Products_1</f>
        <v>Raw milk of cattle</v>
      </c>
      <c r="D28" s="46">
        <f>Step2_FLP_SubNat_2015!$L37</f>
        <v>5.2999999999999999E-2</v>
      </c>
      <c r="E28" s="46">
        <f>Step2_FLP_SubNat_2016!$L37</f>
        <v>5.2999999999999999E-2</v>
      </c>
      <c r="F28" s="46" t="s">
        <v>80</v>
      </c>
      <c r="G28" s="46">
        <v>0</v>
      </c>
      <c r="H28" s="46">
        <v>0</v>
      </c>
      <c r="I28" s="46">
        <v>0</v>
      </c>
      <c r="J28" s="46">
        <v>0</v>
      </c>
      <c r="K28" s="46">
        <v>0</v>
      </c>
      <c r="L28" s="46">
        <v>0</v>
      </c>
      <c r="M28" s="46">
        <v>0</v>
      </c>
      <c r="N28" s="46">
        <v>0</v>
      </c>
      <c r="S28" s="94"/>
    </row>
    <row r="29" spans="1:19" x14ac:dyDescent="0.25">
      <c r="A29" s="32" t="str">
        <f>Animals_Products_2</f>
        <v>Meat &amp; Animals Products</v>
      </c>
      <c r="B29" s="32" t="str">
        <f>Animals_Products_2</f>
        <v>21113.01</v>
      </c>
      <c r="C29" s="32" t="str">
        <f>Animals_Products_2</f>
        <v>Meat of pig fresh or chilled</v>
      </c>
      <c r="D29" s="46">
        <f>Step2_FLP_SubNat_2015!$L38</f>
        <v>5.2999999999999999E-2</v>
      </c>
      <c r="E29" s="46">
        <f>Step2_FLP_SubNat_2016!$L38</f>
        <v>5.2999999999999999E-2</v>
      </c>
      <c r="F29" s="46" t="s">
        <v>80</v>
      </c>
      <c r="G29" s="46">
        <v>0</v>
      </c>
      <c r="H29" s="46">
        <v>0</v>
      </c>
      <c r="I29" s="46">
        <v>0</v>
      </c>
      <c r="J29" s="46">
        <v>0</v>
      </c>
      <c r="K29" s="46">
        <v>0</v>
      </c>
      <c r="L29" s="46">
        <v>0</v>
      </c>
      <c r="M29" s="46">
        <v>0</v>
      </c>
      <c r="N29" s="46">
        <v>0</v>
      </c>
      <c r="S29" s="96"/>
    </row>
    <row r="30" spans="1:19" x14ac:dyDescent="0.25">
      <c r="A30" s="32" t="str">
        <f>Fish_1</f>
        <v>Roots, Tubers &amp; Oil-Bearing Crops</v>
      </c>
      <c r="B30" s="32" t="str">
        <f>Fish_1</f>
        <v>0142</v>
      </c>
      <c r="C30" s="32" t="str">
        <f>Fish_1</f>
        <v>Groundnuts excluding shelled</v>
      </c>
      <c r="D30" s="46">
        <f>Step2_FLP_SubNat_2015!$L39</f>
        <v>0.107</v>
      </c>
      <c r="E30" s="46">
        <f>Step2_FLP_SubNat_2016!$L39</f>
        <v>0.107</v>
      </c>
      <c r="F30" s="46" t="s">
        <v>80</v>
      </c>
      <c r="G30" s="46">
        <v>0</v>
      </c>
      <c r="H30" s="46">
        <v>0</v>
      </c>
      <c r="I30" s="46">
        <v>0</v>
      </c>
      <c r="J30" s="46">
        <v>0</v>
      </c>
      <c r="K30" s="46">
        <v>0</v>
      </c>
      <c r="L30" s="46">
        <v>0</v>
      </c>
      <c r="M30" s="46">
        <v>0</v>
      </c>
      <c r="N30" s="46">
        <v>0</v>
      </c>
      <c r="S30" s="96"/>
    </row>
    <row r="31" spans="1:19" x14ac:dyDescent="0.25">
      <c r="A31" s="32" t="str">
        <f>Fish_2</f>
        <v>Roots, Tubers &amp; Oil-Bearing Crops</v>
      </c>
      <c r="B31" s="32" t="str">
        <f>Fish_2</f>
        <v>01530</v>
      </c>
      <c r="C31" s="32" t="str">
        <f>Fish_2</f>
        <v>Sweet potatoes</v>
      </c>
      <c r="D31" s="46">
        <f>Step2_FLP_SubNat_2015!$L40</f>
        <v>0.107</v>
      </c>
      <c r="E31" s="46">
        <f>Step2_FLP_SubNat_2016!$L40</f>
        <v>0.107</v>
      </c>
      <c r="F31" s="46" t="s">
        <v>80</v>
      </c>
      <c r="G31" s="46">
        <v>0</v>
      </c>
      <c r="H31" s="46">
        <v>0</v>
      </c>
      <c r="I31" s="46">
        <v>0</v>
      </c>
      <c r="J31" s="46">
        <v>0</v>
      </c>
      <c r="K31" s="46">
        <v>0</v>
      </c>
      <c r="L31" s="46">
        <v>0</v>
      </c>
      <c r="M31" s="46">
        <v>0</v>
      </c>
      <c r="N31" s="46">
        <v>0</v>
      </c>
      <c r="S31" s="96"/>
    </row>
    <row r="32" spans="1:19" x14ac:dyDescent="0.25">
      <c r="A32" s="32" t="str">
        <f>Other_1</f>
        <v>Other</v>
      </c>
      <c r="B32" s="32" t="str">
        <f>Other_1</f>
        <v>01372</v>
      </c>
      <c r="C32" s="32" t="str">
        <f>Other_1</f>
        <v>Cashew nuts in shell</v>
      </c>
      <c r="D32" s="46">
        <f>Step2_FLP_SubNat_2015!$L41</f>
        <v>0.05</v>
      </c>
      <c r="E32" s="46">
        <f>Step2_FLP_SubNat_2016!$L41</f>
        <v>0.05</v>
      </c>
      <c r="F32" s="46" t="s">
        <v>80</v>
      </c>
      <c r="G32" s="46">
        <v>0</v>
      </c>
      <c r="H32" s="46">
        <v>0</v>
      </c>
      <c r="I32" s="46">
        <v>0</v>
      </c>
      <c r="J32" s="46">
        <v>0</v>
      </c>
      <c r="K32" s="46">
        <v>0</v>
      </c>
      <c r="L32" s="46">
        <v>0</v>
      </c>
      <c r="M32" s="46">
        <v>0</v>
      </c>
      <c r="N32" s="46">
        <v>0</v>
      </c>
      <c r="S32" s="96"/>
    </row>
    <row r="33" spans="1:19" x14ac:dyDescent="0.25">
      <c r="A33" s="32" t="str">
        <f>Other_2</f>
        <v>Other</v>
      </c>
      <c r="B33" s="32" t="str">
        <f>Other_2</f>
        <v>01802</v>
      </c>
      <c r="C33" s="32" t="str">
        <f>Other_2</f>
        <v>Sugar cane</v>
      </c>
      <c r="D33" s="46">
        <f>Step2_FLP_SubNat_2015!$L42</f>
        <v>0.05</v>
      </c>
      <c r="E33" s="46">
        <f>Step2_FLP_SubNat_2016!$L42</f>
        <v>0.05</v>
      </c>
      <c r="F33" s="46" t="s">
        <v>80</v>
      </c>
      <c r="G33" s="46">
        <v>0</v>
      </c>
      <c r="H33" s="46">
        <v>0</v>
      </c>
      <c r="I33" s="46">
        <v>0</v>
      </c>
      <c r="J33" s="46">
        <v>0</v>
      </c>
      <c r="K33" s="46">
        <v>0</v>
      </c>
      <c r="L33" s="46">
        <v>0</v>
      </c>
      <c r="M33" s="46">
        <v>0</v>
      </c>
      <c r="N33" s="46">
        <v>0</v>
      </c>
      <c r="S33" s="96"/>
    </row>
    <row r="34" spans="1:19" x14ac:dyDescent="0.25">
      <c r="S34" s="96"/>
    </row>
    <row r="35" spans="1:19" x14ac:dyDescent="0.25">
      <c r="A35" s="102" t="s">
        <v>5</v>
      </c>
      <c r="B35" s="102"/>
      <c r="C35" s="102"/>
      <c r="D35" s="102"/>
      <c r="E35" s="102"/>
      <c r="F35" s="102"/>
      <c r="G35" s="102"/>
      <c r="H35" s="102"/>
      <c r="I35" s="102"/>
      <c r="J35" s="102"/>
      <c r="K35" s="102"/>
      <c r="L35" s="102"/>
      <c r="M35" s="102"/>
      <c r="N35" s="102"/>
      <c r="S35" s="96"/>
    </row>
    <row r="36" spans="1:19" x14ac:dyDescent="0.25">
      <c r="D36" s="116" t="s">
        <v>0</v>
      </c>
      <c r="E36" s="116"/>
      <c r="F36" s="116"/>
      <c r="G36" s="116"/>
      <c r="H36" s="116"/>
      <c r="I36" s="116"/>
      <c r="J36" s="116"/>
      <c r="K36" s="116"/>
      <c r="L36" s="116"/>
      <c r="M36" s="116"/>
      <c r="N36" s="116"/>
      <c r="S36" s="96"/>
    </row>
    <row r="37" spans="1:19" ht="15.75" customHeight="1" x14ac:dyDescent="0.25">
      <c r="D37" s="19">
        <v>2015</v>
      </c>
      <c r="E37" s="19">
        <v>2016</v>
      </c>
      <c r="F37" s="19">
        <v>2017</v>
      </c>
      <c r="G37" s="19">
        <v>2018</v>
      </c>
      <c r="H37" s="19">
        <v>2019</v>
      </c>
      <c r="I37" s="19">
        <v>2020</v>
      </c>
      <c r="J37" s="19">
        <v>2021</v>
      </c>
      <c r="K37" s="19">
        <v>2022</v>
      </c>
      <c r="L37" s="19">
        <v>2023</v>
      </c>
      <c r="M37" s="19">
        <v>2024</v>
      </c>
      <c r="N37" s="19">
        <v>2025</v>
      </c>
      <c r="S37" s="96"/>
    </row>
    <row r="38" spans="1:19" x14ac:dyDescent="0.25">
      <c r="A38" s="32" t="str">
        <f>Cereal_1</f>
        <v>Cereals &amp; Pulses</v>
      </c>
      <c r="B38" s="32" t="str">
        <f>Cereal_1</f>
        <v>0112</v>
      </c>
      <c r="C38" s="32" t="str">
        <f>Cereal_1</f>
        <v>Maize (corn)</v>
      </c>
      <c r="D38" s="84">
        <f>D22*$F$4</f>
        <v>57641930.708956994</v>
      </c>
      <c r="E38" s="85">
        <f t="shared" ref="E38:N38" si="1">E22*$F$4</f>
        <v>57641930.708956994</v>
      </c>
      <c r="F38" s="85">
        <f t="shared" si="1"/>
        <v>0</v>
      </c>
      <c r="G38" s="85">
        <f t="shared" si="1"/>
        <v>0</v>
      </c>
      <c r="H38" s="85">
        <f t="shared" si="1"/>
        <v>0</v>
      </c>
      <c r="I38" s="85">
        <f t="shared" si="1"/>
        <v>0</v>
      </c>
      <c r="J38" s="85">
        <f t="shared" si="1"/>
        <v>0</v>
      </c>
      <c r="K38" s="85">
        <f t="shared" si="1"/>
        <v>0</v>
      </c>
      <c r="L38" s="85">
        <f t="shared" si="1"/>
        <v>0</v>
      </c>
      <c r="M38" s="85">
        <f t="shared" si="1"/>
        <v>0</v>
      </c>
      <c r="N38" s="85">
        <f t="shared" si="1"/>
        <v>0</v>
      </c>
      <c r="S38" t="s">
        <v>43</v>
      </c>
    </row>
    <row r="39" spans="1:19" x14ac:dyDescent="0.25">
      <c r="A39" s="32" t="str">
        <f>Cereal_2</f>
        <v>Cereals &amp; Pulses</v>
      </c>
      <c r="B39" s="32" t="str">
        <f>Cereal_2</f>
        <v>0113</v>
      </c>
      <c r="C39" s="32" t="str">
        <f>Cereal_2</f>
        <v>Rice</v>
      </c>
      <c r="D39" s="88">
        <f>D23*$F$5</f>
        <v>5408440.1370999999</v>
      </c>
      <c r="E39" s="89">
        <f t="shared" ref="E39:N39" si="2">E23*$F$5</f>
        <v>5408440.1370999999</v>
      </c>
      <c r="F39" s="89">
        <f t="shared" si="2"/>
        <v>0</v>
      </c>
      <c r="G39" s="89">
        <f t="shared" si="2"/>
        <v>0</v>
      </c>
      <c r="H39" s="89">
        <f t="shared" si="2"/>
        <v>0</v>
      </c>
      <c r="I39" s="89">
        <f t="shared" si="2"/>
        <v>0</v>
      </c>
      <c r="J39" s="89">
        <f t="shared" si="2"/>
        <v>0</v>
      </c>
      <c r="K39" s="89">
        <f t="shared" si="2"/>
        <v>0</v>
      </c>
      <c r="L39" s="89">
        <f t="shared" si="2"/>
        <v>0</v>
      </c>
      <c r="M39" s="89">
        <f t="shared" si="2"/>
        <v>0</v>
      </c>
      <c r="N39" s="89">
        <f t="shared" si="2"/>
        <v>0</v>
      </c>
    </row>
    <row r="40" spans="1:19" x14ac:dyDescent="0.25">
      <c r="A40" s="32" t="str">
        <f>Fruits_Vegetables_1</f>
        <v>Fish &amp; Fish Products</v>
      </c>
      <c r="B40" s="32" t="str">
        <f>Fruits_Vegetables_1</f>
        <v>0</v>
      </c>
      <c r="C40" s="32" t="str">
        <f>Fruits_Vegetables_1</f>
        <v xml:space="preserve"> </v>
      </c>
      <c r="D40" s="88">
        <f>D24*$F$6</f>
        <v>0</v>
      </c>
      <c r="E40" s="89">
        <f t="shared" ref="E40:N40" si="3">E24*$F$6</f>
        <v>0</v>
      </c>
      <c r="F40" s="89">
        <f t="shared" si="3"/>
        <v>0</v>
      </c>
      <c r="G40" s="89">
        <f t="shared" si="3"/>
        <v>0</v>
      </c>
      <c r="H40" s="89">
        <f t="shared" si="3"/>
        <v>0</v>
      </c>
      <c r="I40" s="89">
        <f t="shared" si="3"/>
        <v>0</v>
      </c>
      <c r="J40" s="89">
        <f t="shared" si="3"/>
        <v>0</v>
      </c>
      <c r="K40" s="89">
        <f t="shared" si="3"/>
        <v>0</v>
      </c>
      <c r="L40" s="89">
        <f t="shared" si="3"/>
        <v>0</v>
      </c>
      <c r="M40" s="89">
        <f t="shared" si="3"/>
        <v>0</v>
      </c>
      <c r="N40" s="89">
        <f t="shared" si="3"/>
        <v>0</v>
      </c>
    </row>
    <row r="41" spans="1:19" x14ac:dyDescent="0.25">
      <c r="A41" s="32" t="str">
        <f>Fruits_Vegetables_2</f>
        <v>Fish &amp; Fish Products</v>
      </c>
      <c r="B41" s="32" t="str">
        <f>Fruits_Vegetables_2</f>
        <v>0</v>
      </c>
      <c r="C41" s="32" t="str">
        <f>Fruits_Vegetables_2</f>
        <v xml:space="preserve"> </v>
      </c>
      <c r="D41" s="88">
        <f t="shared" ref="D41:N41" si="4">D25*$F$7</f>
        <v>0</v>
      </c>
      <c r="E41" s="89">
        <f t="shared" si="4"/>
        <v>0</v>
      </c>
      <c r="F41" s="89">
        <f t="shared" si="4"/>
        <v>0</v>
      </c>
      <c r="G41" s="89">
        <f t="shared" si="4"/>
        <v>0</v>
      </c>
      <c r="H41" s="89">
        <f t="shared" si="4"/>
        <v>0</v>
      </c>
      <c r="I41" s="89">
        <f t="shared" si="4"/>
        <v>0</v>
      </c>
      <c r="J41" s="89">
        <f t="shared" si="4"/>
        <v>0</v>
      </c>
      <c r="K41" s="89">
        <f t="shared" si="4"/>
        <v>0</v>
      </c>
      <c r="L41" s="89">
        <f t="shared" si="4"/>
        <v>0</v>
      </c>
      <c r="M41" s="89">
        <f t="shared" si="4"/>
        <v>0</v>
      </c>
      <c r="N41" s="89">
        <f t="shared" si="4"/>
        <v>0</v>
      </c>
    </row>
    <row r="42" spans="1:19" x14ac:dyDescent="0.25">
      <c r="A42" s="32" t="str">
        <f>Roots_Tubers_Oil_1</f>
        <v>Fruits &amp; Vegetables</v>
      </c>
      <c r="B42" s="32" t="str">
        <f>Roots_Tubers_Oil_1</f>
        <v>01234</v>
      </c>
      <c r="C42" s="32" t="str">
        <f>Roots_Tubers_Oil_1</f>
        <v>Tomatoes</v>
      </c>
      <c r="D42" s="88">
        <f>D26*$F$8</f>
        <v>19460171.219719999</v>
      </c>
      <c r="E42" s="89">
        <f t="shared" ref="E42:N42" si="5">E26*$F$8</f>
        <v>19460171.219719999</v>
      </c>
      <c r="F42" s="89">
        <f t="shared" si="5"/>
        <v>0</v>
      </c>
      <c r="G42" s="89">
        <f t="shared" si="5"/>
        <v>0</v>
      </c>
      <c r="H42" s="89">
        <f t="shared" si="5"/>
        <v>0</v>
      </c>
      <c r="I42" s="89">
        <f t="shared" si="5"/>
        <v>0</v>
      </c>
      <c r="J42" s="89">
        <f t="shared" si="5"/>
        <v>0</v>
      </c>
      <c r="K42" s="89">
        <f t="shared" si="5"/>
        <v>0</v>
      </c>
      <c r="L42" s="89">
        <f t="shared" si="5"/>
        <v>0</v>
      </c>
      <c r="M42" s="89">
        <f t="shared" si="5"/>
        <v>0</v>
      </c>
      <c r="N42" s="89">
        <f t="shared" si="5"/>
        <v>0</v>
      </c>
    </row>
    <row r="43" spans="1:19" x14ac:dyDescent="0.25">
      <c r="A43" s="32" t="str">
        <f>Roots_Tubers_Oil_2</f>
        <v>Fruits &amp; Vegetables</v>
      </c>
      <c r="B43" s="32" t="str">
        <f>Roots_Tubers_Oil_2</f>
        <v>01312</v>
      </c>
      <c r="C43" s="32" t="str">
        <f>Roots_Tubers_Oil_2</f>
        <v>Bananas</v>
      </c>
      <c r="D43" s="88">
        <f>D27*$F$9</f>
        <v>21633238.142669998</v>
      </c>
      <c r="E43" s="89">
        <f t="shared" ref="E43:N43" si="6">E27*$F$9</f>
        <v>21633238.142669998</v>
      </c>
      <c r="F43" s="89">
        <f t="shared" si="6"/>
        <v>0</v>
      </c>
      <c r="G43" s="89">
        <f t="shared" si="6"/>
        <v>0</v>
      </c>
      <c r="H43" s="89">
        <f t="shared" si="6"/>
        <v>0</v>
      </c>
      <c r="I43" s="89">
        <f t="shared" si="6"/>
        <v>0</v>
      </c>
      <c r="J43" s="89">
        <f t="shared" si="6"/>
        <v>0</v>
      </c>
      <c r="K43" s="89">
        <f t="shared" si="6"/>
        <v>0</v>
      </c>
      <c r="L43" s="89">
        <f t="shared" si="6"/>
        <v>0</v>
      </c>
      <c r="M43" s="89">
        <f t="shared" si="6"/>
        <v>0</v>
      </c>
      <c r="N43" s="89">
        <f t="shared" si="6"/>
        <v>0</v>
      </c>
      <c r="O43" s="97"/>
    </row>
    <row r="44" spans="1:19" x14ac:dyDescent="0.25">
      <c r="A44" s="32" t="str">
        <f>Animals_Products_1</f>
        <v>Meat &amp; Animals Products</v>
      </c>
      <c r="B44" s="32" t="str">
        <f>Animals_Products_1</f>
        <v>02211</v>
      </c>
      <c r="C44" s="32" t="str">
        <f>Animals_Products_1</f>
        <v>Raw milk of cattle</v>
      </c>
      <c r="D44" s="88">
        <f>D28*$F$10</f>
        <v>11274278.382125</v>
      </c>
      <c r="E44" s="89">
        <f t="shared" ref="E44:N44" si="7">E28*$F$10</f>
        <v>11274278.382125</v>
      </c>
      <c r="F44" s="89">
        <f t="shared" si="7"/>
        <v>0</v>
      </c>
      <c r="G44" s="89">
        <f t="shared" si="7"/>
        <v>0</v>
      </c>
      <c r="H44" s="89">
        <f t="shared" si="7"/>
        <v>0</v>
      </c>
      <c r="I44" s="89">
        <f t="shared" si="7"/>
        <v>0</v>
      </c>
      <c r="J44" s="89">
        <f t="shared" si="7"/>
        <v>0</v>
      </c>
      <c r="K44" s="89">
        <f t="shared" si="7"/>
        <v>0</v>
      </c>
      <c r="L44" s="89">
        <f t="shared" si="7"/>
        <v>0</v>
      </c>
      <c r="M44" s="89">
        <f t="shared" si="7"/>
        <v>0</v>
      </c>
      <c r="N44" s="89">
        <f t="shared" si="7"/>
        <v>0</v>
      </c>
    </row>
    <row r="45" spans="1:19" ht="15.75" customHeight="1" x14ac:dyDescent="0.25">
      <c r="A45" s="32" t="str">
        <f>Animals_Products_2</f>
        <v>Meat &amp; Animals Products</v>
      </c>
      <c r="B45" s="32" t="str">
        <f>Animals_Products_2</f>
        <v>21113.01</v>
      </c>
      <c r="C45" s="32" t="str">
        <f>Animals_Products_2</f>
        <v>Meat of pig fresh or chilled</v>
      </c>
      <c r="D45" s="90">
        <f>D29*$F$11</f>
        <v>12311811.2311162</v>
      </c>
      <c r="E45" s="91">
        <f t="shared" ref="E45:N45" si="8">E29*$F$11</f>
        <v>12311811.2311162</v>
      </c>
      <c r="F45" s="91">
        <f t="shared" si="8"/>
        <v>0</v>
      </c>
      <c r="G45" s="91">
        <f t="shared" si="8"/>
        <v>0</v>
      </c>
      <c r="H45" s="91">
        <f t="shared" si="8"/>
        <v>0</v>
      </c>
      <c r="I45" s="91">
        <f t="shared" si="8"/>
        <v>0</v>
      </c>
      <c r="J45" s="91">
        <f t="shared" si="8"/>
        <v>0</v>
      </c>
      <c r="K45" s="91">
        <f t="shared" si="8"/>
        <v>0</v>
      </c>
      <c r="L45" s="91">
        <f t="shared" si="8"/>
        <v>0</v>
      </c>
      <c r="M45" s="91">
        <f t="shared" si="8"/>
        <v>0</v>
      </c>
      <c r="N45" s="91">
        <f t="shared" si="8"/>
        <v>0</v>
      </c>
    </row>
    <row r="46" spans="1:19" ht="15.75" customHeight="1" x14ac:dyDescent="0.25">
      <c r="A46" s="32" t="str">
        <f>Fish_1</f>
        <v>Roots, Tubers &amp; Oil-Bearing Crops</v>
      </c>
      <c r="B46" s="32" t="str">
        <f>Fish_1</f>
        <v>0142</v>
      </c>
      <c r="C46" s="32" t="str">
        <f>Fish_1</f>
        <v>Groundnuts excluding shelled</v>
      </c>
      <c r="D46" s="90">
        <f>D30*$F$12</f>
        <v>6740173.8784873998</v>
      </c>
      <c r="E46" s="91">
        <f>E30*$F$12</f>
        <v>6740173.8784873998</v>
      </c>
      <c r="F46" s="91">
        <f>F30*$F$12</f>
        <v>0</v>
      </c>
      <c r="G46" s="91">
        <f>G30*$F$12</f>
        <v>0</v>
      </c>
      <c r="H46" s="91">
        <f>H30*$F$12</f>
        <v>0</v>
      </c>
      <c r="I46" s="91">
        <f t="shared" ref="I46:N46" si="9">I30*$F$12</f>
        <v>0</v>
      </c>
      <c r="J46" s="91">
        <f t="shared" si="9"/>
        <v>0</v>
      </c>
      <c r="K46" s="91">
        <f t="shared" si="9"/>
        <v>0</v>
      </c>
      <c r="L46" s="91">
        <f t="shared" si="9"/>
        <v>0</v>
      </c>
      <c r="M46" s="91">
        <f t="shared" si="9"/>
        <v>0</v>
      </c>
      <c r="N46" s="91">
        <f t="shared" si="9"/>
        <v>0</v>
      </c>
    </row>
    <row r="47" spans="1:19" ht="15.75" customHeight="1" x14ac:dyDescent="0.25">
      <c r="A47" s="32" t="str">
        <f>Fish_2</f>
        <v>Roots, Tubers &amp; Oil-Bearing Crops</v>
      </c>
      <c r="B47" s="32" t="str">
        <f>Fish_2</f>
        <v>01530</v>
      </c>
      <c r="C47" s="32" t="str">
        <f>Fish_2</f>
        <v>Sweet potatoes</v>
      </c>
      <c r="D47" s="90">
        <f>D31*$F$13</f>
        <v>10743436.2121132</v>
      </c>
      <c r="E47" s="91">
        <f>E31*$F$13</f>
        <v>10743436.2121132</v>
      </c>
      <c r="F47" s="91">
        <f t="shared" ref="F47:N47" si="10">F31*$F$13</f>
        <v>0</v>
      </c>
      <c r="G47" s="91">
        <f t="shared" si="10"/>
        <v>0</v>
      </c>
      <c r="H47" s="91">
        <f t="shared" si="10"/>
        <v>0</v>
      </c>
      <c r="I47" s="91">
        <f t="shared" si="10"/>
        <v>0</v>
      </c>
      <c r="J47" s="91">
        <f t="shared" si="10"/>
        <v>0</v>
      </c>
      <c r="K47" s="91">
        <f t="shared" si="10"/>
        <v>0</v>
      </c>
      <c r="L47" s="91">
        <f t="shared" si="10"/>
        <v>0</v>
      </c>
      <c r="M47" s="91">
        <f t="shared" si="10"/>
        <v>0</v>
      </c>
      <c r="N47" s="91">
        <f t="shared" si="10"/>
        <v>0</v>
      </c>
    </row>
    <row r="48" spans="1:19" x14ac:dyDescent="0.25">
      <c r="A48" s="32" t="str">
        <f>Other_1</f>
        <v>Other</v>
      </c>
      <c r="B48" s="32" t="str">
        <f>Other_1</f>
        <v>01372</v>
      </c>
      <c r="C48" s="32" t="str">
        <f>Other_1</f>
        <v>Cashew nuts in shell</v>
      </c>
      <c r="D48" s="88">
        <f t="shared" ref="D48:N48" si="11">D32*$F$14</f>
        <v>3328213.734065</v>
      </c>
      <c r="E48" s="89">
        <f t="shared" si="11"/>
        <v>3328213.734065</v>
      </c>
      <c r="F48" s="89">
        <f t="shared" si="11"/>
        <v>0</v>
      </c>
      <c r="G48" s="89">
        <f t="shared" si="11"/>
        <v>0</v>
      </c>
      <c r="H48" s="89">
        <f t="shared" si="11"/>
        <v>0</v>
      </c>
      <c r="I48" s="89">
        <f t="shared" si="11"/>
        <v>0</v>
      </c>
      <c r="J48" s="89">
        <f t="shared" si="11"/>
        <v>0</v>
      </c>
      <c r="K48" s="89">
        <f t="shared" si="11"/>
        <v>0</v>
      </c>
      <c r="L48" s="89">
        <f t="shared" si="11"/>
        <v>0</v>
      </c>
      <c r="M48" s="89">
        <f t="shared" si="11"/>
        <v>0</v>
      </c>
      <c r="N48" s="89">
        <f t="shared" si="11"/>
        <v>0</v>
      </c>
    </row>
    <row r="49" spans="1:31" x14ac:dyDescent="0.25">
      <c r="A49" s="32" t="str">
        <f>Other_2</f>
        <v>Other</v>
      </c>
      <c r="B49" s="32" t="str">
        <f>Other_2</f>
        <v>01802</v>
      </c>
      <c r="C49" s="32" t="str">
        <f>Other_2</f>
        <v>Sugar cane</v>
      </c>
      <c r="D49" s="88">
        <f t="shared" ref="D49:N49" si="12">D33*$F$15</f>
        <v>6255109.1351400008</v>
      </c>
      <c r="E49" s="89">
        <f t="shared" si="12"/>
        <v>6255109.1351400008</v>
      </c>
      <c r="F49" s="89">
        <f t="shared" si="12"/>
        <v>0</v>
      </c>
      <c r="G49" s="89">
        <f t="shared" si="12"/>
        <v>0</v>
      </c>
      <c r="H49" s="89">
        <f t="shared" si="12"/>
        <v>0</v>
      </c>
      <c r="I49" s="89">
        <f t="shared" si="12"/>
        <v>0</v>
      </c>
      <c r="J49" s="89">
        <f t="shared" si="12"/>
        <v>0</v>
      </c>
      <c r="K49" s="89">
        <f t="shared" si="12"/>
        <v>0</v>
      </c>
      <c r="L49" s="89">
        <f t="shared" si="12"/>
        <v>0</v>
      </c>
      <c r="M49" s="89">
        <f t="shared" si="12"/>
        <v>0</v>
      </c>
      <c r="N49" s="89">
        <f t="shared" si="12"/>
        <v>0</v>
      </c>
    </row>
    <row r="50" spans="1:31" x14ac:dyDescent="0.25">
      <c r="A50" s="32"/>
      <c r="B50" s="32"/>
      <c r="C50" s="32" t="s">
        <v>6</v>
      </c>
      <c r="D50" s="92">
        <f t="shared" ref="D50:N50" si="13">SUM(D38:D49)</f>
        <v>154796802.78149381</v>
      </c>
      <c r="E50" s="92">
        <f t="shared" si="13"/>
        <v>154796802.78149381</v>
      </c>
      <c r="F50" s="92">
        <f t="shared" si="13"/>
        <v>0</v>
      </c>
      <c r="G50" s="92">
        <f t="shared" si="13"/>
        <v>0</v>
      </c>
      <c r="H50" s="92">
        <f t="shared" si="13"/>
        <v>0</v>
      </c>
      <c r="I50" s="92">
        <f t="shared" si="13"/>
        <v>0</v>
      </c>
      <c r="J50" s="92">
        <f t="shared" si="13"/>
        <v>0</v>
      </c>
      <c r="K50" s="92">
        <f t="shared" si="13"/>
        <v>0</v>
      </c>
      <c r="L50" s="92">
        <f t="shared" si="13"/>
        <v>0</v>
      </c>
      <c r="M50" s="92">
        <f t="shared" si="13"/>
        <v>0</v>
      </c>
      <c r="N50" s="92">
        <f t="shared" si="13"/>
        <v>0</v>
      </c>
    </row>
    <row r="55" spans="1:31" x14ac:dyDescent="0.25">
      <c r="S55" s="87" t="s">
        <v>1</v>
      </c>
      <c r="T55" s="87">
        <f>D50/F16</f>
        <v>0.10127319077570049</v>
      </c>
      <c r="U55" s="98">
        <f t="shared" ref="U55:AD55" si="14">E50/denominator</f>
        <v>0.10127319077570049</v>
      </c>
      <c r="V55" s="98">
        <f t="shared" si="14"/>
        <v>0</v>
      </c>
      <c r="W55" s="98">
        <f t="shared" si="14"/>
        <v>0</v>
      </c>
      <c r="X55" s="98">
        <f t="shared" si="14"/>
        <v>0</v>
      </c>
      <c r="Y55" s="98">
        <f t="shared" si="14"/>
        <v>0</v>
      </c>
      <c r="Z55" s="98">
        <f t="shared" si="14"/>
        <v>0</v>
      </c>
      <c r="AA55" s="98">
        <f t="shared" si="14"/>
        <v>0</v>
      </c>
      <c r="AB55" s="98">
        <f t="shared" si="14"/>
        <v>0</v>
      </c>
      <c r="AC55" s="98">
        <f t="shared" si="14"/>
        <v>0</v>
      </c>
      <c r="AD55" s="98">
        <f t="shared" si="14"/>
        <v>0</v>
      </c>
      <c r="AE55" s="98" t="e">
        <f>#REF!/denominator</f>
        <v>#REF!</v>
      </c>
    </row>
    <row r="56" spans="1:31" x14ac:dyDescent="0.25">
      <c r="P56" t="s">
        <v>44</v>
      </c>
      <c r="S56" s="101" t="s">
        <v>2</v>
      </c>
      <c r="T56" s="99">
        <f>T55/T55*100</f>
        <v>100</v>
      </c>
      <c r="U56" s="99">
        <f t="shared" ref="U56:AE56" si="15">U55/$T$55*100</f>
        <v>100</v>
      </c>
      <c r="V56" s="99">
        <f t="shared" si="15"/>
        <v>0</v>
      </c>
      <c r="W56" s="99">
        <f t="shared" si="15"/>
        <v>0</v>
      </c>
      <c r="X56" s="99">
        <f t="shared" si="15"/>
        <v>0</v>
      </c>
      <c r="Y56" s="99">
        <f t="shared" si="15"/>
        <v>0</v>
      </c>
      <c r="Z56" s="99">
        <f t="shared" si="15"/>
        <v>0</v>
      </c>
      <c r="AA56" s="99">
        <f t="shared" si="15"/>
        <v>0</v>
      </c>
      <c r="AB56" s="99">
        <f t="shared" si="15"/>
        <v>0</v>
      </c>
      <c r="AC56" s="99">
        <f t="shared" si="15"/>
        <v>0</v>
      </c>
      <c r="AD56" s="99">
        <f t="shared" si="15"/>
        <v>0</v>
      </c>
      <c r="AE56" s="99" t="e">
        <f t="shared" si="15"/>
        <v>#REF!</v>
      </c>
    </row>
    <row r="59" spans="1:31" x14ac:dyDescent="0.25">
      <c r="S59" s="96"/>
    </row>
    <row r="60" spans="1:31" x14ac:dyDescent="0.25">
      <c r="S60" s="96"/>
    </row>
    <row r="61" spans="1:31" x14ac:dyDescent="0.25">
      <c r="S61" s="96"/>
    </row>
    <row r="62" spans="1:31" x14ac:dyDescent="0.25">
      <c r="S62" s="96"/>
    </row>
    <row r="63" spans="1:31" x14ac:dyDescent="0.25">
      <c r="S63" s="96"/>
    </row>
    <row r="64" spans="1:31" x14ac:dyDescent="0.25">
      <c r="S64" s="96"/>
    </row>
    <row r="65" spans="19:19" x14ac:dyDescent="0.25">
      <c r="S65" s="94"/>
    </row>
    <row r="66" spans="19:19" x14ac:dyDescent="0.25">
      <c r="S66" s="96"/>
    </row>
    <row r="67" spans="19:19" x14ac:dyDescent="0.25">
      <c r="S67" s="96"/>
    </row>
    <row r="68" spans="19:19" x14ac:dyDescent="0.25">
      <c r="S68" s="96"/>
    </row>
    <row r="69" spans="19:19" x14ac:dyDescent="0.25">
      <c r="S69" s="96"/>
    </row>
    <row r="70" spans="19:19" x14ac:dyDescent="0.25">
      <c r="S70" s="96"/>
    </row>
    <row r="71" spans="19:19" x14ac:dyDescent="0.25">
      <c r="S71" s="96"/>
    </row>
    <row r="72" spans="19:19" x14ac:dyDescent="0.25">
      <c r="S72" s="96"/>
    </row>
    <row r="73" spans="19:19" x14ac:dyDescent="0.25">
      <c r="S73" s="96"/>
    </row>
    <row r="74" spans="19:19" x14ac:dyDescent="0.25">
      <c r="S74" s="96"/>
    </row>
    <row r="75" spans="19:19" x14ac:dyDescent="0.25">
      <c r="S75" s="96"/>
    </row>
  </sheetData>
  <mergeCells count="2">
    <mergeCell ref="D20:N20"/>
    <mergeCell ref="D36:N36"/>
  </mergeCells>
  <pageMargins left="0.7" right="0.7" top="0.75" bottom="0.75" header="0.3" footer="0.3"/>
  <pageSetup paperSize="9" scale="37" fitToWidth="2" fitToHeight="2"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5"/>
  <sheetViews>
    <sheetView tabSelected="1" topLeftCell="A148" workbookViewId="0">
      <selection activeCell="D169" sqref="D169"/>
    </sheetView>
  </sheetViews>
  <sheetFormatPr defaultRowHeight="15" x14ac:dyDescent="0.25"/>
  <cols>
    <col min="1" max="1" width="15.42578125" customWidth="1"/>
    <col min="2" max="2" width="18" customWidth="1"/>
    <col min="3" max="3" width="22.42578125" customWidth="1"/>
  </cols>
  <sheetData>
    <row r="1" spans="1:9" x14ac:dyDescent="0.25">
      <c r="A1" s="104" t="s">
        <v>162</v>
      </c>
      <c r="B1" s="104" t="s">
        <v>163</v>
      </c>
      <c r="C1" s="104" t="s">
        <v>164</v>
      </c>
      <c r="D1" t="s">
        <v>165</v>
      </c>
      <c r="E1" t="s">
        <v>166</v>
      </c>
      <c r="F1" t="s">
        <v>167</v>
      </c>
      <c r="G1" t="s">
        <v>168</v>
      </c>
      <c r="H1" t="s">
        <v>169</v>
      </c>
      <c r="I1" t="s">
        <v>170</v>
      </c>
    </row>
    <row r="2" spans="1:9" x14ac:dyDescent="0.25">
      <c r="A2" t="s">
        <v>171</v>
      </c>
      <c r="B2" t="s">
        <v>65</v>
      </c>
      <c r="C2" t="s">
        <v>172</v>
      </c>
      <c r="D2">
        <v>2007</v>
      </c>
      <c r="E2">
        <v>4.5999999999999996</v>
      </c>
      <c r="F2" t="s">
        <v>173</v>
      </c>
      <c r="G2" t="s">
        <v>174</v>
      </c>
      <c r="H2" t="s">
        <v>81</v>
      </c>
      <c r="I2" t="s">
        <v>175</v>
      </c>
    </row>
    <row r="3" spans="1:9" x14ac:dyDescent="0.25">
      <c r="A3" t="s">
        <v>171</v>
      </c>
      <c r="B3" t="s">
        <v>65</v>
      </c>
      <c r="C3" t="s">
        <v>172</v>
      </c>
      <c r="D3">
        <v>2007</v>
      </c>
      <c r="E3">
        <v>2.1</v>
      </c>
      <c r="F3" t="s">
        <v>176</v>
      </c>
      <c r="G3" t="s">
        <v>174</v>
      </c>
      <c r="H3" t="s">
        <v>81</v>
      </c>
      <c r="I3" t="s">
        <v>175</v>
      </c>
    </row>
    <row r="4" spans="1:9" x14ac:dyDescent="0.25">
      <c r="A4" t="s">
        <v>171</v>
      </c>
      <c r="B4" t="s">
        <v>65</v>
      </c>
      <c r="C4" t="s">
        <v>172</v>
      </c>
      <c r="D4">
        <v>2007</v>
      </c>
      <c r="E4">
        <v>5.0999999999999996</v>
      </c>
      <c r="F4" t="s">
        <v>177</v>
      </c>
      <c r="G4" t="s">
        <v>174</v>
      </c>
      <c r="H4" t="s">
        <v>81</v>
      </c>
      <c r="I4" t="s">
        <v>175</v>
      </c>
    </row>
    <row r="5" spans="1:9" x14ac:dyDescent="0.25">
      <c r="A5" t="s">
        <v>171</v>
      </c>
      <c r="B5" t="s">
        <v>65</v>
      </c>
      <c r="C5" t="s">
        <v>172</v>
      </c>
      <c r="D5">
        <v>2007</v>
      </c>
      <c r="E5">
        <v>4.5999999999999996</v>
      </c>
      <c r="F5" t="s">
        <v>173</v>
      </c>
      <c r="G5" t="s">
        <v>174</v>
      </c>
      <c r="H5" t="s">
        <v>81</v>
      </c>
      <c r="I5" t="s">
        <v>175</v>
      </c>
    </row>
    <row r="6" spans="1:9" x14ac:dyDescent="0.25">
      <c r="A6" t="s">
        <v>171</v>
      </c>
      <c r="B6" t="s">
        <v>65</v>
      </c>
      <c r="C6" t="s">
        <v>172</v>
      </c>
      <c r="D6">
        <v>2007</v>
      </c>
      <c r="E6">
        <v>3.8</v>
      </c>
      <c r="F6" t="s">
        <v>173</v>
      </c>
      <c r="G6" t="s">
        <v>174</v>
      </c>
      <c r="H6" t="s">
        <v>81</v>
      </c>
      <c r="I6" t="s">
        <v>175</v>
      </c>
    </row>
    <row r="7" spans="1:9" x14ac:dyDescent="0.25">
      <c r="A7" t="s">
        <v>171</v>
      </c>
      <c r="B7" t="s">
        <v>65</v>
      </c>
      <c r="C7" t="s">
        <v>172</v>
      </c>
      <c r="D7">
        <v>2007</v>
      </c>
      <c r="E7">
        <v>2.7</v>
      </c>
      <c r="F7" t="s">
        <v>178</v>
      </c>
      <c r="G7" t="s">
        <v>174</v>
      </c>
      <c r="H7" t="s">
        <v>81</v>
      </c>
      <c r="I7" t="s">
        <v>175</v>
      </c>
    </row>
    <row r="8" spans="1:9" x14ac:dyDescent="0.25">
      <c r="A8" t="s">
        <v>171</v>
      </c>
      <c r="B8" t="s">
        <v>65</v>
      </c>
      <c r="C8" t="s">
        <v>172</v>
      </c>
      <c r="D8">
        <v>2007</v>
      </c>
      <c r="E8">
        <v>2.1</v>
      </c>
      <c r="F8" t="s">
        <v>176</v>
      </c>
      <c r="G8" t="s">
        <v>174</v>
      </c>
      <c r="H8" t="s">
        <v>81</v>
      </c>
      <c r="I8" t="s">
        <v>175</v>
      </c>
    </row>
    <row r="9" spans="1:9" x14ac:dyDescent="0.25">
      <c r="A9" t="s">
        <v>171</v>
      </c>
      <c r="B9" t="s">
        <v>65</v>
      </c>
      <c r="C9" t="s">
        <v>172</v>
      </c>
      <c r="D9">
        <v>2007</v>
      </c>
      <c r="E9">
        <v>1.8</v>
      </c>
      <c r="F9" t="s">
        <v>173</v>
      </c>
      <c r="G9" t="s">
        <v>174</v>
      </c>
      <c r="H9" t="s">
        <v>81</v>
      </c>
      <c r="I9" t="s">
        <v>175</v>
      </c>
    </row>
    <row r="10" spans="1:9" x14ac:dyDescent="0.25">
      <c r="A10" t="s">
        <v>171</v>
      </c>
      <c r="B10" t="s">
        <v>65</v>
      </c>
      <c r="C10" t="s">
        <v>172</v>
      </c>
      <c r="D10">
        <v>2007</v>
      </c>
      <c r="E10">
        <v>1.3</v>
      </c>
      <c r="F10" t="s">
        <v>176</v>
      </c>
      <c r="G10" t="s">
        <v>174</v>
      </c>
      <c r="H10" t="s">
        <v>81</v>
      </c>
      <c r="I10" t="s">
        <v>175</v>
      </c>
    </row>
    <row r="11" spans="1:9" x14ac:dyDescent="0.25">
      <c r="A11" t="s">
        <v>171</v>
      </c>
      <c r="B11" t="s">
        <v>65</v>
      </c>
      <c r="C11" t="s">
        <v>172</v>
      </c>
      <c r="D11">
        <v>2006</v>
      </c>
      <c r="E11">
        <v>4.5999999999999996</v>
      </c>
      <c r="F11" t="s">
        <v>173</v>
      </c>
      <c r="G11" t="s">
        <v>174</v>
      </c>
      <c r="H11" t="s">
        <v>81</v>
      </c>
      <c r="I11" t="s">
        <v>175</v>
      </c>
    </row>
    <row r="12" spans="1:9" x14ac:dyDescent="0.25">
      <c r="A12" t="s">
        <v>171</v>
      </c>
      <c r="B12" t="s">
        <v>65</v>
      </c>
      <c r="C12" t="s">
        <v>172</v>
      </c>
      <c r="D12">
        <v>2006</v>
      </c>
      <c r="E12">
        <v>2.1</v>
      </c>
      <c r="F12" t="s">
        <v>176</v>
      </c>
      <c r="G12" t="s">
        <v>174</v>
      </c>
      <c r="H12" t="s">
        <v>81</v>
      </c>
      <c r="I12" t="s">
        <v>175</v>
      </c>
    </row>
    <row r="13" spans="1:9" x14ac:dyDescent="0.25">
      <c r="A13" t="s">
        <v>171</v>
      </c>
      <c r="B13" t="s">
        <v>65</v>
      </c>
      <c r="C13" t="s">
        <v>172</v>
      </c>
      <c r="D13">
        <v>2006</v>
      </c>
      <c r="E13">
        <v>5.0999999999999996</v>
      </c>
      <c r="F13" t="s">
        <v>177</v>
      </c>
      <c r="G13" t="s">
        <v>174</v>
      </c>
      <c r="H13" t="s">
        <v>81</v>
      </c>
      <c r="I13" t="s">
        <v>175</v>
      </c>
    </row>
    <row r="14" spans="1:9" x14ac:dyDescent="0.25">
      <c r="A14" t="s">
        <v>171</v>
      </c>
      <c r="B14" t="s">
        <v>65</v>
      </c>
      <c r="C14" t="s">
        <v>172</v>
      </c>
      <c r="D14">
        <v>2006</v>
      </c>
      <c r="E14">
        <v>4.5999999999999996</v>
      </c>
      <c r="F14" t="s">
        <v>173</v>
      </c>
      <c r="G14" t="s">
        <v>174</v>
      </c>
      <c r="H14" t="s">
        <v>81</v>
      </c>
      <c r="I14" t="s">
        <v>175</v>
      </c>
    </row>
    <row r="15" spans="1:9" x14ac:dyDescent="0.25">
      <c r="A15" t="s">
        <v>171</v>
      </c>
      <c r="B15" t="s">
        <v>65</v>
      </c>
      <c r="C15" t="s">
        <v>172</v>
      </c>
      <c r="D15">
        <v>2006</v>
      </c>
      <c r="E15">
        <v>3.8</v>
      </c>
      <c r="F15" t="s">
        <v>173</v>
      </c>
      <c r="G15" t="s">
        <v>174</v>
      </c>
      <c r="H15" t="s">
        <v>81</v>
      </c>
      <c r="I15" t="s">
        <v>175</v>
      </c>
    </row>
    <row r="16" spans="1:9" x14ac:dyDescent="0.25">
      <c r="A16" t="s">
        <v>171</v>
      </c>
      <c r="B16" t="s">
        <v>65</v>
      </c>
      <c r="C16" t="s">
        <v>172</v>
      </c>
      <c r="D16">
        <v>2006</v>
      </c>
      <c r="E16">
        <v>2.7</v>
      </c>
      <c r="F16" t="s">
        <v>178</v>
      </c>
      <c r="G16" t="s">
        <v>174</v>
      </c>
      <c r="H16" t="s">
        <v>81</v>
      </c>
      <c r="I16" t="s">
        <v>175</v>
      </c>
    </row>
    <row r="17" spans="1:9" x14ac:dyDescent="0.25">
      <c r="A17" t="s">
        <v>171</v>
      </c>
      <c r="B17" t="s">
        <v>65</v>
      </c>
      <c r="C17" t="s">
        <v>172</v>
      </c>
      <c r="D17">
        <v>2006</v>
      </c>
      <c r="E17">
        <v>2.1</v>
      </c>
      <c r="F17" t="s">
        <v>176</v>
      </c>
      <c r="G17" t="s">
        <v>174</v>
      </c>
      <c r="H17" t="s">
        <v>81</v>
      </c>
      <c r="I17" t="s">
        <v>175</v>
      </c>
    </row>
    <row r="18" spans="1:9" x14ac:dyDescent="0.25">
      <c r="A18" t="s">
        <v>171</v>
      </c>
      <c r="B18" t="s">
        <v>65</v>
      </c>
      <c r="C18" t="s">
        <v>172</v>
      </c>
      <c r="D18">
        <v>2006</v>
      </c>
      <c r="E18">
        <v>1.8</v>
      </c>
      <c r="F18" t="s">
        <v>173</v>
      </c>
      <c r="G18" t="s">
        <v>174</v>
      </c>
      <c r="H18" t="s">
        <v>81</v>
      </c>
      <c r="I18" t="s">
        <v>175</v>
      </c>
    </row>
    <row r="19" spans="1:9" x14ac:dyDescent="0.25">
      <c r="A19" t="s">
        <v>171</v>
      </c>
      <c r="B19" t="s">
        <v>65</v>
      </c>
      <c r="C19" t="s">
        <v>172</v>
      </c>
      <c r="D19">
        <v>2006</v>
      </c>
      <c r="E19">
        <v>1.3</v>
      </c>
      <c r="F19" t="s">
        <v>176</v>
      </c>
      <c r="G19" t="s">
        <v>174</v>
      </c>
      <c r="H19" t="s">
        <v>81</v>
      </c>
      <c r="I19" t="s">
        <v>175</v>
      </c>
    </row>
    <row r="20" spans="1:9" x14ac:dyDescent="0.25">
      <c r="A20" t="s">
        <v>171</v>
      </c>
      <c r="B20" t="s">
        <v>65</v>
      </c>
      <c r="C20" t="s">
        <v>172</v>
      </c>
      <c r="D20">
        <v>2005</v>
      </c>
      <c r="E20">
        <v>4.5999999999999996</v>
      </c>
      <c r="F20" t="s">
        <v>173</v>
      </c>
      <c r="G20" t="s">
        <v>174</v>
      </c>
      <c r="H20" t="s">
        <v>81</v>
      </c>
      <c r="I20" t="s">
        <v>175</v>
      </c>
    </row>
    <row r="21" spans="1:9" x14ac:dyDescent="0.25">
      <c r="A21" t="s">
        <v>171</v>
      </c>
      <c r="B21" t="s">
        <v>65</v>
      </c>
      <c r="C21" t="s">
        <v>172</v>
      </c>
      <c r="D21">
        <v>2005</v>
      </c>
      <c r="E21">
        <v>2.1</v>
      </c>
      <c r="F21" t="s">
        <v>176</v>
      </c>
      <c r="G21" t="s">
        <v>174</v>
      </c>
      <c r="H21" t="s">
        <v>81</v>
      </c>
      <c r="I21" t="s">
        <v>175</v>
      </c>
    </row>
    <row r="22" spans="1:9" x14ac:dyDescent="0.25">
      <c r="A22" t="s">
        <v>171</v>
      </c>
      <c r="B22" t="s">
        <v>65</v>
      </c>
      <c r="C22" t="s">
        <v>172</v>
      </c>
      <c r="D22">
        <v>2005</v>
      </c>
      <c r="E22">
        <v>5.0999999999999996</v>
      </c>
      <c r="F22" t="s">
        <v>177</v>
      </c>
      <c r="G22" t="s">
        <v>174</v>
      </c>
      <c r="H22" t="s">
        <v>81</v>
      </c>
      <c r="I22" t="s">
        <v>175</v>
      </c>
    </row>
    <row r="23" spans="1:9" x14ac:dyDescent="0.25">
      <c r="A23" t="s">
        <v>171</v>
      </c>
      <c r="B23" t="s">
        <v>65</v>
      </c>
      <c r="C23" t="s">
        <v>172</v>
      </c>
      <c r="D23">
        <v>2005</v>
      </c>
      <c r="E23">
        <v>4.5999999999999996</v>
      </c>
      <c r="F23" t="s">
        <v>173</v>
      </c>
      <c r="G23" t="s">
        <v>174</v>
      </c>
      <c r="H23" t="s">
        <v>81</v>
      </c>
      <c r="I23" t="s">
        <v>175</v>
      </c>
    </row>
    <row r="24" spans="1:9" x14ac:dyDescent="0.25">
      <c r="A24" t="s">
        <v>171</v>
      </c>
      <c r="B24" t="s">
        <v>65</v>
      </c>
      <c r="C24" t="s">
        <v>172</v>
      </c>
      <c r="D24">
        <v>2005</v>
      </c>
      <c r="E24">
        <v>3.8</v>
      </c>
      <c r="F24" t="s">
        <v>173</v>
      </c>
      <c r="G24" t="s">
        <v>174</v>
      </c>
      <c r="H24" t="s">
        <v>81</v>
      </c>
      <c r="I24" t="s">
        <v>175</v>
      </c>
    </row>
    <row r="25" spans="1:9" x14ac:dyDescent="0.25">
      <c r="A25" t="s">
        <v>171</v>
      </c>
      <c r="B25" t="s">
        <v>65</v>
      </c>
      <c r="C25" t="s">
        <v>172</v>
      </c>
      <c r="D25">
        <v>2005</v>
      </c>
      <c r="E25">
        <v>2.7</v>
      </c>
      <c r="F25" t="s">
        <v>178</v>
      </c>
      <c r="G25" t="s">
        <v>174</v>
      </c>
      <c r="H25" t="s">
        <v>81</v>
      </c>
      <c r="I25" t="s">
        <v>175</v>
      </c>
    </row>
    <row r="26" spans="1:9" x14ac:dyDescent="0.25">
      <c r="A26" t="s">
        <v>171</v>
      </c>
      <c r="B26" t="s">
        <v>65</v>
      </c>
      <c r="C26" t="s">
        <v>172</v>
      </c>
      <c r="D26">
        <v>2005</v>
      </c>
      <c r="E26">
        <v>2.1</v>
      </c>
      <c r="F26" t="s">
        <v>176</v>
      </c>
      <c r="G26" t="s">
        <v>174</v>
      </c>
      <c r="H26" t="s">
        <v>81</v>
      </c>
      <c r="I26" t="s">
        <v>175</v>
      </c>
    </row>
    <row r="27" spans="1:9" x14ac:dyDescent="0.25">
      <c r="A27" t="s">
        <v>171</v>
      </c>
      <c r="B27" t="s">
        <v>65</v>
      </c>
      <c r="C27" t="s">
        <v>172</v>
      </c>
      <c r="D27">
        <v>2005</v>
      </c>
      <c r="E27">
        <v>1.8</v>
      </c>
      <c r="F27" t="s">
        <v>173</v>
      </c>
      <c r="G27" t="s">
        <v>174</v>
      </c>
      <c r="H27" t="s">
        <v>81</v>
      </c>
      <c r="I27" t="s">
        <v>175</v>
      </c>
    </row>
    <row r="28" spans="1:9" x14ac:dyDescent="0.25">
      <c r="A28" t="s">
        <v>171</v>
      </c>
      <c r="B28" t="s">
        <v>65</v>
      </c>
      <c r="C28" t="s">
        <v>172</v>
      </c>
      <c r="D28">
        <v>2005</v>
      </c>
      <c r="E28">
        <v>1.3</v>
      </c>
      <c r="F28" t="s">
        <v>176</v>
      </c>
      <c r="G28" t="s">
        <v>174</v>
      </c>
      <c r="H28" t="s">
        <v>81</v>
      </c>
      <c r="I28" t="s">
        <v>175</v>
      </c>
    </row>
    <row r="29" spans="1:9" x14ac:dyDescent="0.25">
      <c r="A29" t="s">
        <v>171</v>
      </c>
      <c r="B29" t="s">
        <v>65</v>
      </c>
      <c r="C29" t="s">
        <v>172</v>
      </c>
      <c r="D29">
        <v>2004</v>
      </c>
      <c r="E29">
        <v>4.3</v>
      </c>
      <c r="F29" t="s">
        <v>173</v>
      </c>
      <c r="G29" t="s">
        <v>174</v>
      </c>
      <c r="H29" t="s">
        <v>81</v>
      </c>
      <c r="I29" t="s">
        <v>175</v>
      </c>
    </row>
    <row r="30" spans="1:9" x14ac:dyDescent="0.25">
      <c r="A30" t="s">
        <v>171</v>
      </c>
      <c r="B30" t="s">
        <v>65</v>
      </c>
      <c r="C30" t="s">
        <v>172</v>
      </c>
      <c r="D30">
        <v>2004</v>
      </c>
      <c r="E30">
        <v>2.1</v>
      </c>
      <c r="F30" t="s">
        <v>176</v>
      </c>
      <c r="G30" t="s">
        <v>174</v>
      </c>
      <c r="H30" t="s">
        <v>81</v>
      </c>
      <c r="I30" t="s">
        <v>175</v>
      </c>
    </row>
    <row r="31" spans="1:9" x14ac:dyDescent="0.25">
      <c r="A31" t="s">
        <v>171</v>
      </c>
      <c r="B31" t="s">
        <v>65</v>
      </c>
      <c r="C31" t="s">
        <v>172</v>
      </c>
      <c r="D31">
        <v>2004</v>
      </c>
      <c r="E31">
        <v>5.0999999999999996</v>
      </c>
      <c r="F31" t="s">
        <v>177</v>
      </c>
      <c r="G31" t="s">
        <v>174</v>
      </c>
      <c r="H31" t="s">
        <v>81</v>
      </c>
      <c r="I31" t="s">
        <v>175</v>
      </c>
    </row>
    <row r="32" spans="1:9" x14ac:dyDescent="0.25">
      <c r="A32" t="s">
        <v>171</v>
      </c>
      <c r="B32" t="s">
        <v>65</v>
      </c>
      <c r="C32" t="s">
        <v>172</v>
      </c>
      <c r="D32">
        <v>2004</v>
      </c>
      <c r="E32">
        <v>4.3</v>
      </c>
      <c r="F32" t="s">
        <v>173</v>
      </c>
      <c r="G32" t="s">
        <v>174</v>
      </c>
      <c r="H32" t="s">
        <v>81</v>
      </c>
      <c r="I32" t="s">
        <v>175</v>
      </c>
    </row>
    <row r="33" spans="1:9" x14ac:dyDescent="0.25">
      <c r="A33" t="s">
        <v>171</v>
      </c>
      <c r="B33" t="s">
        <v>65</v>
      </c>
      <c r="C33" t="s">
        <v>172</v>
      </c>
      <c r="D33">
        <v>2004</v>
      </c>
      <c r="E33">
        <v>3.8</v>
      </c>
      <c r="F33" t="s">
        <v>173</v>
      </c>
      <c r="G33" t="s">
        <v>174</v>
      </c>
      <c r="H33" t="s">
        <v>81</v>
      </c>
      <c r="I33" t="s">
        <v>175</v>
      </c>
    </row>
    <row r="34" spans="1:9" x14ac:dyDescent="0.25">
      <c r="A34" t="s">
        <v>171</v>
      </c>
      <c r="B34" t="s">
        <v>65</v>
      </c>
      <c r="C34" t="s">
        <v>172</v>
      </c>
      <c r="D34">
        <v>2004</v>
      </c>
      <c r="E34">
        <v>2.7</v>
      </c>
      <c r="F34" t="s">
        <v>178</v>
      </c>
      <c r="G34" t="s">
        <v>174</v>
      </c>
      <c r="H34" t="s">
        <v>81</v>
      </c>
      <c r="I34" t="s">
        <v>175</v>
      </c>
    </row>
    <row r="35" spans="1:9" x14ac:dyDescent="0.25">
      <c r="A35" t="s">
        <v>171</v>
      </c>
      <c r="B35" t="s">
        <v>65</v>
      </c>
      <c r="C35" t="s">
        <v>172</v>
      </c>
      <c r="D35">
        <v>2004</v>
      </c>
      <c r="E35">
        <v>2.1</v>
      </c>
      <c r="F35" t="s">
        <v>176</v>
      </c>
      <c r="G35" t="s">
        <v>174</v>
      </c>
      <c r="H35" t="s">
        <v>81</v>
      </c>
      <c r="I35" t="s">
        <v>175</v>
      </c>
    </row>
    <row r="36" spans="1:9" x14ac:dyDescent="0.25">
      <c r="A36" t="s">
        <v>171</v>
      </c>
      <c r="B36" t="s">
        <v>65</v>
      </c>
      <c r="C36" t="s">
        <v>172</v>
      </c>
      <c r="D36">
        <v>2004</v>
      </c>
      <c r="E36">
        <v>1.8</v>
      </c>
      <c r="F36" t="s">
        <v>173</v>
      </c>
      <c r="G36" t="s">
        <v>174</v>
      </c>
      <c r="H36" t="s">
        <v>81</v>
      </c>
      <c r="I36" t="s">
        <v>175</v>
      </c>
    </row>
    <row r="37" spans="1:9" x14ac:dyDescent="0.25">
      <c r="A37" t="s">
        <v>171</v>
      </c>
      <c r="B37" t="s">
        <v>65</v>
      </c>
      <c r="C37" t="s">
        <v>172</v>
      </c>
      <c r="D37">
        <v>2004</v>
      </c>
      <c r="E37">
        <v>1.3</v>
      </c>
      <c r="F37" t="s">
        <v>176</v>
      </c>
      <c r="G37" t="s">
        <v>174</v>
      </c>
      <c r="H37" t="s">
        <v>81</v>
      </c>
      <c r="I37" t="s">
        <v>175</v>
      </c>
    </row>
    <row r="38" spans="1:9" x14ac:dyDescent="0.25">
      <c r="A38" t="s">
        <v>171</v>
      </c>
      <c r="B38" t="s">
        <v>65</v>
      </c>
      <c r="C38" t="s">
        <v>172</v>
      </c>
      <c r="D38">
        <v>2003</v>
      </c>
      <c r="E38">
        <v>3.6</v>
      </c>
      <c r="F38" t="s">
        <v>173</v>
      </c>
      <c r="G38" t="s">
        <v>174</v>
      </c>
      <c r="H38" t="s">
        <v>81</v>
      </c>
      <c r="I38" t="s">
        <v>175</v>
      </c>
    </row>
    <row r="39" spans="1:9" x14ac:dyDescent="0.25">
      <c r="A39" t="s">
        <v>171</v>
      </c>
      <c r="B39" t="s">
        <v>65</v>
      </c>
      <c r="C39" t="s">
        <v>172</v>
      </c>
      <c r="D39">
        <v>2003</v>
      </c>
      <c r="E39">
        <v>2.1</v>
      </c>
      <c r="F39" t="s">
        <v>176</v>
      </c>
      <c r="G39" t="s">
        <v>174</v>
      </c>
      <c r="H39" t="s">
        <v>81</v>
      </c>
      <c r="I39" t="s">
        <v>175</v>
      </c>
    </row>
    <row r="40" spans="1:9" x14ac:dyDescent="0.25">
      <c r="A40" t="s">
        <v>171</v>
      </c>
      <c r="B40" t="s">
        <v>65</v>
      </c>
      <c r="C40" t="s">
        <v>172</v>
      </c>
      <c r="D40">
        <v>2003</v>
      </c>
      <c r="E40">
        <v>5.0999999999999996</v>
      </c>
      <c r="F40" t="s">
        <v>177</v>
      </c>
      <c r="G40" t="s">
        <v>174</v>
      </c>
      <c r="H40" t="s">
        <v>81</v>
      </c>
      <c r="I40" t="s">
        <v>175</v>
      </c>
    </row>
    <row r="41" spans="1:9" x14ac:dyDescent="0.25">
      <c r="A41" t="s">
        <v>171</v>
      </c>
      <c r="B41" t="s">
        <v>65</v>
      </c>
      <c r="C41" t="s">
        <v>172</v>
      </c>
      <c r="D41">
        <v>2003</v>
      </c>
      <c r="E41">
        <v>3.8</v>
      </c>
      <c r="F41" t="s">
        <v>173</v>
      </c>
      <c r="G41" t="s">
        <v>174</v>
      </c>
      <c r="H41" t="s">
        <v>81</v>
      </c>
      <c r="I41" t="s">
        <v>175</v>
      </c>
    </row>
    <row r="42" spans="1:9" x14ac:dyDescent="0.25">
      <c r="A42" t="s">
        <v>171</v>
      </c>
      <c r="B42" t="s">
        <v>65</v>
      </c>
      <c r="C42" t="s">
        <v>172</v>
      </c>
      <c r="D42">
        <v>2003</v>
      </c>
      <c r="E42">
        <v>3.6</v>
      </c>
      <c r="F42" t="s">
        <v>173</v>
      </c>
      <c r="G42" t="s">
        <v>174</v>
      </c>
      <c r="H42" t="s">
        <v>81</v>
      </c>
      <c r="I42" t="s">
        <v>175</v>
      </c>
    </row>
    <row r="43" spans="1:9" x14ac:dyDescent="0.25">
      <c r="A43" t="s">
        <v>171</v>
      </c>
      <c r="B43" t="s">
        <v>65</v>
      </c>
      <c r="C43" t="s">
        <v>172</v>
      </c>
      <c r="D43">
        <v>2003</v>
      </c>
      <c r="E43">
        <v>2.7</v>
      </c>
      <c r="F43" t="s">
        <v>178</v>
      </c>
      <c r="G43" t="s">
        <v>174</v>
      </c>
      <c r="H43" t="s">
        <v>81</v>
      </c>
      <c r="I43" t="s">
        <v>175</v>
      </c>
    </row>
    <row r="44" spans="1:9" x14ac:dyDescent="0.25">
      <c r="A44" t="s">
        <v>171</v>
      </c>
      <c r="B44" t="s">
        <v>65</v>
      </c>
      <c r="C44" t="s">
        <v>172</v>
      </c>
      <c r="D44">
        <v>2003</v>
      </c>
      <c r="E44">
        <v>2.1</v>
      </c>
      <c r="F44" t="s">
        <v>176</v>
      </c>
      <c r="G44" t="s">
        <v>174</v>
      </c>
      <c r="H44" t="s">
        <v>81</v>
      </c>
      <c r="I44" t="s">
        <v>175</v>
      </c>
    </row>
    <row r="45" spans="1:9" x14ac:dyDescent="0.25">
      <c r="A45" t="s">
        <v>171</v>
      </c>
      <c r="B45" t="s">
        <v>65</v>
      </c>
      <c r="C45" t="s">
        <v>172</v>
      </c>
      <c r="D45">
        <v>2003</v>
      </c>
      <c r="E45">
        <v>1.8</v>
      </c>
      <c r="F45" t="s">
        <v>173</v>
      </c>
      <c r="G45" t="s">
        <v>174</v>
      </c>
      <c r="H45" t="s">
        <v>81</v>
      </c>
      <c r="I45" t="s">
        <v>175</v>
      </c>
    </row>
    <row r="46" spans="1:9" x14ac:dyDescent="0.25">
      <c r="A46" t="s">
        <v>171</v>
      </c>
      <c r="B46" t="s">
        <v>65</v>
      </c>
      <c r="C46" t="s">
        <v>172</v>
      </c>
      <c r="D46">
        <v>2003</v>
      </c>
      <c r="E46">
        <v>1.3</v>
      </c>
      <c r="F46" t="s">
        <v>176</v>
      </c>
      <c r="G46" t="s">
        <v>174</v>
      </c>
      <c r="H46" t="s">
        <v>81</v>
      </c>
      <c r="I46" t="s">
        <v>175</v>
      </c>
    </row>
    <row r="47" spans="1:9" x14ac:dyDescent="0.25">
      <c r="A47" t="s">
        <v>171</v>
      </c>
      <c r="B47" t="s">
        <v>72</v>
      </c>
      <c r="C47" t="s">
        <v>73</v>
      </c>
      <c r="D47">
        <v>2007</v>
      </c>
      <c r="E47">
        <v>4.4000000000000004</v>
      </c>
      <c r="F47" t="s">
        <v>177</v>
      </c>
      <c r="G47" t="s">
        <v>174</v>
      </c>
      <c r="H47" t="s">
        <v>81</v>
      </c>
      <c r="I47" t="s">
        <v>175</v>
      </c>
    </row>
    <row r="48" spans="1:9" x14ac:dyDescent="0.25">
      <c r="A48" t="s">
        <v>171</v>
      </c>
      <c r="B48" t="s">
        <v>72</v>
      </c>
      <c r="C48" t="s">
        <v>73</v>
      </c>
      <c r="D48">
        <v>2007</v>
      </c>
      <c r="E48">
        <v>2.9</v>
      </c>
      <c r="F48" t="s">
        <v>173</v>
      </c>
      <c r="G48" t="s">
        <v>174</v>
      </c>
      <c r="H48" t="s">
        <v>81</v>
      </c>
      <c r="I48" t="s">
        <v>175</v>
      </c>
    </row>
    <row r="49" spans="1:9" x14ac:dyDescent="0.25">
      <c r="A49" t="s">
        <v>171</v>
      </c>
      <c r="B49" t="s">
        <v>72</v>
      </c>
      <c r="C49" t="s">
        <v>73</v>
      </c>
      <c r="D49">
        <v>2007</v>
      </c>
      <c r="E49">
        <v>2.5</v>
      </c>
      <c r="F49" t="s">
        <v>173</v>
      </c>
      <c r="G49" t="s">
        <v>174</v>
      </c>
      <c r="H49" t="s">
        <v>81</v>
      </c>
      <c r="I49" t="s">
        <v>175</v>
      </c>
    </row>
    <row r="50" spans="1:9" x14ac:dyDescent="0.25">
      <c r="A50" t="s">
        <v>171</v>
      </c>
      <c r="B50" t="s">
        <v>72</v>
      </c>
      <c r="C50" t="s">
        <v>73</v>
      </c>
      <c r="D50">
        <v>2007</v>
      </c>
      <c r="E50">
        <v>2</v>
      </c>
      <c r="F50" t="s">
        <v>178</v>
      </c>
      <c r="G50" t="s">
        <v>174</v>
      </c>
      <c r="H50" t="s">
        <v>81</v>
      </c>
      <c r="I50" t="s">
        <v>175</v>
      </c>
    </row>
    <row r="51" spans="1:9" x14ac:dyDescent="0.25">
      <c r="A51" t="s">
        <v>171</v>
      </c>
      <c r="B51" t="s">
        <v>72</v>
      </c>
      <c r="C51" t="s">
        <v>73</v>
      </c>
      <c r="D51">
        <v>2007</v>
      </c>
      <c r="E51">
        <v>1.3</v>
      </c>
      <c r="F51" t="s">
        <v>176</v>
      </c>
      <c r="G51" t="s">
        <v>174</v>
      </c>
      <c r="H51" t="s">
        <v>81</v>
      </c>
      <c r="I51" t="s">
        <v>175</v>
      </c>
    </row>
    <row r="52" spans="1:9" x14ac:dyDescent="0.25">
      <c r="A52" t="s">
        <v>171</v>
      </c>
      <c r="B52" t="s">
        <v>72</v>
      </c>
      <c r="C52" t="s">
        <v>73</v>
      </c>
      <c r="D52">
        <v>2007</v>
      </c>
      <c r="E52">
        <v>1</v>
      </c>
      <c r="F52" t="s">
        <v>176</v>
      </c>
      <c r="G52" t="s">
        <v>174</v>
      </c>
      <c r="H52" t="s">
        <v>81</v>
      </c>
      <c r="I52" t="s">
        <v>175</v>
      </c>
    </row>
    <row r="53" spans="1:9" x14ac:dyDescent="0.25">
      <c r="A53" t="s">
        <v>171</v>
      </c>
      <c r="B53" t="s">
        <v>72</v>
      </c>
      <c r="C53" t="s">
        <v>73</v>
      </c>
      <c r="D53">
        <v>2007</v>
      </c>
      <c r="E53">
        <v>0.9</v>
      </c>
      <c r="F53" t="s">
        <v>173</v>
      </c>
      <c r="G53" t="s">
        <v>174</v>
      </c>
      <c r="H53" t="s">
        <v>81</v>
      </c>
      <c r="I53" t="s">
        <v>175</v>
      </c>
    </row>
    <row r="54" spans="1:9" x14ac:dyDescent="0.25">
      <c r="A54" t="s">
        <v>171</v>
      </c>
      <c r="B54" t="s">
        <v>72</v>
      </c>
      <c r="C54" t="s">
        <v>73</v>
      </c>
      <c r="D54">
        <v>2006</v>
      </c>
      <c r="E54">
        <v>4.4000000000000004</v>
      </c>
      <c r="F54" t="s">
        <v>177</v>
      </c>
      <c r="G54" t="s">
        <v>174</v>
      </c>
      <c r="H54" t="s">
        <v>81</v>
      </c>
      <c r="I54" t="s">
        <v>175</v>
      </c>
    </row>
    <row r="55" spans="1:9" x14ac:dyDescent="0.25">
      <c r="A55" t="s">
        <v>171</v>
      </c>
      <c r="B55" t="s">
        <v>72</v>
      </c>
      <c r="C55" t="s">
        <v>73</v>
      </c>
      <c r="D55">
        <v>2006</v>
      </c>
      <c r="E55">
        <v>2.9</v>
      </c>
      <c r="F55" t="s">
        <v>173</v>
      </c>
      <c r="G55" t="s">
        <v>174</v>
      </c>
      <c r="H55" t="s">
        <v>81</v>
      </c>
      <c r="I55" t="s">
        <v>175</v>
      </c>
    </row>
    <row r="56" spans="1:9" x14ac:dyDescent="0.25">
      <c r="A56" t="s">
        <v>171</v>
      </c>
      <c r="B56" t="s">
        <v>72</v>
      </c>
      <c r="C56" t="s">
        <v>73</v>
      </c>
      <c r="D56">
        <v>2006</v>
      </c>
      <c r="E56">
        <v>2.5</v>
      </c>
      <c r="F56" t="s">
        <v>173</v>
      </c>
      <c r="G56" t="s">
        <v>174</v>
      </c>
      <c r="H56" t="s">
        <v>81</v>
      </c>
      <c r="I56" t="s">
        <v>175</v>
      </c>
    </row>
    <row r="57" spans="1:9" x14ac:dyDescent="0.25">
      <c r="A57" t="s">
        <v>171</v>
      </c>
      <c r="B57" t="s">
        <v>72</v>
      </c>
      <c r="C57" t="s">
        <v>73</v>
      </c>
      <c r="D57">
        <v>2006</v>
      </c>
      <c r="E57">
        <v>2</v>
      </c>
      <c r="F57" t="s">
        <v>178</v>
      </c>
      <c r="G57" t="s">
        <v>174</v>
      </c>
      <c r="H57" t="s">
        <v>81</v>
      </c>
      <c r="I57" t="s">
        <v>175</v>
      </c>
    </row>
    <row r="58" spans="1:9" x14ac:dyDescent="0.25">
      <c r="A58" t="s">
        <v>171</v>
      </c>
      <c r="B58" t="s">
        <v>72</v>
      </c>
      <c r="C58" t="s">
        <v>73</v>
      </c>
      <c r="D58">
        <v>2006</v>
      </c>
      <c r="E58">
        <v>1.3</v>
      </c>
      <c r="F58" t="s">
        <v>176</v>
      </c>
      <c r="G58" t="s">
        <v>174</v>
      </c>
      <c r="H58" t="s">
        <v>81</v>
      </c>
      <c r="I58" t="s">
        <v>175</v>
      </c>
    </row>
    <row r="59" spans="1:9" x14ac:dyDescent="0.25">
      <c r="A59" t="s">
        <v>171</v>
      </c>
      <c r="B59" t="s">
        <v>72</v>
      </c>
      <c r="C59" t="s">
        <v>73</v>
      </c>
      <c r="D59">
        <v>2006</v>
      </c>
      <c r="E59">
        <v>1</v>
      </c>
      <c r="F59" t="s">
        <v>176</v>
      </c>
      <c r="G59" t="s">
        <v>174</v>
      </c>
      <c r="H59" t="s">
        <v>81</v>
      </c>
      <c r="I59" t="s">
        <v>175</v>
      </c>
    </row>
    <row r="60" spans="1:9" x14ac:dyDescent="0.25">
      <c r="A60" t="s">
        <v>171</v>
      </c>
      <c r="B60" t="s">
        <v>72</v>
      </c>
      <c r="C60" t="s">
        <v>73</v>
      </c>
      <c r="D60">
        <v>2006</v>
      </c>
      <c r="E60">
        <v>0.9</v>
      </c>
      <c r="F60" t="s">
        <v>173</v>
      </c>
      <c r="G60" t="s">
        <v>174</v>
      </c>
      <c r="H60" t="s">
        <v>81</v>
      </c>
      <c r="I60" t="s">
        <v>175</v>
      </c>
    </row>
    <row r="61" spans="1:9" x14ac:dyDescent="0.25">
      <c r="A61" t="s">
        <v>171</v>
      </c>
      <c r="B61" t="s">
        <v>72</v>
      </c>
      <c r="C61" t="s">
        <v>73</v>
      </c>
      <c r="D61">
        <v>2005</v>
      </c>
      <c r="E61">
        <v>4.4000000000000004</v>
      </c>
      <c r="F61" t="s">
        <v>177</v>
      </c>
      <c r="G61" t="s">
        <v>174</v>
      </c>
      <c r="H61" t="s">
        <v>81</v>
      </c>
      <c r="I61" t="s">
        <v>175</v>
      </c>
    </row>
    <row r="62" spans="1:9" x14ac:dyDescent="0.25">
      <c r="A62" t="s">
        <v>171</v>
      </c>
      <c r="B62" t="s">
        <v>72</v>
      </c>
      <c r="C62" t="s">
        <v>73</v>
      </c>
      <c r="D62">
        <v>2005</v>
      </c>
      <c r="E62">
        <v>2.9</v>
      </c>
      <c r="F62" t="s">
        <v>173</v>
      </c>
      <c r="G62" t="s">
        <v>174</v>
      </c>
      <c r="H62" t="s">
        <v>81</v>
      </c>
      <c r="I62" t="s">
        <v>175</v>
      </c>
    </row>
    <row r="63" spans="1:9" x14ac:dyDescent="0.25">
      <c r="A63" t="s">
        <v>171</v>
      </c>
      <c r="B63" t="s">
        <v>72</v>
      </c>
      <c r="C63" t="s">
        <v>73</v>
      </c>
      <c r="D63">
        <v>2005</v>
      </c>
      <c r="E63">
        <v>2.5</v>
      </c>
      <c r="F63" t="s">
        <v>173</v>
      </c>
      <c r="G63" t="s">
        <v>174</v>
      </c>
      <c r="H63" t="s">
        <v>81</v>
      </c>
      <c r="I63" t="s">
        <v>175</v>
      </c>
    </row>
    <row r="64" spans="1:9" x14ac:dyDescent="0.25">
      <c r="A64" t="s">
        <v>171</v>
      </c>
      <c r="B64" t="s">
        <v>72</v>
      </c>
      <c r="C64" t="s">
        <v>73</v>
      </c>
      <c r="D64">
        <v>2005</v>
      </c>
      <c r="E64">
        <v>2</v>
      </c>
      <c r="F64" t="s">
        <v>178</v>
      </c>
      <c r="G64" t="s">
        <v>174</v>
      </c>
      <c r="H64" t="s">
        <v>81</v>
      </c>
      <c r="I64" t="s">
        <v>175</v>
      </c>
    </row>
    <row r="65" spans="1:9" x14ac:dyDescent="0.25">
      <c r="A65" t="s">
        <v>171</v>
      </c>
      <c r="B65" t="s">
        <v>72</v>
      </c>
      <c r="C65" t="s">
        <v>73</v>
      </c>
      <c r="D65">
        <v>2005</v>
      </c>
      <c r="E65">
        <v>1.3</v>
      </c>
      <c r="F65" t="s">
        <v>176</v>
      </c>
      <c r="G65" t="s">
        <v>174</v>
      </c>
      <c r="H65" t="s">
        <v>81</v>
      </c>
      <c r="I65" t="s">
        <v>175</v>
      </c>
    </row>
    <row r="66" spans="1:9" x14ac:dyDescent="0.25">
      <c r="A66" t="s">
        <v>171</v>
      </c>
      <c r="B66" t="s">
        <v>72</v>
      </c>
      <c r="C66" t="s">
        <v>73</v>
      </c>
      <c r="D66">
        <v>2005</v>
      </c>
      <c r="E66">
        <v>1</v>
      </c>
      <c r="F66" t="s">
        <v>176</v>
      </c>
      <c r="G66" t="s">
        <v>174</v>
      </c>
      <c r="H66" t="s">
        <v>81</v>
      </c>
      <c r="I66" t="s">
        <v>175</v>
      </c>
    </row>
    <row r="67" spans="1:9" x14ac:dyDescent="0.25">
      <c r="A67" t="s">
        <v>171</v>
      </c>
      <c r="B67" t="s">
        <v>72</v>
      </c>
      <c r="C67" t="s">
        <v>73</v>
      </c>
      <c r="D67">
        <v>2005</v>
      </c>
      <c r="E67">
        <v>0.9</v>
      </c>
      <c r="F67" t="s">
        <v>173</v>
      </c>
      <c r="G67" t="s">
        <v>174</v>
      </c>
      <c r="H67" t="s">
        <v>81</v>
      </c>
      <c r="I67" t="s">
        <v>175</v>
      </c>
    </row>
    <row r="68" spans="1:9" x14ac:dyDescent="0.25">
      <c r="A68" t="s">
        <v>171</v>
      </c>
      <c r="B68" t="s">
        <v>72</v>
      </c>
      <c r="C68" t="s">
        <v>73</v>
      </c>
      <c r="D68">
        <v>2004</v>
      </c>
      <c r="E68">
        <v>4.4000000000000004</v>
      </c>
      <c r="F68" t="s">
        <v>177</v>
      </c>
      <c r="G68" t="s">
        <v>174</v>
      </c>
      <c r="H68" t="s">
        <v>81</v>
      </c>
      <c r="I68" t="s">
        <v>175</v>
      </c>
    </row>
    <row r="69" spans="1:9" x14ac:dyDescent="0.25">
      <c r="A69" t="s">
        <v>171</v>
      </c>
      <c r="B69" t="s">
        <v>72</v>
      </c>
      <c r="C69" t="s">
        <v>73</v>
      </c>
      <c r="D69">
        <v>2004</v>
      </c>
      <c r="E69">
        <v>2.9</v>
      </c>
      <c r="F69" t="s">
        <v>173</v>
      </c>
      <c r="G69" t="s">
        <v>174</v>
      </c>
      <c r="H69" t="s">
        <v>81</v>
      </c>
      <c r="I69" t="s">
        <v>175</v>
      </c>
    </row>
    <row r="70" spans="1:9" x14ac:dyDescent="0.25">
      <c r="A70" t="s">
        <v>171</v>
      </c>
      <c r="B70" t="s">
        <v>72</v>
      </c>
      <c r="C70" t="s">
        <v>73</v>
      </c>
      <c r="D70">
        <v>2004</v>
      </c>
      <c r="E70">
        <v>2.5</v>
      </c>
      <c r="F70" t="s">
        <v>173</v>
      </c>
      <c r="G70" t="s">
        <v>174</v>
      </c>
      <c r="H70" t="s">
        <v>81</v>
      </c>
      <c r="I70" t="s">
        <v>175</v>
      </c>
    </row>
    <row r="71" spans="1:9" x14ac:dyDescent="0.25">
      <c r="A71" t="s">
        <v>171</v>
      </c>
      <c r="B71" t="s">
        <v>72</v>
      </c>
      <c r="C71" t="s">
        <v>73</v>
      </c>
      <c r="D71">
        <v>2004</v>
      </c>
      <c r="E71">
        <v>2</v>
      </c>
      <c r="F71" t="s">
        <v>178</v>
      </c>
      <c r="G71" t="s">
        <v>174</v>
      </c>
      <c r="H71" t="s">
        <v>81</v>
      </c>
      <c r="I71" t="s">
        <v>175</v>
      </c>
    </row>
    <row r="72" spans="1:9" x14ac:dyDescent="0.25">
      <c r="A72" t="s">
        <v>171</v>
      </c>
      <c r="B72" t="s">
        <v>72</v>
      </c>
      <c r="C72" t="s">
        <v>73</v>
      </c>
      <c r="D72">
        <v>2004</v>
      </c>
      <c r="E72">
        <v>1.3</v>
      </c>
      <c r="F72" t="s">
        <v>176</v>
      </c>
      <c r="G72" t="s">
        <v>174</v>
      </c>
      <c r="H72" t="s">
        <v>81</v>
      </c>
      <c r="I72" t="s">
        <v>175</v>
      </c>
    </row>
    <row r="73" spans="1:9" x14ac:dyDescent="0.25">
      <c r="A73" t="s">
        <v>171</v>
      </c>
      <c r="B73" t="s">
        <v>72</v>
      </c>
      <c r="C73" t="s">
        <v>73</v>
      </c>
      <c r="D73">
        <v>2004</v>
      </c>
      <c r="E73">
        <v>1</v>
      </c>
      <c r="F73" t="s">
        <v>176</v>
      </c>
      <c r="G73" t="s">
        <v>174</v>
      </c>
      <c r="H73" t="s">
        <v>81</v>
      </c>
      <c r="I73" t="s">
        <v>175</v>
      </c>
    </row>
    <row r="74" spans="1:9" x14ac:dyDescent="0.25">
      <c r="A74" t="s">
        <v>171</v>
      </c>
      <c r="B74" t="s">
        <v>72</v>
      </c>
      <c r="C74" t="s">
        <v>73</v>
      </c>
      <c r="D74">
        <v>2004</v>
      </c>
      <c r="E74">
        <v>0.9</v>
      </c>
      <c r="F74" t="s">
        <v>173</v>
      </c>
      <c r="G74" t="s">
        <v>174</v>
      </c>
      <c r="H74" t="s">
        <v>81</v>
      </c>
      <c r="I74" t="s">
        <v>175</v>
      </c>
    </row>
    <row r="75" spans="1:9" x14ac:dyDescent="0.25">
      <c r="A75" t="s">
        <v>171</v>
      </c>
      <c r="B75" t="s">
        <v>72</v>
      </c>
      <c r="C75" t="s">
        <v>73</v>
      </c>
      <c r="D75">
        <v>2003</v>
      </c>
      <c r="E75">
        <v>4.4000000000000004</v>
      </c>
      <c r="F75" t="s">
        <v>177</v>
      </c>
      <c r="G75" t="s">
        <v>174</v>
      </c>
      <c r="H75" t="s">
        <v>81</v>
      </c>
      <c r="I75" t="s">
        <v>175</v>
      </c>
    </row>
    <row r="76" spans="1:9" x14ac:dyDescent="0.25">
      <c r="A76" t="s">
        <v>171</v>
      </c>
      <c r="B76" t="s">
        <v>72</v>
      </c>
      <c r="C76" t="s">
        <v>73</v>
      </c>
      <c r="D76">
        <v>2003</v>
      </c>
      <c r="E76">
        <v>2.9</v>
      </c>
      <c r="F76" t="s">
        <v>173</v>
      </c>
      <c r="G76" t="s">
        <v>174</v>
      </c>
      <c r="H76" t="s">
        <v>81</v>
      </c>
      <c r="I76" t="s">
        <v>175</v>
      </c>
    </row>
    <row r="77" spans="1:9" x14ac:dyDescent="0.25">
      <c r="A77" t="s">
        <v>171</v>
      </c>
      <c r="B77" t="s">
        <v>72</v>
      </c>
      <c r="C77" t="s">
        <v>73</v>
      </c>
      <c r="D77">
        <v>2003</v>
      </c>
      <c r="E77">
        <v>2.5</v>
      </c>
      <c r="F77" t="s">
        <v>173</v>
      </c>
      <c r="G77" t="s">
        <v>174</v>
      </c>
      <c r="H77" t="s">
        <v>81</v>
      </c>
      <c r="I77" t="s">
        <v>175</v>
      </c>
    </row>
    <row r="78" spans="1:9" x14ac:dyDescent="0.25">
      <c r="A78" t="s">
        <v>171</v>
      </c>
      <c r="B78" t="s">
        <v>72</v>
      </c>
      <c r="C78" t="s">
        <v>73</v>
      </c>
      <c r="D78">
        <v>2003</v>
      </c>
      <c r="E78">
        <v>2</v>
      </c>
      <c r="F78" t="s">
        <v>178</v>
      </c>
      <c r="G78" t="s">
        <v>174</v>
      </c>
      <c r="H78" t="s">
        <v>81</v>
      </c>
      <c r="I78" t="s">
        <v>175</v>
      </c>
    </row>
    <row r="79" spans="1:9" x14ac:dyDescent="0.25">
      <c r="A79" t="s">
        <v>171</v>
      </c>
      <c r="B79" t="s">
        <v>72</v>
      </c>
      <c r="C79" t="s">
        <v>73</v>
      </c>
      <c r="D79">
        <v>2003</v>
      </c>
      <c r="E79">
        <v>1.3</v>
      </c>
      <c r="F79" t="s">
        <v>176</v>
      </c>
      <c r="G79" t="s">
        <v>174</v>
      </c>
      <c r="H79" t="s">
        <v>81</v>
      </c>
      <c r="I79" t="s">
        <v>175</v>
      </c>
    </row>
    <row r="80" spans="1:9" x14ac:dyDescent="0.25">
      <c r="A80" t="s">
        <v>171</v>
      </c>
      <c r="B80" t="s">
        <v>72</v>
      </c>
      <c r="C80" t="s">
        <v>73</v>
      </c>
      <c r="D80">
        <v>2003</v>
      </c>
      <c r="E80">
        <v>1</v>
      </c>
      <c r="F80" t="s">
        <v>176</v>
      </c>
      <c r="G80" t="s">
        <v>174</v>
      </c>
      <c r="H80" t="s">
        <v>81</v>
      </c>
      <c r="I80" t="s">
        <v>175</v>
      </c>
    </row>
    <row r="81" spans="1:9" x14ac:dyDescent="0.25">
      <c r="A81" t="s">
        <v>171</v>
      </c>
      <c r="B81" t="s">
        <v>72</v>
      </c>
      <c r="C81" t="s">
        <v>73</v>
      </c>
      <c r="D81">
        <v>2003</v>
      </c>
      <c r="E81">
        <v>0.9</v>
      </c>
      <c r="F81" t="s">
        <v>173</v>
      </c>
      <c r="G81" t="s">
        <v>174</v>
      </c>
      <c r="H81" t="s">
        <v>81</v>
      </c>
      <c r="I81" t="s">
        <v>175</v>
      </c>
    </row>
    <row r="82" spans="1:9" x14ac:dyDescent="0.25">
      <c r="A82" t="s">
        <v>171</v>
      </c>
      <c r="B82" t="s">
        <v>179</v>
      </c>
      <c r="C82" t="s">
        <v>180</v>
      </c>
      <c r="D82">
        <v>2004</v>
      </c>
      <c r="E82">
        <v>2.9</v>
      </c>
      <c r="F82" t="s">
        <v>173</v>
      </c>
      <c r="G82" t="s">
        <v>174</v>
      </c>
      <c r="H82" t="s">
        <v>81</v>
      </c>
      <c r="I82" t="s">
        <v>175</v>
      </c>
    </row>
    <row r="83" spans="1:9" x14ac:dyDescent="0.25">
      <c r="A83" t="s">
        <v>171</v>
      </c>
      <c r="B83" t="s">
        <v>179</v>
      </c>
      <c r="C83" t="s">
        <v>180</v>
      </c>
      <c r="D83">
        <v>2007</v>
      </c>
      <c r="E83">
        <v>3.7</v>
      </c>
      <c r="F83" t="s">
        <v>177</v>
      </c>
      <c r="G83" t="s">
        <v>174</v>
      </c>
      <c r="H83" t="s">
        <v>81</v>
      </c>
      <c r="I83" t="s">
        <v>175</v>
      </c>
    </row>
    <row r="84" spans="1:9" x14ac:dyDescent="0.25">
      <c r="A84" t="s">
        <v>171</v>
      </c>
      <c r="B84" t="s">
        <v>179</v>
      </c>
      <c r="C84" t="s">
        <v>180</v>
      </c>
      <c r="D84">
        <v>2007</v>
      </c>
      <c r="E84">
        <v>3.6</v>
      </c>
      <c r="F84" t="s">
        <v>173</v>
      </c>
      <c r="G84" t="s">
        <v>174</v>
      </c>
      <c r="H84" t="s">
        <v>81</v>
      </c>
      <c r="I84" t="s">
        <v>175</v>
      </c>
    </row>
    <row r="85" spans="1:9" x14ac:dyDescent="0.25">
      <c r="A85" t="s">
        <v>171</v>
      </c>
      <c r="B85" t="s">
        <v>179</v>
      </c>
      <c r="C85" t="s">
        <v>180</v>
      </c>
      <c r="D85">
        <v>2007</v>
      </c>
      <c r="E85">
        <v>2.9</v>
      </c>
      <c r="F85" t="s">
        <v>173</v>
      </c>
      <c r="G85" t="s">
        <v>174</v>
      </c>
      <c r="H85" t="s">
        <v>81</v>
      </c>
      <c r="I85" t="s">
        <v>175</v>
      </c>
    </row>
    <row r="86" spans="1:9" x14ac:dyDescent="0.25">
      <c r="A86" t="s">
        <v>171</v>
      </c>
      <c r="B86" t="s">
        <v>179</v>
      </c>
      <c r="C86" t="s">
        <v>180</v>
      </c>
      <c r="D86">
        <v>2007</v>
      </c>
      <c r="E86">
        <v>2.2000000000000002</v>
      </c>
      <c r="F86" t="s">
        <v>176</v>
      </c>
      <c r="G86" t="s">
        <v>174</v>
      </c>
      <c r="H86" t="s">
        <v>81</v>
      </c>
      <c r="I86" t="s">
        <v>175</v>
      </c>
    </row>
    <row r="87" spans="1:9" x14ac:dyDescent="0.25">
      <c r="A87" t="s">
        <v>171</v>
      </c>
      <c r="B87" t="s">
        <v>179</v>
      </c>
      <c r="C87" t="s">
        <v>180</v>
      </c>
      <c r="D87">
        <v>2007</v>
      </c>
      <c r="E87">
        <v>2</v>
      </c>
      <c r="F87" t="s">
        <v>178</v>
      </c>
      <c r="G87" t="s">
        <v>174</v>
      </c>
      <c r="H87" t="s">
        <v>81</v>
      </c>
      <c r="I87" t="s">
        <v>175</v>
      </c>
    </row>
    <row r="88" spans="1:9" x14ac:dyDescent="0.25">
      <c r="A88" t="s">
        <v>171</v>
      </c>
      <c r="B88" t="s">
        <v>179</v>
      </c>
      <c r="C88" t="s">
        <v>180</v>
      </c>
      <c r="D88">
        <v>2007</v>
      </c>
      <c r="E88">
        <v>1</v>
      </c>
      <c r="F88" t="s">
        <v>176</v>
      </c>
      <c r="G88" t="s">
        <v>174</v>
      </c>
      <c r="H88" t="s">
        <v>81</v>
      </c>
      <c r="I88" t="s">
        <v>175</v>
      </c>
    </row>
    <row r="89" spans="1:9" x14ac:dyDescent="0.25">
      <c r="A89" t="s">
        <v>171</v>
      </c>
      <c r="B89" t="s">
        <v>179</v>
      </c>
      <c r="C89" t="s">
        <v>180</v>
      </c>
      <c r="D89">
        <v>2006</v>
      </c>
      <c r="E89">
        <v>3.7</v>
      </c>
      <c r="F89" t="s">
        <v>177</v>
      </c>
      <c r="G89" t="s">
        <v>174</v>
      </c>
      <c r="H89" t="s">
        <v>81</v>
      </c>
      <c r="I89" t="s">
        <v>175</v>
      </c>
    </row>
    <row r="90" spans="1:9" x14ac:dyDescent="0.25">
      <c r="A90" t="s">
        <v>171</v>
      </c>
      <c r="B90" t="s">
        <v>179</v>
      </c>
      <c r="C90" t="s">
        <v>180</v>
      </c>
      <c r="D90">
        <v>2006</v>
      </c>
      <c r="E90">
        <v>3.6</v>
      </c>
      <c r="F90" t="s">
        <v>173</v>
      </c>
      <c r="G90" t="s">
        <v>174</v>
      </c>
      <c r="H90" t="s">
        <v>81</v>
      </c>
      <c r="I90" t="s">
        <v>175</v>
      </c>
    </row>
    <row r="91" spans="1:9" x14ac:dyDescent="0.25">
      <c r="A91" t="s">
        <v>171</v>
      </c>
      <c r="B91" t="s">
        <v>179</v>
      </c>
      <c r="C91" t="s">
        <v>180</v>
      </c>
      <c r="D91">
        <v>2006</v>
      </c>
      <c r="E91">
        <v>2.9</v>
      </c>
      <c r="F91" t="s">
        <v>173</v>
      </c>
      <c r="G91" t="s">
        <v>174</v>
      </c>
      <c r="H91" t="s">
        <v>81</v>
      </c>
      <c r="I91" t="s">
        <v>175</v>
      </c>
    </row>
    <row r="92" spans="1:9" x14ac:dyDescent="0.25">
      <c r="A92" t="s">
        <v>171</v>
      </c>
      <c r="B92" t="s">
        <v>179</v>
      </c>
      <c r="C92" t="s">
        <v>180</v>
      </c>
      <c r="D92">
        <v>2006</v>
      </c>
      <c r="E92">
        <v>2.2000000000000002</v>
      </c>
      <c r="F92" t="s">
        <v>176</v>
      </c>
      <c r="G92" t="s">
        <v>174</v>
      </c>
      <c r="H92" t="s">
        <v>81</v>
      </c>
      <c r="I92" t="s">
        <v>175</v>
      </c>
    </row>
    <row r="93" spans="1:9" x14ac:dyDescent="0.25">
      <c r="A93" t="s">
        <v>171</v>
      </c>
      <c r="B93" t="s">
        <v>179</v>
      </c>
      <c r="C93" t="s">
        <v>180</v>
      </c>
      <c r="D93">
        <v>2006</v>
      </c>
      <c r="E93">
        <v>2</v>
      </c>
      <c r="F93" t="s">
        <v>178</v>
      </c>
      <c r="G93" t="s">
        <v>174</v>
      </c>
      <c r="H93" t="s">
        <v>81</v>
      </c>
      <c r="I93" t="s">
        <v>175</v>
      </c>
    </row>
    <row r="94" spans="1:9" x14ac:dyDescent="0.25">
      <c r="A94" t="s">
        <v>171</v>
      </c>
      <c r="B94" t="s">
        <v>179</v>
      </c>
      <c r="C94" t="s">
        <v>180</v>
      </c>
      <c r="D94">
        <v>2006</v>
      </c>
      <c r="E94">
        <v>1</v>
      </c>
      <c r="F94" t="s">
        <v>176</v>
      </c>
      <c r="G94" t="s">
        <v>174</v>
      </c>
      <c r="H94" t="s">
        <v>81</v>
      </c>
      <c r="I94" t="s">
        <v>175</v>
      </c>
    </row>
    <row r="95" spans="1:9" x14ac:dyDescent="0.25">
      <c r="A95" t="s">
        <v>171</v>
      </c>
      <c r="B95" t="s">
        <v>179</v>
      </c>
      <c r="C95" t="s">
        <v>180</v>
      </c>
      <c r="D95">
        <v>2005</v>
      </c>
      <c r="E95">
        <v>3.7</v>
      </c>
      <c r="F95" t="s">
        <v>177</v>
      </c>
      <c r="G95" t="s">
        <v>174</v>
      </c>
      <c r="H95" t="s">
        <v>81</v>
      </c>
      <c r="I95" t="s">
        <v>175</v>
      </c>
    </row>
    <row r="96" spans="1:9" x14ac:dyDescent="0.25">
      <c r="A96" t="s">
        <v>171</v>
      </c>
      <c r="B96" t="s">
        <v>179</v>
      </c>
      <c r="C96" t="s">
        <v>180</v>
      </c>
      <c r="D96">
        <v>2005</v>
      </c>
      <c r="E96">
        <v>3.6</v>
      </c>
      <c r="F96" t="s">
        <v>173</v>
      </c>
      <c r="G96" t="s">
        <v>174</v>
      </c>
      <c r="H96" t="s">
        <v>81</v>
      </c>
      <c r="I96" t="s">
        <v>175</v>
      </c>
    </row>
    <row r="97" spans="1:9" x14ac:dyDescent="0.25">
      <c r="A97" t="s">
        <v>171</v>
      </c>
      <c r="B97" t="s">
        <v>179</v>
      </c>
      <c r="C97" t="s">
        <v>180</v>
      </c>
      <c r="D97">
        <v>2005</v>
      </c>
      <c r="E97">
        <v>2.9</v>
      </c>
      <c r="F97" t="s">
        <v>173</v>
      </c>
      <c r="G97" t="s">
        <v>174</v>
      </c>
      <c r="H97" t="s">
        <v>81</v>
      </c>
      <c r="I97" t="s">
        <v>175</v>
      </c>
    </row>
    <row r="98" spans="1:9" x14ac:dyDescent="0.25">
      <c r="A98" t="s">
        <v>171</v>
      </c>
      <c r="B98" t="s">
        <v>179</v>
      </c>
      <c r="C98" t="s">
        <v>180</v>
      </c>
      <c r="D98">
        <v>2005</v>
      </c>
      <c r="E98">
        <v>2.2000000000000002</v>
      </c>
      <c r="F98" t="s">
        <v>176</v>
      </c>
      <c r="G98" t="s">
        <v>174</v>
      </c>
      <c r="H98" t="s">
        <v>81</v>
      </c>
      <c r="I98" t="s">
        <v>175</v>
      </c>
    </row>
    <row r="99" spans="1:9" x14ac:dyDescent="0.25">
      <c r="A99" t="s">
        <v>171</v>
      </c>
      <c r="B99" t="s">
        <v>179</v>
      </c>
      <c r="C99" t="s">
        <v>180</v>
      </c>
      <c r="D99">
        <v>2005</v>
      </c>
      <c r="E99">
        <v>2</v>
      </c>
      <c r="F99" t="s">
        <v>178</v>
      </c>
      <c r="G99" t="s">
        <v>174</v>
      </c>
      <c r="H99" t="s">
        <v>81</v>
      </c>
      <c r="I99" t="s">
        <v>175</v>
      </c>
    </row>
    <row r="100" spans="1:9" x14ac:dyDescent="0.25">
      <c r="A100" t="s">
        <v>171</v>
      </c>
      <c r="B100" t="s">
        <v>179</v>
      </c>
      <c r="C100" t="s">
        <v>180</v>
      </c>
      <c r="D100">
        <v>2005</v>
      </c>
      <c r="E100">
        <v>1</v>
      </c>
      <c r="F100" t="s">
        <v>176</v>
      </c>
      <c r="G100" t="s">
        <v>174</v>
      </c>
      <c r="H100" t="s">
        <v>81</v>
      </c>
      <c r="I100" t="s">
        <v>175</v>
      </c>
    </row>
    <row r="101" spans="1:9" x14ac:dyDescent="0.25">
      <c r="A101" t="s">
        <v>171</v>
      </c>
      <c r="B101" t="s">
        <v>179</v>
      </c>
      <c r="C101" t="s">
        <v>180</v>
      </c>
      <c r="D101">
        <v>2004</v>
      </c>
      <c r="E101">
        <v>3.7</v>
      </c>
      <c r="F101" t="s">
        <v>177</v>
      </c>
      <c r="G101" t="s">
        <v>174</v>
      </c>
      <c r="H101" t="s">
        <v>81</v>
      </c>
      <c r="I101" t="s">
        <v>175</v>
      </c>
    </row>
    <row r="102" spans="1:9" x14ac:dyDescent="0.25">
      <c r="A102" t="s">
        <v>171</v>
      </c>
      <c r="B102" t="s">
        <v>179</v>
      </c>
      <c r="C102" t="s">
        <v>180</v>
      </c>
      <c r="D102">
        <v>2004</v>
      </c>
      <c r="E102">
        <v>3.6</v>
      </c>
      <c r="F102" t="s">
        <v>173</v>
      </c>
      <c r="G102" t="s">
        <v>174</v>
      </c>
      <c r="H102" t="s">
        <v>81</v>
      </c>
      <c r="I102" t="s">
        <v>175</v>
      </c>
    </row>
    <row r="103" spans="1:9" x14ac:dyDescent="0.25">
      <c r="A103" t="s">
        <v>171</v>
      </c>
      <c r="B103" t="s">
        <v>179</v>
      </c>
      <c r="C103" t="s">
        <v>180</v>
      </c>
      <c r="D103">
        <v>2004</v>
      </c>
      <c r="E103">
        <v>2.2000000000000002</v>
      </c>
      <c r="F103" t="s">
        <v>176</v>
      </c>
      <c r="G103" t="s">
        <v>174</v>
      </c>
      <c r="H103" t="s">
        <v>81</v>
      </c>
      <c r="I103" t="s">
        <v>175</v>
      </c>
    </row>
    <row r="104" spans="1:9" x14ac:dyDescent="0.25">
      <c r="A104" t="s">
        <v>171</v>
      </c>
      <c r="B104" t="s">
        <v>179</v>
      </c>
      <c r="C104" t="s">
        <v>180</v>
      </c>
      <c r="D104">
        <v>2004</v>
      </c>
      <c r="E104">
        <v>2</v>
      </c>
      <c r="F104" t="s">
        <v>178</v>
      </c>
      <c r="G104" t="s">
        <v>174</v>
      </c>
      <c r="H104" t="s">
        <v>81</v>
      </c>
      <c r="I104" t="s">
        <v>175</v>
      </c>
    </row>
    <row r="105" spans="1:9" x14ac:dyDescent="0.25">
      <c r="A105" t="s">
        <v>171</v>
      </c>
      <c r="B105" t="s">
        <v>179</v>
      </c>
      <c r="C105" t="s">
        <v>180</v>
      </c>
      <c r="D105">
        <v>2004</v>
      </c>
      <c r="E105">
        <v>1</v>
      </c>
      <c r="F105" t="s">
        <v>176</v>
      </c>
      <c r="G105" t="s">
        <v>174</v>
      </c>
      <c r="H105" t="s">
        <v>81</v>
      </c>
      <c r="I105" t="s">
        <v>175</v>
      </c>
    </row>
    <row r="106" spans="1:9" x14ac:dyDescent="0.25">
      <c r="A106" t="s">
        <v>171</v>
      </c>
      <c r="B106" t="s">
        <v>179</v>
      </c>
      <c r="C106" t="s">
        <v>180</v>
      </c>
      <c r="D106">
        <v>2003</v>
      </c>
      <c r="E106">
        <v>3.7</v>
      </c>
      <c r="F106" t="s">
        <v>177</v>
      </c>
      <c r="G106" t="s">
        <v>174</v>
      </c>
      <c r="H106" t="s">
        <v>81</v>
      </c>
      <c r="I106" t="s">
        <v>175</v>
      </c>
    </row>
    <row r="107" spans="1:9" x14ac:dyDescent="0.25">
      <c r="A107" t="s">
        <v>171</v>
      </c>
      <c r="B107" t="s">
        <v>179</v>
      </c>
      <c r="C107" t="s">
        <v>180</v>
      </c>
      <c r="D107">
        <v>2003</v>
      </c>
      <c r="E107">
        <v>3.6</v>
      </c>
      <c r="F107" t="s">
        <v>173</v>
      </c>
      <c r="G107" t="s">
        <v>174</v>
      </c>
      <c r="H107" t="s">
        <v>81</v>
      </c>
      <c r="I107" t="s">
        <v>175</v>
      </c>
    </row>
    <row r="108" spans="1:9" x14ac:dyDescent="0.25">
      <c r="A108" t="s">
        <v>171</v>
      </c>
      <c r="B108" t="s">
        <v>179</v>
      </c>
      <c r="C108" t="s">
        <v>180</v>
      </c>
      <c r="D108">
        <v>2003</v>
      </c>
      <c r="E108">
        <v>2.9</v>
      </c>
      <c r="F108" t="s">
        <v>173</v>
      </c>
      <c r="G108" t="s">
        <v>174</v>
      </c>
      <c r="H108" t="s">
        <v>81</v>
      </c>
      <c r="I108" t="s">
        <v>175</v>
      </c>
    </row>
    <row r="109" spans="1:9" x14ac:dyDescent="0.25">
      <c r="A109" t="s">
        <v>171</v>
      </c>
      <c r="B109" t="s">
        <v>179</v>
      </c>
      <c r="C109" t="s">
        <v>180</v>
      </c>
      <c r="D109">
        <v>2003</v>
      </c>
      <c r="E109">
        <v>2.2000000000000002</v>
      </c>
      <c r="F109" t="s">
        <v>176</v>
      </c>
      <c r="G109" t="s">
        <v>174</v>
      </c>
      <c r="H109" t="s">
        <v>81</v>
      </c>
      <c r="I109" t="s">
        <v>175</v>
      </c>
    </row>
    <row r="110" spans="1:9" x14ac:dyDescent="0.25">
      <c r="A110" t="s">
        <v>171</v>
      </c>
      <c r="B110" t="s">
        <v>179</v>
      </c>
      <c r="C110" t="s">
        <v>180</v>
      </c>
      <c r="D110">
        <v>2003</v>
      </c>
      <c r="E110">
        <v>2</v>
      </c>
      <c r="F110" t="s">
        <v>178</v>
      </c>
      <c r="G110" t="s">
        <v>174</v>
      </c>
      <c r="H110" t="s">
        <v>81</v>
      </c>
      <c r="I110" t="s">
        <v>175</v>
      </c>
    </row>
    <row r="111" spans="1:9" x14ac:dyDescent="0.25">
      <c r="A111" t="s">
        <v>171</v>
      </c>
      <c r="B111" t="s">
        <v>179</v>
      </c>
      <c r="C111" t="s">
        <v>180</v>
      </c>
      <c r="D111">
        <v>2003</v>
      </c>
      <c r="E111">
        <v>1</v>
      </c>
      <c r="F111" t="s">
        <v>176</v>
      </c>
      <c r="G111" t="s">
        <v>174</v>
      </c>
      <c r="H111" t="s">
        <v>81</v>
      </c>
      <c r="I111" t="s">
        <v>175</v>
      </c>
    </row>
    <row r="112" spans="1:9" x14ac:dyDescent="0.25">
      <c r="A112" t="s">
        <v>171</v>
      </c>
      <c r="B112" t="s">
        <v>181</v>
      </c>
      <c r="C112" t="s">
        <v>182</v>
      </c>
      <c r="D112">
        <v>2007</v>
      </c>
      <c r="E112">
        <v>2.5</v>
      </c>
      <c r="F112" t="s">
        <v>176</v>
      </c>
      <c r="G112" t="s">
        <v>174</v>
      </c>
      <c r="H112" t="s">
        <v>81</v>
      </c>
      <c r="I112" t="s">
        <v>175</v>
      </c>
    </row>
    <row r="113" spans="1:9" x14ac:dyDescent="0.25">
      <c r="A113" t="s">
        <v>171</v>
      </c>
      <c r="B113" t="s">
        <v>181</v>
      </c>
      <c r="C113" t="s">
        <v>182</v>
      </c>
      <c r="D113">
        <v>2007</v>
      </c>
      <c r="E113">
        <v>1.1000000000000001</v>
      </c>
      <c r="F113" t="s">
        <v>173</v>
      </c>
      <c r="G113" t="s">
        <v>174</v>
      </c>
      <c r="H113" t="s">
        <v>81</v>
      </c>
      <c r="I113" t="s">
        <v>175</v>
      </c>
    </row>
    <row r="114" spans="1:9" x14ac:dyDescent="0.25">
      <c r="A114" t="s">
        <v>171</v>
      </c>
      <c r="B114" t="s">
        <v>181</v>
      </c>
      <c r="C114" t="s">
        <v>182</v>
      </c>
      <c r="D114">
        <v>2007</v>
      </c>
      <c r="E114">
        <v>2.8</v>
      </c>
      <c r="F114" t="s">
        <v>177</v>
      </c>
      <c r="G114" t="s">
        <v>174</v>
      </c>
      <c r="H114" t="s">
        <v>81</v>
      </c>
      <c r="I114" t="s">
        <v>175</v>
      </c>
    </row>
    <row r="115" spans="1:9" x14ac:dyDescent="0.25">
      <c r="A115" t="s">
        <v>171</v>
      </c>
      <c r="B115" t="s">
        <v>181</v>
      </c>
      <c r="C115" t="s">
        <v>182</v>
      </c>
      <c r="D115">
        <v>2007</v>
      </c>
      <c r="E115">
        <v>2.5</v>
      </c>
      <c r="F115" t="s">
        <v>176</v>
      </c>
      <c r="G115" t="s">
        <v>174</v>
      </c>
      <c r="H115" t="s">
        <v>81</v>
      </c>
      <c r="I115" t="s">
        <v>175</v>
      </c>
    </row>
    <row r="116" spans="1:9" x14ac:dyDescent="0.25">
      <c r="A116" t="s">
        <v>171</v>
      </c>
      <c r="B116" t="s">
        <v>181</v>
      </c>
      <c r="C116" t="s">
        <v>182</v>
      </c>
      <c r="D116">
        <v>2007</v>
      </c>
      <c r="E116">
        <v>2</v>
      </c>
      <c r="F116" t="s">
        <v>173</v>
      </c>
      <c r="G116" t="s">
        <v>174</v>
      </c>
      <c r="H116" t="s">
        <v>81</v>
      </c>
      <c r="I116" t="s">
        <v>175</v>
      </c>
    </row>
    <row r="117" spans="1:9" x14ac:dyDescent="0.25">
      <c r="A117" t="s">
        <v>171</v>
      </c>
      <c r="B117" t="s">
        <v>181</v>
      </c>
      <c r="C117" t="s">
        <v>182</v>
      </c>
      <c r="D117">
        <v>2007</v>
      </c>
      <c r="E117">
        <v>2</v>
      </c>
      <c r="F117" t="s">
        <v>178</v>
      </c>
      <c r="G117" t="s">
        <v>174</v>
      </c>
      <c r="H117" t="s">
        <v>81</v>
      </c>
      <c r="I117" t="s">
        <v>175</v>
      </c>
    </row>
    <row r="118" spans="1:9" x14ac:dyDescent="0.25">
      <c r="A118" t="s">
        <v>171</v>
      </c>
      <c r="B118" t="s">
        <v>181</v>
      </c>
      <c r="C118" t="s">
        <v>182</v>
      </c>
      <c r="D118">
        <v>2007</v>
      </c>
      <c r="E118">
        <v>1.9</v>
      </c>
      <c r="F118" t="s">
        <v>173</v>
      </c>
      <c r="G118" t="s">
        <v>174</v>
      </c>
      <c r="H118" t="s">
        <v>81</v>
      </c>
      <c r="I118" t="s">
        <v>175</v>
      </c>
    </row>
    <row r="119" spans="1:9" x14ac:dyDescent="0.25">
      <c r="A119" t="s">
        <v>171</v>
      </c>
      <c r="B119" t="s">
        <v>181</v>
      </c>
      <c r="C119" t="s">
        <v>182</v>
      </c>
      <c r="D119">
        <v>2007</v>
      </c>
      <c r="E119">
        <v>1.1000000000000001</v>
      </c>
      <c r="F119" t="s">
        <v>173</v>
      </c>
      <c r="G119" t="s">
        <v>174</v>
      </c>
      <c r="H119" t="s">
        <v>81</v>
      </c>
      <c r="I119" t="s">
        <v>175</v>
      </c>
    </row>
    <row r="120" spans="1:9" x14ac:dyDescent="0.25">
      <c r="A120" t="s">
        <v>171</v>
      </c>
      <c r="B120" t="s">
        <v>181</v>
      </c>
      <c r="C120" t="s">
        <v>182</v>
      </c>
      <c r="D120">
        <v>2007</v>
      </c>
      <c r="E120">
        <v>1</v>
      </c>
      <c r="F120" t="s">
        <v>176</v>
      </c>
      <c r="G120" t="s">
        <v>174</v>
      </c>
      <c r="H120" t="s">
        <v>81</v>
      </c>
      <c r="I120" t="s">
        <v>175</v>
      </c>
    </row>
    <row r="121" spans="1:9" x14ac:dyDescent="0.25">
      <c r="A121" t="s">
        <v>171</v>
      </c>
      <c r="B121" t="s">
        <v>181</v>
      </c>
      <c r="C121" t="s">
        <v>182</v>
      </c>
      <c r="D121">
        <v>2006</v>
      </c>
      <c r="E121">
        <v>2.5</v>
      </c>
      <c r="F121" t="s">
        <v>176</v>
      </c>
      <c r="G121" t="s">
        <v>174</v>
      </c>
      <c r="H121" t="s">
        <v>81</v>
      </c>
      <c r="I121" t="s">
        <v>175</v>
      </c>
    </row>
    <row r="122" spans="1:9" x14ac:dyDescent="0.25">
      <c r="A122" t="s">
        <v>171</v>
      </c>
      <c r="B122" t="s">
        <v>181</v>
      </c>
      <c r="C122" t="s">
        <v>182</v>
      </c>
      <c r="D122">
        <v>2006</v>
      </c>
      <c r="E122">
        <v>1.1000000000000001</v>
      </c>
      <c r="F122" t="s">
        <v>173</v>
      </c>
      <c r="G122" t="s">
        <v>174</v>
      </c>
      <c r="H122" t="s">
        <v>81</v>
      </c>
      <c r="I122" t="s">
        <v>175</v>
      </c>
    </row>
    <row r="123" spans="1:9" x14ac:dyDescent="0.25">
      <c r="A123" t="s">
        <v>171</v>
      </c>
      <c r="B123" t="s">
        <v>181</v>
      </c>
      <c r="C123" t="s">
        <v>182</v>
      </c>
      <c r="D123">
        <v>2006</v>
      </c>
      <c r="E123">
        <v>2.8</v>
      </c>
      <c r="F123" t="s">
        <v>177</v>
      </c>
      <c r="G123" t="s">
        <v>174</v>
      </c>
      <c r="H123" t="s">
        <v>81</v>
      </c>
      <c r="I123" t="s">
        <v>175</v>
      </c>
    </row>
    <row r="124" spans="1:9" x14ac:dyDescent="0.25">
      <c r="A124" t="s">
        <v>171</v>
      </c>
      <c r="B124" t="s">
        <v>181</v>
      </c>
      <c r="C124" t="s">
        <v>182</v>
      </c>
      <c r="D124">
        <v>2006</v>
      </c>
      <c r="E124">
        <v>2.5</v>
      </c>
      <c r="F124" t="s">
        <v>176</v>
      </c>
      <c r="G124" t="s">
        <v>174</v>
      </c>
      <c r="H124" t="s">
        <v>81</v>
      </c>
      <c r="I124" t="s">
        <v>175</v>
      </c>
    </row>
    <row r="125" spans="1:9" x14ac:dyDescent="0.25">
      <c r="A125" t="s">
        <v>171</v>
      </c>
      <c r="B125" t="s">
        <v>181</v>
      </c>
      <c r="C125" t="s">
        <v>182</v>
      </c>
      <c r="D125">
        <v>2006</v>
      </c>
      <c r="E125">
        <v>2</v>
      </c>
      <c r="F125" t="s">
        <v>173</v>
      </c>
      <c r="G125" t="s">
        <v>174</v>
      </c>
      <c r="H125" t="s">
        <v>81</v>
      </c>
      <c r="I125" t="s">
        <v>175</v>
      </c>
    </row>
    <row r="126" spans="1:9" x14ac:dyDescent="0.25">
      <c r="A126" t="s">
        <v>171</v>
      </c>
      <c r="B126" t="s">
        <v>181</v>
      </c>
      <c r="C126" t="s">
        <v>182</v>
      </c>
      <c r="D126">
        <v>2006</v>
      </c>
      <c r="E126">
        <v>2</v>
      </c>
      <c r="F126" t="s">
        <v>178</v>
      </c>
      <c r="G126" t="s">
        <v>174</v>
      </c>
      <c r="H126" t="s">
        <v>81</v>
      </c>
      <c r="I126" t="s">
        <v>175</v>
      </c>
    </row>
    <row r="127" spans="1:9" x14ac:dyDescent="0.25">
      <c r="A127" t="s">
        <v>171</v>
      </c>
      <c r="B127" t="s">
        <v>181</v>
      </c>
      <c r="C127" t="s">
        <v>182</v>
      </c>
      <c r="D127">
        <v>2006</v>
      </c>
      <c r="E127">
        <v>1.9</v>
      </c>
      <c r="F127" t="s">
        <v>173</v>
      </c>
      <c r="G127" t="s">
        <v>174</v>
      </c>
      <c r="H127" t="s">
        <v>81</v>
      </c>
      <c r="I127" t="s">
        <v>175</v>
      </c>
    </row>
    <row r="128" spans="1:9" x14ac:dyDescent="0.25">
      <c r="A128" t="s">
        <v>171</v>
      </c>
      <c r="B128" t="s">
        <v>181</v>
      </c>
      <c r="C128" t="s">
        <v>182</v>
      </c>
      <c r="D128">
        <v>2006</v>
      </c>
      <c r="E128">
        <v>1.1000000000000001</v>
      </c>
      <c r="F128" t="s">
        <v>173</v>
      </c>
      <c r="G128" t="s">
        <v>174</v>
      </c>
      <c r="H128" t="s">
        <v>81</v>
      </c>
      <c r="I128" t="s">
        <v>175</v>
      </c>
    </row>
    <row r="129" spans="1:9" x14ac:dyDescent="0.25">
      <c r="A129" t="s">
        <v>171</v>
      </c>
      <c r="B129" t="s">
        <v>181</v>
      </c>
      <c r="C129" t="s">
        <v>182</v>
      </c>
      <c r="D129">
        <v>2006</v>
      </c>
      <c r="E129">
        <v>1</v>
      </c>
      <c r="F129" t="s">
        <v>176</v>
      </c>
      <c r="G129" t="s">
        <v>174</v>
      </c>
      <c r="H129" t="s">
        <v>81</v>
      </c>
      <c r="I129" t="s">
        <v>175</v>
      </c>
    </row>
    <row r="130" spans="1:9" x14ac:dyDescent="0.25">
      <c r="A130" t="s">
        <v>171</v>
      </c>
      <c r="B130" t="s">
        <v>181</v>
      </c>
      <c r="C130" t="s">
        <v>182</v>
      </c>
      <c r="D130">
        <v>2005</v>
      </c>
      <c r="E130">
        <v>2.5</v>
      </c>
      <c r="F130" t="s">
        <v>176</v>
      </c>
      <c r="G130" t="s">
        <v>174</v>
      </c>
      <c r="H130" t="s">
        <v>81</v>
      </c>
      <c r="I130" t="s">
        <v>175</v>
      </c>
    </row>
    <row r="131" spans="1:9" x14ac:dyDescent="0.25">
      <c r="A131" t="s">
        <v>171</v>
      </c>
      <c r="B131" t="s">
        <v>181</v>
      </c>
      <c r="C131" t="s">
        <v>182</v>
      </c>
      <c r="D131">
        <v>2005</v>
      </c>
      <c r="E131">
        <v>1.1000000000000001</v>
      </c>
      <c r="F131" t="s">
        <v>173</v>
      </c>
      <c r="G131" t="s">
        <v>174</v>
      </c>
      <c r="H131" t="s">
        <v>81</v>
      </c>
      <c r="I131" t="s">
        <v>175</v>
      </c>
    </row>
    <row r="132" spans="1:9" x14ac:dyDescent="0.25">
      <c r="A132" t="s">
        <v>171</v>
      </c>
      <c r="B132" t="s">
        <v>181</v>
      </c>
      <c r="C132" t="s">
        <v>182</v>
      </c>
      <c r="D132">
        <v>2005</v>
      </c>
      <c r="E132">
        <v>2.8</v>
      </c>
      <c r="F132" t="s">
        <v>177</v>
      </c>
      <c r="G132" t="s">
        <v>174</v>
      </c>
      <c r="H132" t="s">
        <v>81</v>
      </c>
      <c r="I132" t="s">
        <v>175</v>
      </c>
    </row>
    <row r="133" spans="1:9" x14ac:dyDescent="0.25">
      <c r="A133" t="s">
        <v>171</v>
      </c>
      <c r="B133" t="s">
        <v>181</v>
      </c>
      <c r="C133" t="s">
        <v>182</v>
      </c>
      <c r="D133">
        <v>2005</v>
      </c>
      <c r="E133">
        <v>2.5</v>
      </c>
      <c r="F133" t="s">
        <v>176</v>
      </c>
      <c r="G133" t="s">
        <v>174</v>
      </c>
      <c r="H133" t="s">
        <v>81</v>
      </c>
      <c r="I133" t="s">
        <v>175</v>
      </c>
    </row>
    <row r="134" spans="1:9" x14ac:dyDescent="0.25">
      <c r="A134" t="s">
        <v>171</v>
      </c>
      <c r="B134" t="s">
        <v>181</v>
      </c>
      <c r="C134" t="s">
        <v>182</v>
      </c>
      <c r="D134">
        <v>2005</v>
      </c>
      <c r="E134">
        <v>2</v>
      </c>
      <c r="F134" t="s">
        <v>173</v>
      </c>
      <c r="G134" t="s">
        <v>174</v>
      </c>
      <c r="H134" t="s">
        <v>81</v>
      </c>
      <c r="I134" t="s">
        <v>175</v>
      </c>
    </row>
    <row r="135" spans="1:9" x14ac:dyDescent="0.25">
      <c r="A135" t="s">
        <v>171</v>
      </c>
      <c r="B135" t="s">
        <v>181</v>
      </c>
      <c r="C135" t="s">
        <v>182</v>
      </c>
      <c r="D135">
        <v>2005</v>
      </c>
      <c r="E135">
        <v>2</v>
      </c>
      <c r="F135" t="s">
        <v>178</v>
      </c>
      <c r="G135" t="s">
        <v>174</v>
      </c>
      <c r="H135" t="s">
        <v>81</v>
      </c>
      <c r="I135" t="s">
        <v>175</v>
      </c>
    </row>
    <row r="136" spans="1:9" x14ac:dyDescent="0.25">
      <c r="A136" t="s">
        <v>171</v>
      </c>
      <c r="B136" t="s">
        <v>181</v>
      </c>
      <c r="C136" t="s">
        <v>182</v>
      </c>
      <c r="D136">
        <v>2005</v>
      </c>
      <c r="E136">
        <v>1.9</v>
      </c>
      <c r="F136" t="s">
        <v>173</v>
      </c>
      <c r="G136" t="s">
        <v>174</v>
      </c>
      <c r="H136" t="s">
        <v>81</v>
      </c>
      <c r="I136" t="s">
        <v>175</v>
      </c>
    </row>
    <row r="137" spans="1:9" x14ac:dyDescent="0.25">
      <c r="A137" t="s">
        <v>171</v>
      </c>
      <c r="B137" t="s">
        <v>181</v>
      </c>
      <c r="C137" t="s">
        <v>182</v>
      </c>
      <c r="D137">
        <v>2005</v>
      </c>
      <c r="E137">
        <v>1.1000000000000001</v>
      </c>
      <c r="F137" t="s">
        <v>173</v>
      </c>
      <c r="G137" t="s">
        <v>174</v>
      </c>
      <c r="H137" t="s">
        <v>81</v>
      </c>
      <c r="I137" t="s">
        <v>175</v>
      </c>
    </row>
    <row r="138" spans="1:9" x14ac:dyDescent="0.25">
      <c r="A138" t="s">
        <v>171</v>
      </c>
      <c r="B138" t="s">
        <v>181</v>
      </c>
      <c r="C138" t="s">
        <v>182</v>
      </c>
      <c r="D138">
        <v>2005</v>
      </c>
      <c r="E138">
        <v>1</v>
      </c>
      <c r="F138" t="s">
        <v>176</v>
      </c>
      <c r="G138" t="s">
        <v>174</v>
      </c>
      <c r="H138" t="s">
        <v>81</v>
      </c>
      <c r="I138" t="s">
        <v>175</v>
      </c>
    </row>
    <row r="139" spans="1:9" x14ac:dyDescent="0.25">
      <c r="A139" t="s">
        <v>171</v>
      </c>
      <c r="B139" t="s">
        <v>181</v>
      </c>
      <c r="C139" t="s">
        <v>182</v>
      </c>
      <c r="D139">
        <v>2004</v>
      </c>
      <c r="E139">
        <v>2.5</v>
      </c>
      <c r="F139" t="s">
        <v>176</v>
      </c>
      <c r="G139" t="s">
        <v>174</v>
      </c>
      <c r="H139" t="s">
        <v>81</v>
      </c>
      <c r="I139" t="s">
        <v>175</v>
      </c>
    </row>
    <row r="140" spans="1:9" x14ac:dyDescent="0.25">
      <c r="A140" t="s">
        <v>171</v>
      </c>
      <c r="B140" t="s">
        <v>181</v>
      </c>
      <c r="C140" t="s">
        <v>182</v>
      </c>
      <c r="D140">
        <v>2004</v>
      </c>
      <c r="E140">
        <v>1.1000000000000001</v>
      </c>
      <c r="F140" t="s">
        <v>173</v>
      </c>
      <c r="G140" t="s">
        <v>174</v>
      </c>
      <c r="H140" t="s">
        <v>81</v>
      </c>
      <c r="I140" t="s">
        <v>175</v>
      </c>
    </row>
    <row r="141" spans="1:9" x14ac:dyDescent="0.25">
      <c r="A141" t="s">
        <v>171</v>
      </c>
      <c r="B141" t="s">
        <v>181</v>
      </c>
      <c r="C141" t="s">
        <v>182</v>
      </c>
      <c r="D141">
        <v>2004</v>
      </c>
      <c r="E141">
        <v>2.8</v>
      </c>
      <c r="F141" t="s">
        <v>177</v>
      </c>
      <c r="G141" t="s">
        <v>174</v>
      </c>
      <c r="H141" t="s">
        <v>81</v>
      </c>
      <c r="I141" t="s">
        <v>175</v>
      </c>
    </row>
    <row r="142" spans="1:9" x14ac:dyDescent="0.25">
      <c r="A142" t="s">
        <v>171</v>
      </c>
      <c r="B142" t="s">
        <v>181</v>
      </c>
      <c r="C142" t="s">
        <v>182</v>
      </c>
      <c r="D142">
        <v>2004</v>
      </c>
      <c r="E142">
        <v>2.5</v>
      </c>
      <c r="F142" t="s">
        <v>176</v>
      </c>
      <c r="G142" t="s">
        <v>174</v>
      </c>
      <c r="H142" t="s">
        <v>81</v>
      </c>
      <c r="I142" t="s">
        <v>175</v>
      </c>
    </row>
    <row r="143" spans="1:9" x14ac:dyDescent="0.25">
      <c r="A143" t="s">
        <v>171</v>
      </c>
      <c r="B143" t="s">
        <v>181</v>
      </c>
      <c r="C143" t="s">
        <v>182</v>
      </c>
      <c r="D143">
        <v>2004</v>
      </c>
      <c r="E143">
        <v>2</v>
      </c>
      <c r="F143" t="s">
        <v>173</v>
      </c>
      <c r="G143" t="s">
        <v>174</v>
      </c>
      <c r="H143" t="s">
        <v>81</v>
      </c>
      <c r="I143" t="s">
        <v>175</v>
      </c>
    </row>
    <row r="144" spans="1:9" x14ac:dyDescent="0.25">
      <c r="A144" t="s">
        <v>171</v>
      </c>
      <c r="B144" t="s">
        <v>181</v>
      </c>
      <c r="C144" t="s">
        <v>182</v>
      </c>
      <c r="D144">
        <v>2004</v>
      </c>
      <c r="E144">
        <v>2</v>
      </c>
      <c r="F144" t="s">
        <v>178</v>
      </c>
      <c r="G144" t="s">
        <v>174</v>
      </c>
      <c r="H144" t="s">
        <v>81</v>
      </c>
      <c r="I144" t="s">
        <v>175</v>
      </c>
    </row>
    <row r="145" spans="1:9" x14ac:dyDescent="0.25">
      <c r="A145" t="s">
        <v>171</v>
      </c>
      <c r="B145" t="s">
        <v>181</v>
      </c>
      <c r="C145" t="s">
        <v>182</v>
      </c>
      <c r="D145">
        <v>2004</v>
      </c>
      <c r="E145">
        <v>1.9</v>
      </c>
      <c r="F145" t="s">
        <v>173</v>
      </c>
      <c r="G145" t="s">
        <v>174</v>
      </c>
      <c r="H145" t="s">
        <v>81</v>
      </c>
      <c r="I145" t="s">
        <v>175</v>
      </c>
    </row>
    <row r="146" spans="1:9" x14ac:dyDescent="0.25">
      <c r="A146" t="s">
        <v>171</v>
      </c>
      <c r="B146" t="s">
        <v>181</v>
      </c>
      <c r="C146" t="s">
        <v>182</v>
      </c>
      <c r="D146">
        <v>2004</v>
      </c>
      <c r="E146">
        <v>1.1000000000000001</v>
      </c>
      <c r="F146" t="s">
        <v>173</v>
      </c>
      <c r="G146" t="s">
        <v>174</v>
      </c>
      <c r="H146" t="s">
        <v>81</v>
      </c>
      <c r="I146" t="s">
        <v>175</v>
      </c>
    </row>
    <row r="147" spans="1:9" x14ac:dyDescent="0.25">
      <c r="A147" t="s">
        <v>171</v>
      </c>
      <c r="B147" t="s">
        <v>181</v>
      </c>
      <c r="C147" t="s">
        <v>182</v>
      </c>
      <c r="D147">
        <v>2004</v>
      </c>
      <c r="E147">
        <v>1</v>
      </c>
      <c r="F147" t="s">
        <v>176</v>
      </c>
      <c r="G147" t="s">
        <v>174</v>
      </c>
      <c r="H147" t="s">
        <v>81</v>
      </c>
      <c r="I147" t="s">
        <v>175</v>
      </c>
    </row>
    <row r="148" spans="1:9" x14ac:dyDescent="0.25">
      <c r="A148" t="s">
        <v>171</v>
      </c>
      <c r="B148" t="s">
        <v>181</v>
      </c>
      <c r="C148" t="s">
        <v>182</v>
      </c>
      <c r="D148">
        <v>2003</v>
      </c>
      <c r="E148">
        <v>2.5</v>
      </c>
      <c r="F148" t="s">
        <v>176</v>
      </c>
      <c r="G148" t="s">
        <v>174</v>
      </c>
      <c r="H148" t="s">
        <v>81</v>
      </c>
      <c r="I148" t="s">
        <v>175</v>
      </c>
    </row>
    <row r="149" spans="1:9" x14ac:dyDescent="0.25">
      <c r="A149" t="s">
        <v>171</v>
      </c>
      <c r="B149" t="s">
        <v>181</v>
      </c>
      <c r="C149" t="s">
        <v>182</v>
      </c>
      <c r="D149">
        <v>2003</v>
      </c>
      <c r="E149">
        <v>1.1000000000000001</v>
      </c>
      <c r="F149" t="s">
        <v>173</v>
      </c>
      <c r="G149" t="s">
        <v>174</v>
      </c>
      <c r="H149" t="s">
        <v>81</v>
      </c>
      <c r="I149" t="s">
        <v>175</v>
      </c>
    </row>
    <row r="150" spans="1:9" x14ac:dyDescent="0.25">
      <c r="A150" t="s">
        <v>171</v>
      </c>
      <c r="B150" t="s">
        <v>181</v>
      </c>
      <c r="C150" t="s">
        <v>182</v>
      </c>
      <c r="D150">
        <v>2003</v>
      </c>
      <c r="E150">
        <v>2.8</v>
      </c>
      <c r="F150" t="s">
        <v>177</v>
      </c>
      <c r="G150" t="s">
        <v>174</v>
      </c>
      <c r="H150" t="s">
        <v>81</v>
      </c>
      <c r="I150" t="s">
        <v>175</v>
      </c>
    </row>
    <row r="151" spans="1:9" x14ac:dyDescent="0.25">
      <c r="A151" t="s">
        <v>171</v>
      </c>
      <c r="B151" t="s">
        <v>181</v>
      </c>
      <c r="C151" t="s">
        <v>182</v>
      </c>
      <c r="D151">
        <v>2003</v>
      </c>
      <c r="E151">
        <v>2.5</v>
      </c>
      <c r="F151" t="s">
        <v>176</v>
      </c>
      <c r="G151" t="s">
        <v>174</v>
      </c>
      <c r="H151" t="s">
        <v>81</v>
      </c>
      <c r="I151" t="s">
        <v>175</v>
      </c>
    </row>
    <row r="152" spans="1:9" x14ac:dyDescent="0.25">
      <c r="A152" t="s">
        <v>171</v>
      </c>
      <c r="B152" t="s">
        <v>181</v>
      </c>
      <c r="C152" t="s">
        <v>182</v>
      </c>
      <c r="D152">
        <v>2003</v>
      </c>
      <c r="E152">
        <v>2</v>
      </c>
      <c r="F152" t="s">
        <v>173</v>
      </c>
      <c r="G152" t="s">
        <v>174</v>
      </c>
      <c r="H152" t="s">
        <v>81</v>
      </c>
      <c r="I152" t="s">
        <v>175</v>
      </c>
    </row>
    <row r="153" spans="1:9" x14ac:dyDescent="0.25">
      <c r="A153" t="s">
        <v>171</v>
      </c>
      <c r="B153" t="s">
        <v>181</v>
      </c>
      <c r="C153" t="s">
        <v>182</v>
      </c>
      <c r="D153">
        <v>2003</v>
      </c>
      <c r="E153">
        <v>2</v>
      </c>
      <c r="F153" t="s">
        <v>178</v>
      </c>
      <c r="G153" t="s">
        <v>174</v>
      </c>
      <c r="H153" t="s">
        <v>81</v>
      </c>
      <c r="I153" t="s">
        <v>175</v>
      </c>
    </row>
    <row r="154" spans="1:9" x14ac:dyDescent="0.25">
      <c r="A154" t="s">
        <v>171</v>
      </c>
      <c r="B154" t="s">
        <v>181</v>
      </c>
      <c r="C154" t="s">
        <v>182</v>
      </c>
      <c r="D154">
        <v>2003</v>
      </c>
      <c r="E154">
        <v>1.9</v>
      </c>
      <c r="F154" t="s">
        <v>173</v>
      </c>
      <c r="G154" t="s">
        <v>174</v>
      </c>
      <c r="H154" t="s">
        <v>81</v>
      </c>
      <c r="I154" t="s">
        <v>175</v>
      </c>
    </row>
    <row r="155" spans="1:9" x14ac:dyDescent="0.25">
      <c r="A155" t="s">
        <v>171</v>
      </c>
      <c r="B155" t="s">
        <v>181</v>
      </c>
      <c r="C155" t="s">
        <v>182</v>
      </c>
      <c r="D155">
        <v>2003</v>
      </c>
      <c r="E155">
        <v>1.1000000000000001</v>
      </c>
      <c r="F155" t="s">
        <v>173</v>
      </c>
      <c r="G155" t="s">
        <v>174</v>
      </c>
      <c r="H155" t="s">
        <v>81</v>
      </c>
      <c r="I155" t="s">
        <v>175</v>
      </c>
    </row>
    <row r="156" spans="1:9" x14ac:dyDescent="0.25">
      <c r="A156" t="s">
        <v>171</v>
      </c>
      <c r="B156" t="s">
        <v>181</v>
      </c>
      <c r="C156" t="s">
        <v>182</v>
      </c>
      <c r="D156">
        <v>2003</v>
      </c>
      <c r="E156">
        <v>1</v>
      </c>
      <c r="F156" t="s">
        <v>176</v>
      </c>
      <c r="G156" t="s">
        <v>174</v>
      </c>
      <c r="H156" t="s">
        <v>81</v>
      </c>
      <c r="I156" t="s">
        <v>175</v>
      </c>
    </row>
    <row r="157" spans="1:9" x14ac:dyDescent="0.25">
      <c r="A157" t="s">
        <v>171</v>
      </c>
      <c r="B157" t="s">
        <v>90</v>
      </c>
      <c r="C157" t="s">
        <v>91</v>
      </c>
      <c r="D157">
        <v>2005</v>
      </c>
      <c r="E157">
        <v>15</v>
      </c>
      <c r="F157" t="s">
        <v>173</v>
      </c>
      <c r="G157" t="s">
        <v>183</v>
      </c>
      <c r="H157" t="s">
        <v>184</v>
      </c>
      <c r="I157" t="s">
        <v>185</v>
      </c>
    </row>
    <row r="158" spans="1:9" x14ac:dyDescent="0.25">
      <c r="A158" t="s">
        <v>171</v>
      </c>
      <c r="B158" t="s">
        <v>186</v>
      </c>
      <c r="C158" t="s">
        <v>190</v>
      </c>
      <c r="D158">
        <v>2015</v>
      </c>
      <c r="E158">
        <v>14</v>
      </c>
      <c r="F158" t="s">
        <v>178</v>
      </c>
      <c r="G158" t="s">
        <v>187</v>
      </c>
      <c r="H158" t="s">
        <v>188</v>
      </c>
      <c r="I158" t="s">
        <v>189</v>
      </c>
    </row>
    <row r="159" spans="1:9" x14ac:dyDescent="0.25">
      <c r="A159" t="s">
        <v>171</v>
      </c>
      <c r="B159" t="s">
        <v>186</v>
      </c>
      <c r="C159" t="s">
        <v>190</v>
      </c>
      <c r="D159">
        <v>2015</v>
      </c>
      <c r="E159">
        <v>43</v>
      </c>
      <c r="F159" t="s">
        <v>173</v>
      </c>
      <c r="G159" t="s">
        <v>187</v>
      </c>
      <c r="H159" t="s">
        <v>188</v>
      </c>
      <c r="I159" t="s">
        <v>189</v>
      </c>
    </row>
    <row r="160" spans="1:9" x14ac:dyDescent="0.25">
      <c r="A160" t="s">
        <v>171</v>
      </c>
      <c r="B160" t="s">
        <v>186</v>
      </c>
      <c r="C160" t="s">
        <v>190</v>
      </c>
      <c r="D160">
        <v>2015</v>
      </c>
      <c r="E160">
        <v>14</v>
      </c>
      <c r="F160" t="s">
        <v>178</v>
      </c>
      <c r="G160" t="s">
        <v>187</v>
      </c>
      <c r="H160" t="s">
        <v>188</v>
      </c>
      <c r="I160" t="s">
        <v>189</v>
      </c>
    </row>
    <row r="161" spans="1:9" x14ac:dyDescent="0.25">
      <c r="A161" t="s">
        <v>171</v>
      </c>
      <c r="B161" t="s">
        <v>186</v>
      </c>
      <c r="C161" t="s">
        <v>190</v>
      </c>
      <c r="D161">
        <v>2015</v>
      </c>
      <c r="E161">
        <v>18</v>
      </c>
      <c r="F161" t="s">
        <v>191</v>
      </c>
      <c r="G161" t="s">
        <v>187</v>
      </c>
      <c r="H161" t="s">
        <v>188</v>
      </c>
      <c r="I161" t="s">
        <v>189</v>
      </c>
    </row>
    <row r="162" spans="1:9" x14ac:dyDescent="0.25">
      <c r="A162" t="s">
        <v>171</v>
      </c>
      <c r="B162" t="s">
        <v>186</v>
      </c>
      <c r="C162" t="s">
        <v>190</v>
      </c>
      <c r="D162">
        <v>2015</v>
      </c>
      <c r="E162">
        <v>15</v>
      </c>
      <c r="F162" t="s">
        <v>192</v>
      </c>
      <c r="G162" t="s">
        <v>187</v>
      </c>
      <c r="H162" t="s">
        <v>188</v>
      </c>
      <c r="I162" t="s">
        <v>189</v>
      </c>
    </row>
    <row r="163" spans="1:9" x14ac:dyDescent="0.25">
      <c r="A163" t="s">
        <v>171</v>
      </c>
      <c r="B163" t="s">
        <v>186</v>
      </c>
      <c r="C163" t="s">
        <v>190</v>
      </c>
      <c r="D163">
        <v>2015</v>
      </c>
      <c r="E163">
        <v>5</v>
      </c>
      <c r="F163" t="s">
        <v>193</v>
      </c>
      <c r="G163" t="s">
        <v>187</v>
      </c>
      <c r="H163" t="s">
        <v>188</v>
      </c>
      <c r="I163" t="s">
        <v>189</v>
      </c>
    </row>
    <row r="164" spans="1:9" x14ac:dyDescent="0.25">
      <c r="A164" t="s">
        <v>171</v>
      </c>
      <c r="B164" t="s">
        <v>194</v>
      </c>
      <c r="C164" t="s">
        <v>195</v>
      </c>
      <c r="D164">
        <v>2005</v>
      </c>
      <c r="E164">
        <v>2</v>
      </c>
      <c r="F164" t="s">
        <v>173</v>
      </c>
      <c r="G164" t="s">
        <v>183</v>
      </c>
      <c r="H164" t="s">
        <v>184</v>
      </c>
      <c r="I164" t="s">
        <v>185</v>
      </c>
    </row>
    <row r="165" spans="1:9" x14ac:dyDescent="0.25">
      <c r="A165" t="s">
        <v>171</v>
      </c>
      <c r="B165" t="s">
        <v>196</v>
      </c>
      <c r="C165" t="s">
        <v>197</v>
      </c>
      <c r="D165">
        <v>2010</v>
      </c>
      <c r="E165">
        <v>0</v>
      </c>
      <c r="F165" t="s">
        <v>177</v>
      </c>
      <c r="G165" t="s">
        <v>183</v>
      </c>
      <c r="H165" t="s">
        <v>184</v>
      </c>
      <c r="I165" t="s">
        <v>198</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A7" zoomScale="85" zoomScaleNormal="85" zoomScalePageLayoutView="40" workbookViewId="0">
      <selection activeCell="N26" sqref="N26"/>
    </sheetView>
  </sheetViews>
  <sheetFormatPr defaultRowHeight="15" x14ac:dyDescent="0.25"/>
  <sheetData>
    <row r="1" spans="1:28" ht="60" customHeight="1" x14ac:dyDescent="0.25">
      <c r="A1" s="107" t="s">
        <v>37</v>
      </c>
      <c r="B1" s="107"/>
      <c r="C1" s="107"/>
      <c r="D1" s="107"/>
      <c r="E1" s="107"/>
      <c r="F1" s="107"/>
      <c r="G1" s="107"/>
      <c r="H1" s="107"/>
      <c r="I1" s="107"/>
      <c r="J1" s="107"/>
      <c r="K1" s="107"/>
      <c r="L1" s="107"/>
      <c r="M1" s="107"/>
      <c r="P1" s="2"/>
      <c r="Q1" s="3"/>
      <c r="R1" s="3"/>
      <c r="S1" s="3"/>
      <c r="T1" s="3"/>
      <c r="U1" s="3"/>
      <c r="V1" s="3"/>
      <c r="W1" s="3"/>
      <c r="X1" s="3"/>
      <c r="Y1" s="3"/>
      <c r="Z1" s="3"/>
      <c r="AA1" s="3"/>
      <c r="AB1" s="3"/>
    </row>
    <row r="2" spans="1:28" ht="15" customHeight="1" x14ac:dyDescent="0.25">
      <c r="A2" s="107"/>
      <c r="B2" s="107"/>
      <c r="C2" s="107"/>
      <c r="D2" s="107"/>
      <c r="E2" s="107"/>
      <c r="F2" s="107"/>
      <c r="G2" s="107"/>
      <c r="H2" s="107"/>
      <c r="I2" s="107"/>
      <c r="J2" s="107"/>
      <c r="K2" s="107"/>
      <c r="L2" s="107"/>
      <c r="M2" s="107"/>
    </row>
    <row r="3" spans="1:28" ht="15" customHeight="1" x14ac:dyDescent="0.25">
      <c r="A3" s="107"/>
      <c r="B3" s="107"/>
      <c r="C3" s="107"/>
      <c r="D3" s="107"/>
      <c r="E3" s="107"/>
      <c r="F3" s="107"/>
      <c r="G3" s="107"/>
      <c r="H3" s="107"/>
      <c r="I3" s="107"/>
      <c r="J3" s="107"/>
      <c r="K3" s="107"/>
      <c r="L3" s="107"/>
      <c r="M3" s="107"/>
    </row>
    <row r="4" spans="1:28" x14ac:dyDescent="0.25">
      <c r="A4" s="107"/>
      <c r="B4" s="107"/>
      <c r="C4" s="107"/>
      <c r="D4" s="107"/>
      <c r="E4" s="107"/>
      <c r="F4" s="107"/>
      <c r="G4" s="107"/>
      <c r="H4" s="107"/>
      <c r="I4" s="107"/>
      <c r="J4" s="107"/>
      <c r="K4" s="107"/>
      <c r="L4" s="107"/>
      <c r="M4" s="107"/>
    </row>
    <row r="5" spans="1:28" x14ac:dyDescent="0.25">
      <c r="A5" s="107"/>
      <c r="B5" s="107"/>
      <c r="C5" s="107"/>
      <c r="D5" s="107"/>
      <c r="E5" s="107"/>
      <c r="F5" s="107"/>
      <c r="G5" s="107"/>
      <c r="H5" s="107"/>
      <c r="I5" s="107"/>
      <c r="J5" s="107"/>
      <c r="K5" s="107"/>
      <c r="L5" s="107"/>
      <c r="M5" s="107"/>
    </row>
    <row r="6" spans="1:28" x14ac:dyDescent="0.25">
      <c r="A6" s="107"/>
      <c r="B6" s="107"/>
      <c r="C6" s="107"/>
      <c r="D6" s="107"/>
      <c r="E6" s="107"/>
      <c r="F6" s="107"/>
      <c r="G6" s="107"/>
      <c r="H6" s="107"/>
      <c r="I6" s="107"/>
      <c r="J6" s="107"/>
      <c r="K6" s="107"/>
      <c r="L6" s="107"/>
      <c r="M6" s="107"/>
    </row>
    <row r="7" spans="1:28" x14ac:dyDescent="0.25">
      <c r="A7" s="107"/>
      <c r="B7" s="107"/>
      <c r="C7" s="107"/>
      <c r="D7" s="107"/>
      <c r="E7" s="107"/>
      <c r="F7" s="107"/>
      <c r="G7" s="107"/>
      <c r="H7" s="107"/>
      <c r="I7" s="107"/>
      <c r="J7" s="107"/>
      <c r="K7" s="107"/>
      <c r="L7" s="107"/>
      <c r="M7" s="107"/>
    </row>
    <row r="8" spans="1:28" x14ac:dyDescent="0.25">
      <c r="A8" s="107"/>
      <c r="B8" s="107"/>
      <c r="C8" s="107"/>
      <c r="D8" s="107"/>
      <c r="E8" s="107"/>
      <c r="F8" s="107"/>
      <c r="G8" s="107"/>
      <c r="H8" s="107"/>
      <c r="I8" s="107"/>
      <c r="J8" s="107"/>
      <c r="K8" s="107"/>
      <c r="L8" s="107"/>
      <c r="M8" s="107"/>
    </row>
    <row r="9" spans="1:28" x14ac:dyDescent="0.25">
      <c r="A9" s="107"/>
      <c r="B9" s="107"/>
      <c r="C9" s="107"/>
      <c r="D9" s="107"/>
      <c r="E9" s="107"/>
      <c r="F9" s="107"/>
      <c r="G9" s="107"/>
      <c r="H9" s="107"/>
      <c r="I9" s="107"/>
      <c r="J9" s="107"/>
      <c r="K9" s="107"/>
      <c r="L9" s="107"/>
      <c r="M9" s="107"/>
    </row>
    <row r="10" spans="1:28" x14ac:dyDescent="0.25">
      <c r="A10" s="107"/>
      <c r="B10" s="107"/>
      <c r="C10" s="107"/>
      <c r="D10" s="107"/>
      <c r="E10" s="107"/>
      <c r="F10" s="107"/>
      <c r="G10" s="107"/>
      <c r="H10" s="107"/>
      <c r="I10" s="107"/>
      <c r="J10" s="107"/>
      <c r="K10" s="107"/>
      <c r="L10" s="107"/>
      <c r="M10" s="107"/>
    </row>
    <row r="11" spans="1:28" x14ac:dyDescent="0.25">
      <c r="A11" s="107"/>
      <c r="B11" s="107"/>
      <c r="C11" s="107"/>
      <c r="D11" s="107"/>
      <c r="E11" s="107"/>
      <c r="F11" s="107"/>
      <c r="G11" s="107"/>
      <c r="H11" s="107"/>
      <c r="I11" s="107"/>
      <c r="J11" s="107"/>
      <c r="K11" s="107"/>
      <c r="L11" s="107"/>
      <c r="M11" s="107"/>
    </row>
    <row r="12" spans="1:28" x14ac:dyDescent="0.25">
      <c r="A12" s="107"/>
      <c r="B12" s="107"/>
      <c r="C12" s="107"/>
      <c r="D12" s="107"/>
      <c r="E12" s="107"/>
      <c r="F12" s="107"/>
      <c r="G12" s="107"/>
      <c r="H12" s="107"/>
      <c r="I12" s="107"/>
      <c r="J12" s="107"/>
      <c r="K12" s="107"/>
      <c r="L12" s="107"/>
      <c r="M12" s="107"/>
    </row>
    <row r="13" spans="1:28" x14ac:dyDescent="0.25">
      <c r="A13" s="107"/>
      <c r="B13" s="107"/>
      <c r="C13" s="107"/>
      <c r="D13" s="107"/>
      <c r="E13" s="107"/>
      <c r="F13" s="107"/>
      <c r="G13" s="107"/>
      <c r="H13" s="107"/>
      <c r="I13" s="107"/>
      <c r="J13" s="107"/>
      <c r="K13" s="107"/>
      <c r="L13" s="107"/>
      <c r="M13" s="107"/>
    </row>
    <row r="14" spans="1:28" x14ac:dyDescent="0.25">
      <c r="A14" s="107"/>
      <c r="B14" s="107"/>
      <c r="C14" s="107"/>
      <c r="D14" s="107"/>
      <c r="E14" s="107"/>
      <c r="F14" s="107"/>
      <c r="G14" s="107"/>
      <c r="H14" s="107"/>
      <c r="I14" s="107"/>
      <c r="J14" s="107"/>
      <c r="K14" s="107"/>
      <c r="L14" s="107"/>
      <c r="M14" s="107"/>
    </row>
    <row r="15" spans="1:28" x14ac:dyDescent="0.25">
      <c r="A15" s="107"/>
      <c r="B15" s="107"/>
      <c r="C15" s="107"/>
      <c r="D15" s="107"/>
      <c r="E15" s="107"/>
      <c r="F15" s="107"/>
      <c r="G15" s="107"/>
      <c r="H15" s="107"/>
      <c r="I15" s="107"/>
      <c r="J15" s="107"/>
      <c r="K15" s="107"/>
      <c r="L15" s="107"/>
      <c r="M15" s="107"/>
    </row>
    <row r="16" spans="1:28" ht="134.25" customHeight="1" x14ac:dyDescent="0.25">
      <c r="A16" s="107"/>
      <c r="B16" s="107"/>
      <c r="C16" s="107"/>
      <c r="D16" s="107"/>
      <c r="E16" s="107"/>
      <c r="F16" s="107"/>
      <c r="G16" s="107"/>
      <c r="H16" s="107"/>
      <c r="I16" s="107"/>
      <c r="J16" s="107"/>
      <c r="K16" s="107"/>
      <c r="L16" s="107"/>
      <c r="M16" s="107"/>
    </row>
    <row r="17" spans="1:13" ht="15" customHeight="1" x14ac:dyDescent="0.25"/>
    <row r="19" spans="1:13" x14ac:dyDescent="0.25">
      <c r="A19" s="106" t="s">
        <v>36</v>
      </c>
      <c r="B19" s="106"/>
      <c r="C19" s="106"/>
      <c r="D19" s="106"/>
      <c r="E19" s="106"/>
      <c r="F19" s="106"/>
      <c r="G19" s="106"/>
      <c r="H19" s="106"/>
      <c r="I19" s="106"/>
      <c r="J19" s="106"/>
      <c r="K19" s="106"/>
      <c r="L19" s="106"/>
      <c r="M19" s="106"/>
    </row>
    <row r="20" spans="1:13" x14ac:dyDescent="0.25">
      <c r="A20" s="106"/>
      <c r="B20" s="106"/>
      <c r="C20" s="106"/>
      <c r="D20" s="106"/>
      <c r="E20" s="106"/>
      <c r="F20" s="106"/>
      <c r="G20" s="106"/>
      <c r="H20" s="106"/>
      <c r="I20" s="106"/>
      <c r="J20" s="106"/>
      <c r="K20" s="106"/>
      <c r="L20" s="106"/>
      <c r="M20" s="106"/>
    </row>
    <row r="21" spans="1:13" x14ac:dyDescent="0.25">
      <c r="A21" s="106"/>
      <c r="B21" s="106"/>
      <c r="C21" s="106"/>
      <c r="D21" s="106"/>
      <c r="E21" s="106"/>
      <c r="F21" s="106"/>
      <c r="G21" s="106"/>
      <c r="H21" s="106"/>
      <c r="I21" s="106"/>
      <c r="J21" s="106"/>
      <c r="K21" s="106"/>
      <c r="L21" s="106"/>
      <c r="M21" s="106"/>
    </row>
    <row r="22" spans="1:13" x14ac:dyDescent="0.25">
      <c r="A22" s="106"/>
      <c r="B22" s="106"/>
      <c r="C22" s="106"/>
      <c r="D22" s="106"/>
      <c r="E22" s="106"/>
      <c r="F22" s="106"/>
      <c r="G22" s="106"/>
      <c r="H22" s="106"/>
      <c r="I22" s="106"/>
      <c r="J22" s="106"/>
      <c r="K22" s="106"/>
      <c r="L22" s="106"/>
      <c r="M22" s="106"/>
    </row>
    <row r="23" spans="1:13" x14ac:dyDescent="0.25">
      <c r="A23" s="106"/>
      <c r="B23" s="106"/>
      <c r="C23" s="106"/>
      <c r="D23" s="106"/>
      <c r="E23" s="106"/>
      <c r="F23" s="106"/>
      <c r="G23" s="106"/>
      <c r="H23" s="106"/>
      <c r="I23" s="106"/>
      <c r="J23" s="106"/>
      <c r="K23" s="106"/>
      <c r="L23" s="106"/>
      <c r="M23" s="106"/>
    </row>
    <row r="24" spans="1:13" x14ac:dyDescent="0.25">
      <c r="A24" s="106"/>
      <c r="B24" s="106"/>
      <c r="C24" s="106"/>
      <c r="D24" s="106"/>
      <c r="E24" s="106"/>
      <c r="F24" s="106"/>
      <c r="G24" s="106"/>
      <c r="H24" s="106"/>
      <c r="I24" s="106"/>
      <c r="J24" s="106"/>
      <c r="K24" s="106"/>
      <c r="L24" s="106"/>
      <c r="M24" s="106"/>
    </row>
    <row r="25" spans="1:13" x14ac:dyDescent="0.25">
      <c r="A25" s="106"/>
      <c r="B25" s="106"/>
      <c r="C25" s="106"/>
      <c r="D25" s="106"/>
      <c r="E25" s="106"/>
      <c r="F25" s="106"/>
      <c r="G25" s="106"/>
      <c r="H25" s="106"/>
      <c r="I25" s="106"/>
      <c r="J25" s="106"/>
      <c r="K25" s="106"/>
      <c r="L25" s="106"/>
      <c r="M25" s="106"/>
    </row>
    <row r="26" spans="1:13" x14ac:dyDescent="0.25">
      <c r="A26" s="106"/>
      <c r="B26" s="106"/>
      <c r="C26" s="106"/>
      <c r="D26" s="106"/>
      <c r="E26" s="106"/>
      <c r="F26" s="106"/>
      <c r="G26" s="106"/>
      <c r="H26" s="106"/>
      <c r="I26" s="106"/>
      <c r="J26" s="106"/>
      <c r="K26" s="106"/>
      <c r="L26" s="106"/>
      <c r="M26" s="106"/>
    </row>
    <row r="27" spans="1:13" x14ac:dyDescent="0.25">
      <c r="A27" s="106"/>
      <c r="B27" s="106"/>
      <c r="C27" s="106"/>
      <c r="D27" s="106"/>
      <c r="E27" s="106"/>
      <c r="F27" s="106"/>
      <c r="G27" s="106"/>
      <c r="H27" s="106"/>
      <c r="I27" s="106"/>
      <c r="J27" s="106"/>
      <c r="K27" s="106"/>
      <c r="L27" s="106"/>
      <c r="M27" s="106"/>
    </row>
    <row r="28" spans="1:13" x14ac:dyDescent="0.25">
      <c r="A28" s="106"/>
      <c r="B28" s="106"/>
      <c r="C28" s="106"/>
      <c r="D28" s="106"/>
      <c r="E28" s="106"/>
      <c r="F28" s="106"/>
      <c r="G28" s="106"/>
      <c r="H28" s="106"/>
      <c r="I28" s="106"/>
      <c r="J28" s="106"/>
      <c r="K28" s="106"/>
      <c r="L28" s="106"/>
      <c r="M28" s="106"/>
    </row>
    <row r="29" spans="1:13" x14ac:dyDescent="0.25">
      <c r="A29" s="106"/>
      <c r="B29" s="106"/>
      <c r="C29" s="106"/>
      <c r="D29" s="106"/>
      <c r="E29" s="106"/>
      <c r="F29" s="106"/>
      <c r="G29" s="106"/>
      <c r="H29" s="106"/>
      <c r="I29" s="106"/>
      <c r="J29" s="106"/>
      <c r="K29" s="106"/>
      <c r="L29" s="106"/>
      <c r="M29" s="106"/>
    </row>
    <row r="30" spans="1:13" x14ac:dyDescent="0.25">
      <c r="A30" s="106"/>
      <c r="B30" s="106"/>
      <c r="C30" s="106"/>
      <c r="D30" s="106"/>
      <c r="E30" s="106"/>
      <c r="F30" s="106"/>
      <c r="G30" s="106"/>
      <c r="H30" s="106"/>
      <c r="I30" s="106"/>
      <c r="J30" s="106"/>
      <c r="K30" s="106"/>
      <c r="L30" s="106"/>
      <c r="M30" s="106"/>
    </row>
    <row r="31" spans="1:13" x14ac:dyDescent="0.25">
      <c r="A31" s="106"/>
      <c r="B31" s="106"/>
      <c r="C31" s="106"/>
      <c r="D31" s="106"/>
      <c r="E31" s="106"/>
      <c r="F31" s="106"/>
      <c r="G31" s="106"/>
      <c r="H31" s="106"/>
      <c r="I31" s="106"/>
      <c r="J31" s="106"/>
      <c r="K31" s="106"/>
      <c r="L31" s="106"/>
      <c r="M31" s="106"/>
    </row>
    <row r="32" spans="1:13" x14ac:dyDescent="0.25">
      <c r="A32" s="106"/>
      <c r="B32" s="106"/>
      <c r="C32" s="106"/>
      <c r="D32" s="106"/>
      <c r="E32" s="106"/>
      <c r="F32" s="106"/>
      <c r="G32" s="106"/>
      <c r="H32" s="106"/>
      <c r="I32" s="106"/>
      <c r="J32" s="106"/>
      <c r="K32" s="106"/>
      <c r="L32" s="106"/>
      <c r="M32" s="106"/>
    </row>
    <row r="33" spans="1:13" x14ac:dyDescent="0.25">
      <c r="A33" s="106"/>
      <c r="B33" s="106"/>
      <c r="C33" s="106"/>
      <c r="D33" s="106"/>
      <c r="E33" s="106"/>
      <c r="F33" s="106"/>
      <c r="G33" s="106"/>
      <c r="H33" s="106"/>
      <c r="I33" s="106"/>
      <c r="J33" s="106"/>
      <c r="K33" s="106"/>
      <c r="L33" s="106"/>
      <c r="M33" s="106"/>
    </row>
    <row r="34" spans="1:13" x14ac:dyDescent="0.25">
      <c r="A34" s="106"/>
      <c r="B34" s="106"/>
      <c r="C34" s="106"/>
      <c r="D34" s="106"/>
      <c r="E34" s="106"/>
      <c r="F34" s="106"/>
      <c r="G34" s="106"/>
      <c r="H34" s="106"/>
      <c r="I34" s="106"/>
      <c r="J34" s="106"/>
      <c r="K34" s="106"/>
      <c r="L34" s="106"/>
      <c r="M34" s="106"/>
    </row>
    <row r="36" spans="1:13" x14ac:dyDescent="0.25">
      <c r="A36" t="s">
        <v>29</v>
      </c>
    </row>
  </sheetData>
  <mergeCells count="2">
    <mergeCell ref="A19:M34"/>
    <mergeCell ref="A1:M16"/>
  </mergeCells>
  <pageMargins left="0.7" right="0.7" top="0.75" bottom="0.75" header="0.3" footer="0.3"/>
  <pageSetup paperSize="9" fitToHeight="2"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5"/>
  <sheetViews>
    <sheetView zoomScaleNormal="100" workbookViewId="0">
      <selection activeCell="E6" sqref="E6"/>
    </sheetView>
  </sheetViews>
  <sheetFormatPr defaultRowHeight="15" x14ac:dyDescent="0.25"/>
  <cols>
    <col min="1" max="1" width="24" customWidth="1"/>
    <col min="3" max="5" width="30.7109375" customWidth="1"/>
    <col min="6" max="6" width="17.140625" customWidth="1"/>
    <col min="7" max="7" width="11.140625" customWidth="1"/>
    <col min="8" max="8" width="16.140625" customWidth="1"/>
  </cols>
  <sheetData>
    <row r="1" spans="1:8" x14ac:dyDescent="0.25">
      <c r="A1" s="19" t="s">
        <v>38</v>
      </c>
    </row>
    <row r="2" spans="1:8" ht="15.75" customHeight="1" x14ac:dyDescent="0.25"/>
    <row r="3" spans="1:8" ht="15.75" customHeight="1" x14ac:dyDescent="0.25">
      <c r="A3" s="21" t="s">
        <v>56</v>
      </c>
      <c r="B3" s="22" t="s">
        <v>57</v>
      </c>
      <c r="C3" s="22" t="s">
        <v>58</v>
      </c>
      <c r="D3" s="22" t="s">
        <v>59</v>
      </c>
      <c r="E3" s="22" t="s">
        <v>60</v>
      </c>
      <c r="F3" s="23" t="s">
        <v>61</v>
      </c>
      <c r="G3" s="24" t="s">
        <v>62</v>
      </c>
      <c r="H3" s="20" t="s">
        <v>63</v>
      </c>
    </row>
    <row r="4" spans="1:8" ht="15.75" customHeight="1" x14ac:dyDescent="0.25">
      <c r="A4" s="9" t="s">
        <v>64</v>
      </c>
      <c r="B4" s="10" t="s">
        <v>65</v>
      </c>
      <c r="C4" s="11" t="s">
        <v>66</v>
      </c>
      <c r="D4" s="25" t="s">
        <v>67</v>
      </c>
      <c r="E4" s="25" t="s">
        <v>68</v>
      </c>
      <c r="F4" s="25" t="s">
        <v>69</v>
      </c>
      <c r="G4" s="26" t="s">
        <v>70</v>
      </c>
      <c r="H4" s="4" t="s">
        <v>71</v>
      </c>
    </row>
    <row r="5" spans="1:8" ht="15.75" customHeight="1" x14ac:dyDescent="0.25">
      <c r="A5" s="12" t="s">
        <v>64</v>
      </c>
      <c r="B5" s="13" t="s">
        <v>72</v>
      </c>
      <c r="C5" s="14" t="s">
        <v>73</v>
      </c>
      <c r="D5" s="5" t="s">
        <v>74</v>
      </c>
      <c r="E5" s="25" t="s">
        <v>75</v>
      </c>
      <c r="F5" s="25" t="s">
        <v>76</v>
      </c>
      <c r="G5" s="6" t="s">
        <v>77</v>
      </c>
      <c r="H5" s="4" t="s">
        <v>78</v>
      </c>
    </row>
    <row r="6" spans="1:8" ht="15.75" customHeight="1" x14ac:dyDescent="0.25">
      <c r="A6" s="12" t="s">
        <v>79</v>
      </c>
      <c r="B6" s="13" t="s">
        <v>80</v>
      </c>
      <c r="C6" s="14" t="s">
        <v>81</v>
      </c>
      <c r="D6" s="5" t="s">
        <v>80</v>
      </c>
      <c r="E6" s="25" t="s">
        <v>80</v>
      </c>
      <c r="F6" s="25" t="s">
        <v>80</v>
      </c>
      <c r="G6" s="6" t="s">
        <v>80</v>
      </c>
      <c r="H6" s="4" t="s">
        <v>80</v>
      </c>
    </row>
    <row r="7" spans="1:8" ht="15.75" customHeight="1" x14ac:dyDescent="0.25">
      <c r="A7" s="12" t="s">
        <v>79</v>
      </c>
      <c r="B7" s="13" t="s">
        <v>80</v>
      </c>
      <c r="C7" s="14" t="s">
        <v>81</v>
      </c>
      <c r="D7" s="5" t="s">
        <v>80</v>
      </c>
      <c r="E7" s="25" t="s">
        <v>80</v>
      </c>
      <c r="F7" s="25" t="s">
        <v>80</v>
      </c>
      <c r="G7" s="6" t="s">
        <v>80</v>
      </c>
      <c r="H7" s="4" t="s">
        <v>80</v>
      </c>
    </row>
    <row r="8" spans="1:8" ht="15.75" customHeight="1" x14ac:dyDescent="0.25">
      <c r="A8" s="12" t="s">
        <v>82</v>
      </c>
      <c r="B8" s="13" t="s">
        <v>83</v>
      </c>
      <c r="C8" s="14" t="s">
        <v>84</v>
      </c>
      <c r="D8" s="5" t="s">
        <v>85</v>
      </c>
      <c r="E8" s="25" t="s">
        <v>86</v>
      </c>
      <c r="F8" s="25" t="s">
        <v>87</v>
      </c>
      <c r="G8" s="6" t="s">
        <v>88</v>
      </c>
      <c r="H8" s="4" t="s">
        <v>89</v>
      </c>
    </row>
    <row r="9" spans="1:8" ht="15.75" customHeight="1" x14ac:dyDescent="0.25">
      <c r="A9" s="12" t="s">
        <v>82</v>
      </c>
      <c r="B9" s="13" t="s">
        <v>90</v>
      </c>
      <c r="C9" s="14" t="s">
        <v>91</v>
      </c>
      <c r="D9" s="5" t="s">
        <v>92</v>
      </c>
      <c r="E9" s="25" t="s">
        <v>93</v>
      </c>
      <c r="F9" s="25" t="s">
        <v>94</v>
      </c>
      <c r="G9" s="6" t="s">
        <v>95</v>
      </c>
      <c r="H9" s="4" t="s">
        <v>96</v>
      </c>
    </row>
    <row r="10" spans="1:8" ht="15.75" customHeight="1" x14ac:dyDescent="0.25">
      <c r="A10" s="12" t="s">
        <v>97</v>
      </c>
      <c r="B10" s="13" t="s">
        <v>98</v>
      </c>
      <c r="C10" s="14" t="s">
        <v>99</v>
      </c>
      <c r="D10" s="5" t="s">
        <v>100</v>
      </c>
      <c r="E10" s="25" t="s">
        <v>101</v>
      </c>
      <c r="F10" s="25" t="s">
        <v>102</v>
      </c>
      <c r="G10" s="6" t="s">
        <v>103</v>
      </c>
      <c r="H10" s="4" t="s">
        <v>104</v>
      </c>
    </row>
    <row r="11" spans="1:8" ht="15.75" customHeight="1" x14ac:dyDescent="0.25">
      <c r="A11" s="12" t="s">
        <v>97</v>
      </c>
      <c r="B11" s="13" t="s">
        <v>105</v>
      </c>
      <c r="C11" s="14" t="s">
        <v>106</v>
      </c>
      <c r="D11" s="7" t="s">
        <v>107</v>
      </c>
      <c r="E11" s="25" t="s">
        <v>108</v>
      </c>
      <c r="F11" s="25" t="s">
        <v>109</v>
      </c>
      <c r="G11" s="8" t="s">
        <v>110</v>
      </c>
      <c r="H11" s="4" t="s">
        <v>78</v>
      </c>
    </row>
    <row r="12" spans="1:8" ht="15.75" customHeight="1" x14ac:dyDescent="0.25">
      <c r="A12" s="15" t="s">
        <v>111</v>
      </c>
      <c r="B12" s="13" t="s">
        <v>112</v>
      </c>
      <c r="C12" s="14" t="s">
        <v>113</v>
      </c>
      <c r="D12" s="5" t="s">
        <v>114</v>
      </c>
      <c r="E12" s="25" t="s">
        <v>115</v>
      </c>
      <c r="F12" s="25" t="s">
        <v>116</v>
      </c>
      <c r="G12" s="6" t="s">
        <v>117</v>
      </c>
      <c r="H12" s="4" t="s">
        <v>118</v>
      </c>
    </row>
    <row r="13" spans="1:8" ht="15.75" customHeight="1" x14ac:dyDescent="0.25">
      <c r="A13" s="16" t="s">
        <v>111</v>
      </c>
      <c r="B13" s="17" t="s">
        <v>119</v>
      </c>
      <c r="C13" s="18" t="s">
        <v>120</v>
      </c>
      <c r="D13" s="7" t="s">
        <v>121</v>
      </c>
      <c r="E13" s="25" t="s">
        <v>122</v>
      </c>
      <c r="F13" s="25" t="s">
        <v>123</v>
      </c>
      <c r="G13" s="8" t="s">
        <v>124</v>
      </c>
      <c r="H13" s="4" t="s">
        <v>125</v>
      </c>
    </row>
    <row r="14" spans="1:8" ht="15.75" customHeight="1" x14ac:dyDescent="0.25">
      <c r="A14" s="12" t="s">
        <v>126</v>
      </c>
      <c r="B14" s="13" t="s">
        <v>127</v>
      </c>
      <c r="C14" s="14" t="s">
        <v>128</v>
      </c>
      <c r="D14" s="5" t="s">
        <v>129</v>
      </c>
      <c r="E14" s="25" t="s">
        <v>130</v>
      </c>
      <c r="F14" s="25" t="s">
        <v>131</v>
      </c>
      <c r="G14" s="6" t="s">
        <v>132</v>
      </c>
      <c r="H14" s="4" t="s">
        <v>118</v>
      </c>
    </row>
    <row r="15" spans="1:8" x14ac:dyDescent="0.25">
      <c r="A15" s="12" t="s">
        <v>126</v>
      </c>
      <c r="B15" s="13" t="s">
        <v>133</v>
      </c>
      <c r="C15" s="14" t="s">
        <v>134</v>
      </c>
      <c r="D15" s="5" t="s">
        <v>135</v>
      </c>
      <c r="E15" s="25" t="s">
        <v>136</v>
      </c>
      <c r="F15" s="25" t="s">
        <v>135</v>
      </c>
      <c r="G15" s="6" t="s">
        <v>137</v>
      </c>
      <c r="H15" s="4" t="s">
        <v>138</v>
      </c>
    </row>
  </sheetData>
  <pageMargins left="0.7" right="0.7" top="0.75" bottom="0.75" header="0.3" footer="0.3"/>
  <pageSetup paperSize="9" scale="58" orientation="landscape"/>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
  <sheetViews>
    <sheetView topLeftCell="L1" workbookViewId="0">
      <selection activeCell="W8" sqref="W8"/>
    </sheetView>
  </sheetViews>
  <sheetFormatPr defaultRowHeight="15" x14ac:dyDescent="0.25"/>
  <sheetData>
    <row r="1" spans="1:25" x14ac:dyDescent="0.25">
      <c r="A1" t="s">
        <v>52</v>
      </c>
    </row>
    <row r="3" spans="1:25" ht="15.75" customHeight="1" x14ac:dyDescent="0.25">
      <c r="D3" s="108">
        <v>2015</v>
      </c>
      <c r="E3" s="108"/>
      <c r="F3" s="108">
        <v>2016</v>
      </c>
      <c r="G3" s="108"/>
      <c r="H3" s="108">
        <v>2017</v>
      </c>
      <c r="I3" s="108"/>
      <c r="J3" s="108">
        <v>2018</v>
      </c>
      <c r="K3" s="108"/>
      <c r="L3" s="108">
        <v>2019</v>
      </c>
      <c r="M3" s="108"/>
      <c r="N3" s="108">
        <v>2020</v>
      </c>
      <c r="O3" s="108"/>
      <c r="P3" s="108">
        <v>2021</v>
      </c>
      <c r="Q3" s="108"/>
      <c r="R3" s="108">
        <v>2022</v>
      </c>
      <c r="S3" s="108"/>
      <c r="T3" s="108">
        <v>2023</v>
      </c>
      <c r="U3" s="108"/>
      <c r="V3" s="108">
        <v>2024</v>
      </c>
      <c r="W3" s="108"/>
      <c r="X3" s="108">
        <v>2025</v>
      </c>
      <c r="Y3" s="108"/>
    </row>
    <row r="4" spans="1:25" ht="30" customHeight="1" x14ac:dyDescent="0.25">
      <c r="A4" s="37" t="s">
        <v>7</v>
      </c>
      <c r="B4" s="36" t="s">
        <v>8</v>
      </c>
      <c r="C4" s="27" t="s">
        <v>9</v>
      </c>
      <c r="D4" s="30" t="s">
        <v>139</v>
      </c>
      <c r="E4" s="30" t="s">
        <v>140</v>
      </c>
      <c r="F4" s="30" t="s">
        <v>141</v>
      </c>
      <c r="G4" s="30" t="s">
        <v>142</v>
      </c>
      <c r="H4" s="30" t="s">
        <v>50</v>
      </c>
      <c r="I4" s="30" t="s">
        <v>51</v>
      </c>
      <c r="J4" s="30" t="s">
        <v>50</v>
      </c>
      <c r="K4" s="30" t="s">
        <v>51</v>
      </c>
      <c r="L4" s="30" t="s">
        <v>50</v>
      </c>
      <c r="M4" s="30" t="s">
        <v>51</v>
      </c>
      <c r="N4" s="30" t="s">
        <v>50</v>
      </c>
      <c r="O4" s="30" t="s">
        <v>51</v>
      </c>
      <c r="P4" s="30" t="s">
        <v>50</v>
      </c>
      <c r="Q4" s="30" t="s">
        <v>51</v>
      </c>
      <c r="R4" s="30" t="s">
        <v>50</v>
      </c>
      <c r="S4" s="30" t="s">
        <v>51</v>
      </c>
      <c r="T4" s="30" t="s">
        <v>50</v>
      </c>
      <c r="U4" s="30" t="s">
        <v>51</v>
      </c>
      <c r="V4" s="30" t="s">
        <v>50</v>
      </c>
      <c r="W4" s="30" t="s">
        <v>51</v>
      </c>
      <c r="X4" s="30" t="s">
        <v>50</v>
      </c>
      <c r="Y4" s="30" t="s">
        <v>51</v>
      </c>
    </row>
    <row r="5" spans="1:25" x14ac:dyDescent="0.25">
      <c r="A5" s="33" t="str">
        <f>Cereal_1</f>
        <v>Cereals &amp; Pulses</v>
      </c>
      <c r="B5" s="32" t="str">
        <f>Cereal_1</f>
        <v>0112</v>
      </c>
      <c r="C5" s="28" t="str">
        <f>Cereal_1</f>
        <v>Maize (corn)</v>
      </c>
      <c r="D5" s="31">
        <v>1262038</v>
      </c>
      <c r="E5" s="31">
        <v>119121.651</v>
      </c>
      <c r="F5" s="31">
        <v>1487189.9647339999</v>
      </c>
      <c r="G5" s="31">
        <v>138409.314006</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row>
    <row r="6" spans="1:25" x14ac:dyDescent="0.25">
      <c r="A6" s="33" t="str">
        <f>Cereal_2</f>
        <v>Cereals &amp; Pulses</v>
      </c>
      <c r="B6" s="32" t="str">
        <f>Cereal_2</f>
        <v>0113</v>
      </c>
      <c r="C6" s="28" t="str">
        <f>Cereal_2</f>
        <v>Rice</v>
      </c>
      <c r="D6" s="31">
        <v>128197</v>
      </c>
      <c r="E6" s="31">
        <v>23.103999999999999</v>
      </c>
      <c r="F6" s="31">
        <v>107977.477205</v>
      </c>
      <c r="G6" s="31">
        <v>37.426769999999998</v>
      </c>
      <c r="H6" s="31">
        <v>0</v>
      </c>
      <c r="I6" s="31">
        <v>0</v>
      </c>
      <c r="J6" s="31">
        <v>0</v>
      </c>
      <c r="K6" s="31">
        <v>0</v>
      </c>
      <c r="L6" s="31">
        <v>0</v>
      </c>
      <c r="M6" s="31">
        <v>0</v>
      </c>
      <c r="N6" s="31">
        <v>0</v>
      </c>
      <c r="O6" s="31">
        <v>0</v>
      </c>
      <c r="P6" s="31">
        <v>0</v>
      </c>
      <c r="Q6" s="31">
        <v>0</v>
      </c>
      <c r="R6" s="31">
        <v>0</v>
      </c>
      <c r="S6" s="31">
        <v>0</v>
      </c>
      <c r="T6" s="31">
        <v>0</v>
      </c>
      <c r="U6" s="31">
        <v>0</v>
      </c>
      <c r="V6" s="31">
        <v>0</v>
      </c>
      <c r="W6" s="31">
        <v>0</v>
      </c>
      <c r="X6" s="31">
        <v>0</v>
      </c>
      <c r="Y6" s="31">
        <v>0</v>
      </c>
    </row>
    <row r="7" spans="1:25" x14ac:dyDescent="0.25">
      <c r="A7" s="33" t="str">
        <f>Fruits_Vegetables_1</f>
        <v>Fish &amp; Fish Products</v>
      </c>
      <c r="B7" s="32" t="str">
        <f>Fruits_Vegetables_1</f>
        <v>0</v>
      </c>
      <c r="C7" s="28" t="str">
        <f>Fruits_Vegetables_1</f>
        <v xml:space="preserve"> </v>
      </c>
      <c r="D7" s="31"/>
      <c r="E7" s="31"/>
      <c r="F7" s="31"/>
      <c r="G7" s="31"/>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row>
    <row r="8" spans="1:25" x14ac:dyDescent="0.25">
      <c r="A8" s="33" t="str">
        <f>Fruits_Vegetables_2</f>
        <v>Fish &amp; Fish Products</v>
      </c>
      <c r="B8" s="32" t="str">
        <f>Fruits_Vegetables_2</f>
        <v>0</v>
      </c>
      <c r="C8" s="28" t="str">
        <f>Fruits_Vegetables_2</f>
        <v xml:space="preserve"> </v>
      </c>
      <c r="D8" s="31"/>
      <c r="E8" s="31"/>
      <c r="F8" s="31"/>
      <c r="G8" s="31"/>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row>
    <row r="9" spans="1:25" x14ac:dyDescent="0.25">
      <c r="A9" s="33" t="str">
        <f>Roots_Tubers_Oil_1</f>
        <v>Fruits &amp; Vegetables</v>
      </c>
      <c r="B9" s="32" t="str">
        <f>Roots_Tubers_Oil_1</f>
        <v>01234</v>
      </c>
      <c r="C9" s="28" t="str">
        <f>Roots_Tubers_Oil_1</f>
        <v>Tomatoes</v>
      </c>
      <c r="D9" s="31">
        <v>360000</v>
      </c>
      <c r="E9" s="31">
        <v>7119.4030000000002</v>
      </c>
      <c r="F9" s="31">
        <v>374000</v>
      </c>
      <c r="G9" s="31">
        <v>15460.629638</v>
      </c>
      <c r="H9" s="31">
        <v>0</v>
      </c>
      <c r="I9" s="31">
        <v>0</v>
      </c>
      <c r="J9" s="31">
        <v>0</v>
      </c>
      <c r="K9" s="31">
        <v>0</v>
      </c>
      <c r="L9" s="31">
        <v>0</v>
      </c>
      <c r="M9" s="31">
        <v>0</v>
      </c>
      <c r="N9" s="31">
        <v>0</v>
      </c>
      <c r="O9" s="31">
        <v>0</v>
      </c>
      <c r="P9" s="31">
        <v>0</v>
      </c>
      <c r="Q9" s="31">
        <v>0</v>
      </c>
      <c r="R9" s="31">
        <v>0</v>
      </c>
      <c r="S9" s="31">
        <v>0</v>
      </c>
      <c r="T9" s="31">
        <v>0</v>
      </c>
      <c r="U9" s="31">
        <v>0</v>
      </c>
      <c r="V9" s="31">
        <v>0</v>
      </c>
      <c r="W9" s="31">
        <v>0</v>
      </c>
      <c r="X9" s="31">
        <v>0</v>
      </c>
      <c r="Y9" s="31">
        <v>0</v>
      </c>
    </row>
    <row r="10" spans="1:25" x14ac:dyDescent="0.25">
      <c r="A10" s="33" t="str">
        <f>Roots_Tubers_Oil_2</f>
        <v>Fruits &amp; Vegetables</v>
      </c>
      <c r="B10" s="32" t="str">
        <f>Roots_Tubers_Oil_2</f>
        <v>01312</v>
      </c>
      <c r="C10" s="28" t="str">
        <f>Roots_Tubers_Oil_2</f>
        <v>Bananas</v>
      </c>
      <c r="D10" s="31">
        <v>670000</v>
      </c>
      <c r="E10" s="31">
        <v>29.306999999999999</v>
      </c>
      <c r="F10" s="31">
        <v>517500</v>
      </c>
      <c r="G10" s="31">
        <v>50.610520000000001</v>
      </c>
      <c r="H10" s="31">
        <v>0</v>
      </c>
      <c r="I10" s="31">
        <v>0</v>
      </c>
      <c r="J10" s="31">
        <v>0</v>
      </c>
      <c r="K10" s="31">
        <v>0</v>
      </c>
      <c r="L10" s="31">
        <v>0</v>
      </c>
      <c r="M10" s="31">
        <v>0</v>
      </c>
      <c r="N10" s="31">
        <v>0</v>
      </c>
      <c r="O10" s="31">
        <v>0</v>
      </c>
      <c r="P10" s="31">
        <v>0</v>
      </c>
      <c r="Q10" s="31">
        <v>0</v>
      </c>
      <c r="R10" s="31">
        <v>0</v>
      </c>
      <c r="S10" s="31">
        <v>0</v>
      </c>
      <c r="T10" s="31">
        <v>0</v>
      </c>
      <c r="U10" s="31">
        <v>0</v>
      </c>
      <c r="V10" s="31">
        <v>0</v>
      </c>
      <c r="W10" s="31">
        <v>0</v>
      </c>
      <c r="X10" s="31">
        <v>0</v>
      </c>
      <c r="Y10" s="31">
        <v>0</v>
      </c>
    </row>
    <row r="11" spans="1:25" x14ac:dyDescent="0.25">
      <c r="A11" s="33" t="str">
        <f>Animals_Products_1</f>
        <v>Meat &amp; Animals Products</v>
      </c>
      <c r="B11" s="32" t="str">
        <f>Animals_Products_1</f>
        <v>02211</v>
      </c>
      <c r="C11" s="28" t="str">
        <f>Animals_Products_1</f>
        <v>Raw milk of cattle</v>
      </c>
      <c r="D11" s="31">
        <v>540000</v>
      </c>
      <c r="E11" s="31">
        <v>7876.1670000000004</v>
      </c>
      <c r="F11" s="31">
        <v>542000</v>
      </c>
      <c r="G11" s="31">
        <v>11241.175218</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row>
    <row r="12" spans="1:25" x14ac:dyDescent="0.25">
      <c r="A12" s="33" t="str">
        <f>Animals_Products_2</f>
        <v>Meat &amp; Animals Products</v>
      </c>
      <c r="B12" s="32" t="str">
        <f>Animals_Products_2</f>
        <v>21113.01</v>
      </c>
      <c r="C12" s="28" t="str">
        <f>Animals_Products_2</f>
        <v>Meat of pig fresh or chilled</v>
      </c>
      <c r="D12" s="31">
        <v>120557.414965</v>
      </c>
      <c r="E12" s="31">
        <v>723.96299999999997</v>
      </c>
      <c r="F12" s="31">
        <v>123714.981956</v>
      </c>
      <c r="G12" s="31">
        <v>2399.973121</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row>
    <row r="13" spans="1:25" x14ac:dyDescent="0.25">
      <c r="A13" s="33" t="str">
        <f>Fish_1</f>
        <v>Roots, Tubers &amp; Oil-Bearing Crops</v>
      </c>
      <c r="B13" s="32" t="str">
        <f>Fish_1</f>
        <v>0142</v>
      </c>
      <c r="C13" s="28" t="str">
        <f>Fish_1</f>
        <v>Groundnuts excluding shelled</v>
      </c>
      <c r="D13" s="31">
        <v>92797</v>
      </c>
      <c r="E13" s="31">
        <v>348</v>
      </c>
      <c r="F13" s="31">
        <v>85000</v>
      </c>
      <c r="G13" s="31">
        <v>682.06</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row>
    <row r="14" spans="1:25" x14ac:dyDescent="0.25">
      <c r="A14" s="33" t="str">
        <f>Fish_2</f>
        <v>Roots, Tubers &amp; Oil-Bearing Crops</v>
      </c>
      <c r="B14" s="32" t="str">
        <f>Fish_2</f>
        <v>01530</v>
      </c>
      <c r="C14" s="28" t="str">
        <f>Fish_2</f>
        <v>Sweet potatoes</v>
      </c>
      <c r="D14" s="31">
        <v>390407</v>
      </c>
      <c r="E14" s="31">
        <v>56.238</v>
      </c>
      <c r="F14" s="31">
        <v>644335.56892500003</v>
      </c>
      <c r="G14" s="31">
        <v>28.682790000000001</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row>
    <row r="15" spans="1:25" x14ac:dyDescent="0.25">
      <c r="A15" s="33" t="str">
        <f>Other_1</f>
        <v>Other</v>
      </c>
      <c r="B15" s="32" t="str">
        <f>Other_1</f>
        <v>01372</v>
      </c>
      <c r="C15" s="28" t="str">
        <f>Other_1</f>
        <v>Cashew nuts in shell</v>
      </c>
      <c r="D15" s="31">
        <v>81240</v>
      </c>
      <c r="E15" s="31">
        <v>27.148</v>
      </c>
      <c r="F15" s="31">
        <v>104179</v>
      </c>
      <c r="G15" s="31">
        <v>2.0999999999999999E-3</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row>
    <row r="16" spans="1:25" ht="15.75" customHeight="1" x14ac:dyDescent="0.25">
      <c r="A16" s="34" t="str">
        <f>Other_2</f>
        <v>Other</v>
      </c>
      <c r="B16" s="35" t="str">
        <f>Other_2</f>
        <v>01802</v>
      </c>
      <c r="C16" s="29" t="str">
        <f>Other_2</f>
        <v>Sugar cane</v>
      </c>
      <c r="D16" s="31">
        <v>3084487</v>
      </c>
      <c r="E16" s="31"/>
      <c r="F16" s="31">
        <v>2761505</v>
      </c>
      <c r="G16" s="31">
        <v>1.02</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row>
  </sheetData>
  <mergeCells count="11">
    <mergeCell ref="N3:O3"/>
    <mergeCell ref="D3:E3"/>
    <mergeCell ref="F3:G3"/>
    <mergeCell ref="H3:I3"/>
    <mergeCell ref="J3:K3"/>
    <mergeCell ref="L3:M3"/>
    <mergeCell ref="P3:Q3"/>
    <mergeCell ref="R3:S3"/>
    <mergeCell ref="T3:U3"/>
    <mergeCell ref="V3:W3"/>
    <mergeCell ref="X3:Y3"/>
  </mergeCells>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N26" sqref="N26"/>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160</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150</v>
      </c>
      <c r="E11" s="30" t="s">
        <v>151</v>
      </c>
      <c r="F11" s="30" t="s">
        <v>15</v>
      </c>
      <c r="G11" s="30" t="s">
        <v>152</v>
      </c>
      <c r="H11" s="30" t="s">
        <v>153</v>
      </c>
      <c r="I11" s="30" t="s">
        <v>154</v>
      </c>
      <c r="L11" s="38" t="s">
        <v>40</v>
      </c>
    </row>
    <row r="12" spans="1:13" x14ac:dyDescent="0.25">
      <c r="A12" s="33" t="str">
        <f>Cereal_1</f>
        <v>Cereals &amp; Pulses</v>
      </c>
      <c r="B12" s="32" t="str">
        <f>Cereal_1</f>
        <v>0112</v>
      </c>
      <c r="C12" s="71" t="str">
        <f>Cereal_1</f>
        <v>Maize (corn)</v>
      </c>
      <c r="D12" s="77" t="s">
        <v>161</v>
      </c>
      <c r="E12" s="77" t="s">
        <v>161</v>
      </c>
      <c r="F12" s="77" t="s">
        <v>161</v>
      </c>
      <c r="G12" s="77" t="s">
        <v>161</v>
      </c>
      <c r="H12" s="77" t="s">
        <v>161</v>
      </c>
      <c r="I12" s="77" t="s">
        <v>161</v>
      </c>
      <c r="L12" s="39">
        <v>0</v>
      </c>
    </row>
    <row r="13" spans="1:13" x14ac:dyDescent="0.25">
      <c r="A13" s="33" t="str">
        <f>Cereal_2</f>
        <v>Cereals &amp; Pulses</v>
      </c>
      <c r="B13" s="32" t="str">
        <f>Cereal_2</f>
        <v>0113</v>
      </c>
      <c r="C13" s="71" t="str">
        <f>Cereal_2</f>
        <v>Rice</v>
      </c>
      <c r="D13" s="77" t="s">
        <v>161</v>
      </c>
      <c r="E13" s="77" t="s">
        <v>161</v>
      </c>
      <c r="F13" s="77" t="s">
        <v>161</v>
      </c>
      <c r="G13" s="77" t="s">
        <v>161</v>
      </c>
      <c r="H13" s="77" t="s">
        <v>161</v>
      </c>
      <c r="I13" s="77" t="s">
        <v>161</v>
      </c>
      <c r="L13" s="39">
        <v>0</v>
      </c>
    </row>
    <row r="14" spans="1:13" x14ac:dyDescent="0.25">
      <c r="A14" s="33" t="str">
        <f>Fruits_Vegetables_1</f>
        <v>Fish &amp; Fish Products</v>
      </c>
      <c r="B14" s="32" t="str">
        <f>Fruits_Vegetables_1</f>
        <v>0</v>
      </c>
      <c r="C14" s="71" t="str">
        <f>Fruits_Vegetables_1</f>
        <v xml:space="preserve"> </v>
      </c>
      <c r="D14" s="77" t="s">
        <v>161</v>
      </c>
      <c r="E14" s="77" t="s">
        <v>161</v>
      </c>
      <c r="F14" s="77" t="s">
        <v>161</v>
      </c>
      <c r="G14" s="77" t="s">
        <v>161</v>
      </c>
      <c r="H14" s="77" t="s">
        <v>161</v>
      </c>
      <c r="I14" s="77" t="s">
        <v>161</v>
      </c>
      <c r="L14" s="39">
        <v>0</v>
      </c>
    </row>
    <row r="15" spans="1:13" x14ac:dyDescent="0.25">
      <c r="A15" s="33" t="str">
        <f>Fruits_Vegetables_2</f>
        <v>Fish &amp; Fish Products</v>
      </c>
      <c r="B15" s="32" t="str">
        <f>Fruits_Vegetables_2</f>
        <v>0</v>
      </c>
      <c r="C15" s="71" t="str">
        <f>Fruits_Vegetables_2</f>
        <v xml:space="preserve"> </v>
      </c>
      <c r="D15" s="77" t="s">
        <v>161</v>
      </c>
      <c r="E15" s="77" t="s">
        <v>161</v>
      </c>
      <c r="F15" s="77" t="s">
        <v>161</v>
      </c>
      <c r="G15" s="77" t="s">
        <v>161</v>
      </c>
      <c r="H15" s="77" t="s">
        <v>161</v>
      </c>
      <c r="I15" s="77" t="s">
        <v>161</v>
      </c>
      <c r="L15" s="39">
        <v>0</v>
      </c>
    </row>
    <row r="16" spans="1:13" x14ac:dyDescent="0.25">
      <c r="A16" s="33" t="str">
        <f>Roots_Tubers_Oil_1</f>
        <v>Fruits &amp; Vegetables</v>
      </c>
      <c r="B16" s="32" t="str">
        <f>Roots_Tubers_Oil_1</f>
        <v>01234</v>
      </c>
      <c r="C16" s="71" t="str">
        <f>Roots_Tubers_Oil_1</f>
        <v>Tomatoes</v>
      </c>
      <c r="D16" s="77" t="s">
        <v>161</v>
      </c>
      <c r="E16" s="77" t="s">
        <v>161</v>
      </c>
      <c r="F16" s="77" t="s">
        <v>161</v>
      </c>
      <c r="G16" s="77" t="s">
        <v>161</v>
      </c>
      <c r="H16" s="77" t="s">
        <v>161</v>
      </c>
      <c r="I16" s="77" t="s">
        <v>161</v>
      </c>
      <c r="L16" s="39">
        <v>0</v>
      </c>
    </row>
    <row r="17" spans="1:27" x14ac:dyDescent="0.25">
      <c r="A17" s="33" t="str">
        <f>Roots_Tubers_Oil_2</f>
        <v>Fruits &amp; Vegetables</v>
      </c>
      <c r="B17" s="32" t="str">
        <f>Roots_Tubers_Oil_2</f>
        <v>01312</v>
      </c>
      <c r="C17" s="71" t="str">
        <f>Roots_Tubers_Oil_2</f>
        <v>Bananas</v>
      </c>
      <c r="D17" s="77" t="s">
        <v>161</v>
      </c>
      <c r="E17" s="77" t="s">
        <v>161</v>
      </c>
      <c r="F17" s="77" t="s">
        <v>161</v>
      </c>
      <c r="G17" s="77" t="s">
        <v>161</v>
      </c>
      <c r="H17" s="77" t="s">
        <v>161</v>
      </c>
      <c r="I17" s="77" t="s">
        <v>161</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161</v>
      </c>
      <c r="E18" s="77" t="s">
        <v>161</v>
      </c>
      <c r="F18" s="77" t="s">
        <v>161</v>
      </c>
      <c r="G18" s="77" t="s">
        <v>161</v>
      </c>
      <c r="H18" s="77" t="s">
        <v>161</v>
      </c>
      <c r="I18" s="77" t="s">
        <v>161</v>
      </c>
      <c r="L18" s="39">
        <v>0</v>
      </c>
    </row>
    <row r="19" spans="1:27" x14ac:dyDescent="0.25">
      <c r="A19" s="33" t="str">
        <f>Animals_Products_2</f>
        <v>Meat &amp; Animals Products</v>
      </c>
      <c r="B19" s="32" t="str">
        <f>Animals_Products_2</f>
        <v>21113.01</v>
      </c>
      <c r="C19" s="71" t="str">
        <f>Animals_Products_2</f>
        <v>Meat of pig fresh or chilled</v>
      </c>
      <c r="D19" s="77" t="s">
        <v>161</v>
      </c>
      <c r="E19" s="77" t="s">
        <v>161</v>
      </c>
      <c r="F19" s="77" t="s">
        <v>161</v>
      </c>
      <c r="G19" s="77" t="s">
        <v>161</v>
      </c>
      <c r="H19" s="77" t="s">
        <v>161</v>
      </c>
      <c r="I19" s="77" t="s">
        <v>161</v>
      </c>
      <c r="L19" s="39">
        <v>0</v>
      </c>
    </row>
    <row r="20" spans="1:27" x14ac:dyDescent="0.25">
      <c r="A20" s="33" t="str">
        <f>Fish_1</f>
        <v>Roots, Tubers &amp; Oil-Bearing Crops</v>
      </c>
      <c r="B20" s="32" t="str">
        <f>Fish_1</f>
        <v>0142</v>
      </c>
      <c r="C20" s="71" t="str">
        <f>Fish_1</f>
        <v>Groundnuts excluding shelled</v>
      </c>
      <c r="D20" s="77" t="s">
        <v>161</v>
      </c>
      <c r="E20" s="77" t="s">
        <v>161</v>
      </c>
      <c r="F20" s="77" t="s">
        <v>161</v>
      </c>
      <c r="G20" s="77" t="s">
        <v>161</v>
      </c>
      <c r="H20" s="77" t="s">
        <v>161</v>
      </c>
      <c r="I20" s="77" t="s">
        <v>161</v>
      </c>
      <c r="L20" s="39">
        <v>0</v>
      </c>
    </row>
    <row r="21" spans="1:27" x14ac:dyDescent="0.25">
      <c r="A21" s="33" t="str">
        <f>Fish_2</f>
        <v>Roots, Tubers &amp; Oil-Bearing Crops</v>
      </c>
      <c r="B21" s="32" t="str">
        <f>Fish_2</f>
        <v>01530</v>
      </c>
      <c r="C21" s="71" t="str">
        <f>Fish_2</f>
        <v>Sweet potatoes</v>
      </c>
      <c r="D21" s="77" t="s">
        <v>161</v>
      </c>
      <c r="E21" s="77" t="s">
        <v>161</v>
      </c>
      <c r="F21" s="77" t="s">
        <v>161</v>
      </c>
      <c r="G21" s="77" t="s">
        <v>161</v>
      </c>
      <c r="H21" s="77" t="s">
        <v>161</v>
      </c>
      <c r="I21" s="77" t="s">
        <v>161</v>
      </c>
      <c r="L21" s="39">
        <v>0</v>
      </c>
    </row>
    <row r="22" spans="1:27" x14ac:dyDescent="0.25">
      <c r="A22" s="33" t="str">
        <f>Other_1</f>
        <v>Other</v>
      </c>
      <c r="B22" s="32" t="str">
        <f>Other_1</f>
        <v>01372</v>
      </c>
      <c r="C22" s="71" t="str">
        <f>Other_1</f>
        <v>Cashew nuts in shell</v>
      </c>
      <c r="D22" s="77" t="s">
        <v>161</v>
      </c>
      <c r="E22" s="77" t="s">
        <v>161</v>
      </c>
      <c r="F22" s="77" t="s">
        <v>161</v>
      </c>
      <c r="G22" s="77" t="s">
        <v>161</v>
      </c>
      <c r="H22" s="77" t="s">
        <v>161</v>
      </c>
      <c r="I22" s="77" t="s">
        <v>161</v>
      </c>
      <c r="L22" s="39">
        <v>0</v>
      </c>
    </row>
    <row r="23" spans="1:27" ht="15.75" customHeight="1" x14ac:dyDescent="0.25">
      <c r="A23" s="34" t="str">
        <f>Other_2</f>
        <v>Other</v>
      </c>
      <c r="B23" s="35" t="str">
        <f>Other_2</f>
        <v>01802</v>
      </c>
      <c r="C23" s="72" t="str">
        <f>Other_2</f>
        <v>Sugar cane</v>
      </c>
      <c r="D23" s="77" t="s">
        <v>161</v>
      </c>
      <c r="E23" s="77" t="s">
        <v>161</v>
      </c>
      <c r="F23" s="77" t="s">
        <v>161</v>
      </c>
      <c r="G23" s="77" t="s">
        <v>161</v>
      </c>
      <c r="H23" s="77" t="s">
        <v>161</v>
      </c>
      <c r="I23" s="77" t="s">
        <v>161</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SUM('Step1a_AnnualProduction&amp;Imports'!D5:E5)</f>
        <v>1381159.6510000001</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SUM('Step1a_AnnualProduction&amp;Imports'!D6:E6)</f>
        <v>128220.10400000001</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SUM('Step1a_AnnualProduction&amp;Imports'!D8:E8)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SUM('Step1a_AnnualProduction&amp;Imports'!D9:E9)</f>
        <v>367119.40299999999</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SUM('Step1a_AnnualProduction&amp;Imports'!D10:E10)</f>
        <v>670029.30700000003</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SUM('Step1a_AnnualProduction&amp;Imports'!D11:E11)</f>
        <v>547876.16700000002</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SUM('Step1a_AnnualProduction&amp;Imports'!D12:E12)</f>
        <v>121281.37796500001</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SUM('Step1a_AnnualProduction&amp;Imports'!D13:E13)</f>
        <v>93145</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SUM('Step1a_AnnualProduction&amp;Imports'!D14:E14)</f>
        <v>390463.23800000001</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SUM('Step1a_AnnualProduction&amp;Imports'!D15:E15)</f>
        <v>81267.148000000001</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SUM('Step1a_AnnualProduction&amp;Imports'!D16:E16)</f>
        <v>3084487</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23" priority="2" operator="equal">
      <formula>1</formula>
    </cfRule>
  </conditionalFormatting>
  <conditionalFormatting sqref="L12:L23">
    <cfRule type="expression" dxfId="22"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147</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150</v>
      </c>
      <c r="E11" s="30" t="s">
        <v>151</v>
      </c>
      <c r="F11" s="30" t="s">
        <v>15</v>
      </c>
      <c r="G11" s="30" t="s">
        <v>152</v>
      </c>
      <c r="H11" s="30" t="s">
        <v>153</v>
      </c>
      <c r="I11" s="30" t="s">
        <v>154</v>
      </c>
      <c r="L11" s="38" t="s">
        <v>155</v>
      </c>
      <c r="M11" t="s">
        <v>156</v>
      </c>
    </row>
    <row r="12" spans="1:13" x14ac:dyDescent="0.25">
      <c r="A12" s="33" t="str">
        <f>Cereal_1</f>
        <v>Cereals &amp; Pulses</v>
      </c>
      <c r="B12" s="32" t="str">
        <f>Cereal_1</f>
        <v>0112</v>
      </c>
      <c r="C12" s="71" t="str">
        <f>Cereal_1</f>
        <v>Maize (corn)</v>
      </c>
      <c r="D12" s="77">
        <v>0</v>
      </c>
      <c r="E12" s="77">
        <v>0</v>
      </c>
      <c r="F12" s="77">
        <v>0</v>
      </c>
      <c r="G12" s="77">
        <v>0</v>
      </c>
      <c r="H12" s="77">
        <v>0</v>
      </c>
      <c r="I12" s="77">
        <v>0</v>
      </c>
      <c r="L12" s="39">
        <v>0.185</v>
      </c>
      <c r="M12" t="s">
        <v>157</v>
      </c>
    </row>
    <row r="13" spans="1:13" x14ac:dyDescent="0.25">
      <c r="A13" s="33" t="str">
        <f>Cereal_2</f>
        <v>Cereals &amp; Pulses</v>
      </c>
      <c r="B13" s="32" t="str">
        <f>Cereal_2</f>
        <v>0113</v>
      </c>
      <c r="C13" s="71" t="str">
        <f>Cereal_2</f>
        <v>Rice</v>
      </c>
      <c r="D13" s="77">
        <v>0</v>
      </c>
      <c r="E13" s="77">
        <v>0</v>
      </c>
      <c r="F13" s="77">
        <v>0</v>
      </c>
      <c r="G13" s="77">
        <v>0</v>
      </c>
      <c r="H13" s="77">
        <v>0</v>
      </c>
      <c r="I13" s="77">
        <v>0</v>
      </c>
      <c r="L13" s="39">
        <v>0.125</v>
      </c>
      <c r="M13" t="s">
        <v>157</v>
      </c>
    </row>
    <row r="14" spans="1:13" x14ac:dyDescent="0.25">
      <c r="A14" s="33" t="str">
        <f>Fruits_Vegetables_1</f>
        <v>Fish &amp; Fish Products</v>
      </c>
      <c r="B14" s="32" t="str">
        <f>Fruits_Vegetables_1</f>
        <v>0</v>
      </c>
      <c r="C14" s="71" t="str">
        <f>Fruits_Vegetables_1</f>
        <v xml:space="preserve"> </v>
      </c>
      <c r="D14" s="77">
        <v>0</v>
      </c>
      <c r="E14" s="77">
        <v>0</v>
      </c>
      <c r="F14" s="77">
        <v>0</v>
      </c>
      <c r="G14" s="77">
        <v>0</v>
      </c>
      <c r="H14" s="77">
        <v>0</v>
      </c>
      <c r="I14" s="77">
        <v>0</v>
      </c>
      <c r="L14" s="39"/>
    </row>
    <row r="15" spans="1:13" x14ac:dyDescent="0.25">
      <c r="A15" s="33" t="str">
        <f>Fruits_Vegetables_2</f>
        <v>Fish &amp; Fish Products</v>
      </c>
      <c r="B15" s="32" t="str">
        <f>Fruits_Vegetables_2</f>
        <v>0</v>
      </c>
      <c r="C15" s="71" t="str">
        <f>Fruits_Vegetables_2</f>
        <v xml:space="preserve"> </v>
      </c>
      <c r="D15" s="77">
        <v>0</v>
      </c>
      <c r="E15" s="77">
        <v>0</v>
      </c>
      <c r="F15" s="77">
        <v>0</v>
      </c>
      <c r="G15" s="77">
        <v>0</v>
      </c>
      <c r="H15" s="77">
        <v>0</v>
      </c>
      <c r="I15" s="77">
        <v>0</v>
      </c>
      <c r="L15" s="39"/>
    </row>
    <row r="16" spans="1:13" x14ac:dyDescent="0.25">
      <c r="A16" s="33" t="str">
        <f>Roots_Tubers_Oil_1</f>
        <v>Fruits &amp; Vegetables</v>
      </c>
      <c r="B16" s="32" t="str">
        <f>Roots_Tubers_Oil_1</f>
        <v>01234</v>
      </c>
      <c r="C16" s="71" t="str">
        <f>Roots_Tubers_Oil_1</f>
        <v>Tomatoes</v>
      </c>
      <c r="D16" s="77">
        <v>0</v>
      </c>
      <c r="E16" s="77">
        <v>0</v>
      </c>
      <c r="F16" s="77">
        <v>0</v>
      </c>
      <c r="G16" s="77">
        <v>0</v>
      </c>
      <c r="H16" s="77">
        <v>0</v>
      </c>
      <c r="I16" s="77">
        <v>0</v>
      </c>
      <c r="L16" s="39">
        <v>0.11</v>
      </c>
      <c r="M16" t="s">
        <v>158</v>
      </c>
    </row>
    <row r="17" spans="1:27" x14ac:dyDescent="0.25">
      <c r="A17" s="33" t="str">
        <f>Roots_Tubers_Oil_2</f>
        <v>Fruits &amp; Vegetables</v>
      </c>
      <c r="B17" s="32" t="str">
        <f>Roots_Tubers_Oil_2</f>
        <v>01312</v>
      </c>
      <c r="C17" s="71" t="str">
        <f>Roots_Tubers_Oil_2</f>
        <v>Bananas</v>
      </c>
      <c r="D17" s="77">
        <v>0</v>
      </c>
      <c r="E17" s="77">
        <v>0</v>
      </c>
      <c r="F17" s="77">
        <v>0</v>
      </c>
      <c r="G17" s="77">
        <v>0</v>
      </c>
      <c r="H17" s="77">
        <v>0</v>
      </c>
      <c r="I17" s="77">
        <v>0</v>
      </c>
      <c r="L17" s="39">
        <v>0.11</v>
      </c>
      <c r="M17" t="s">
        <v>158</v>
      </c>
      <c r="X17" s="19"/>
      <c r="Y17" s="19"/>
      <c r="Z17" s="19"/>
      <c r="AA17" s="19"/>
    </row>
    <row r="18" spans="1:27" x14ac:dyDescent="0.25">
      <c r="A18" s="33" t="str">
        <f>Animals_Products_1</f>
        <v>Meat &amp; Animals Products</v>
      </c>
      <c r="B18" s="32" t="str">
        <f>Animals_Products_1</f>
        <v>02211</v>
      </c>
      <c r="C18" s="71" t="str">
        <f>Animals_Products_1</f>
        <v>Raw milk of cattle</v>
      </c>
      <c r="D18" s="77">
        <v>0</v>
      </c>
      <c r="E18" s="77">
        <v>0</v>
      </c>
      <c r="F18" s="77">
        <v>0</v>
      </c>
      <c r="G18" s="77">
        <v>0</v>
      </c>
      <c r="H18" s="77">
        <v>0</v>
      </c>
      <c r="I18" s="77">
        <v>0</v>
      </c>
      <c r="L18" s="39">
        <v>5.2999999999999999E-2</v>
      </c>
      <c r="M18" t="s">
        <v>158</v>
      </c>
    </row>
    <row r="19" spans="1:27" x14ac:dyDescent="0.25">
      <c r="A19" s="33" t="str">
        <f>Animals_Products_2</f>
        <v>Meat &amp; Animals Products</v>
      </c>
      <c r="B19" s="32" t="str">
        <f>Animals_Products_2</f>
        <v>21113.01</v>
      </c>
      <c r="C19" s="71" t="str">
        <f>Animals_Products_2</f>
        <v>Meat of pig fresh or chilled</v>
      </c>
      <c r="D19" s="77">
        <v>0</v>
      </c>
      <c r="E19" s="77">
        <v>0</v>
      </c>
      <c r="F19" s="77">
        <v>0</v>
      </c>
      <c r="G19" s="77">
        <v>0</v>
      </c>
      <c r="H19" s="77">
        <v>0</v>
      </c>
      <c r="I19" s="77">
        <v>0</v>
      </c>
      <c r="L19" s="39">
        <v>5.2999999999999999E-2</v>
      </c>
      <c r="M19" t="s">
        <v>158</v>
      </c>
    </row>
    <row r="20" spans="1:27" x14ac:dyDescent="0.25">
      <c r="A20" s="33" t="str">
        <f>Fish_1</f>
        <v>Roots, Tubers &amp; Oil-Bearing Crops</v>
      </c>
      <c r="B20" s="32" t="str">
        <f>Fish_1</f>
        <v>0142</v>
      </c>
      <c r="C20" s="71" t="str">
        <f>Fish_1</f>
        <v>Groundnuts excluding shelled</v>
      </c>
      <c r="D20" s="77">
        <v>0</v>
      </c>
      <c r="E20" s="77">
        <v>0</v>
      </c>
      <c r="F20" s="77">
        <v>0</v>
      </c>
      <c r="G20" s="77">
        <v>0</v>
      </c>
      <c r="H20" s="77">
        <v>0</v>
      </c>
      <c r="I20" s="77">
        <v>0</v>
      </c>
      <c r="L20" s="39">
        <v>0.107</v>
      </c>
      <c r="M20" t="s">
        <v>158</v>
      </c>
    </row>
    <row r="21" spans="1:27" x14ac:dyDescent="0.25">
      <c r="A21" s="33" t="str">
        <f>Fish_2</f>
        <v>Roots, Tubers &amp; Oil-Bearing Crops</v>
      </c>
      <c r="B21" s="32" t="str">
        <f>Fish_2</f>
        <v>01530</v>
      </c>
      <c r="C21" s="71" t="str">
        <f>Fish_2</f>
        <v>Sweet potatoes</v>
      </c>
      <c r="D21" s="77">
        <v>0</v>
      </c>
      <c r="E21" s="77">
        <v>0</v>
      </c>
      <c r="F21" s="77">
        <v>0</v>
      </c>
      <c r="G21" s="77">
        <v>0</v>
      </c>
      <c r="H21" s="77">
        <v>0</v>
      </c>
      <c r="I21" s="77">
        <v>0</v>
      </c>
      <c r="L21" s="39">
        <v>0.107</v>
      </c>
      <c r="M21" t="s">
        <v>158</v>
      </c>
    </row>
    <row r="22" spans="1:27" x14ac:dyDescent="0.25">
      <c r="A22" s="33" t="str">
        <f>Other_1</f>
        <v>Other</v>
      </c>
      <c r="B22" s="32" t="str">
        <f>Other_1</f>
        <v>01372</v>
      </c>
      <c r="C22" s="71" t="str">
        <f>Other_1</f>
        <v>Cashew nuts in shell</v>
      </c>
      <c r="D22" s="77">
        <v>0</v>
      </c>
      <c r="E22" s="77">
        <v>0</v>
      </c>
      <c r="F22" s="77">
        <v>0</v>
      </c>
      <c r="G22" s="77">
        <v>0</v>
      </c>
      <c r="H22" s="77">
        <v>0</v>
      </c>
      <c r="I22" s="77">
        <v>0</v>
      </c>
      <c r="L22" s="39">
        <v>0.05</v>
      </c>
      <c r="M22" t="s">
        <v>158</v>
      </c>
    </row>
    <row r="23" spans="1:27" ht="15.75" customHeight="1" x14ac:dyDescent="0.25">
      <c r="A23" s="34" t="str">
        <f>Other_2</f>
        <v>Other</v>
      </c>
      <c r="B23" s="35" t="str">
        <f>Other_2</f>
        <v>01802</v>
      </c>
      <c r="C23" s="72" t="str">
        <f>Other_2</f>
        <v>Sugar cane</v>
      </c>
      <c r="D23" s="77">
        <v>0</v>
      </c>
      <c r="E23" s="77">
        <v>0</v>
      </c>
      <c r="F23" s="77">
        <v>0</v>
      </c>
      <c r="G23" s="77">
        <v>0</v>
      </c>
      <c r="H23" s="77">
        <v>0</v>
      </c>
      <c r="I23" s="77">
        <v>0</v>
      </c>
      <c r="L23" s="39">
        <v>0.05</v>
      </c>
      <c r="M23" t="s">
        <v>158</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0.185</v>
      </c>
      <c r="M31" s="81" t="str">
        <f>Cereal_1_Prod</f>
        <v>1,503,379</v>
      </c>
      <c r="N31" s="67">
        <f>L31*M31</f>
        <v>278125.11499999999</v>
      </c>
      <c r="O31" s="68">
        <f>IF(ISNUMBER(D12),M31*(1+D12/100),M31)</f>
        <v>1503379</v>
      </c>
      <c r="P31" s="31">
        <f>SUM('Step1a_AnnualProduction&amp;Imports'!D5:E5)</f>
        <v>1381159.6510000001</v>
      </c>
      <c r="Q31" s="41">
        <f>P31*L31</f>
        <v>255514.535435</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0.125</v>
      </c>
      <c r="M32" s="81" t="str">
        <f>Cereal_2_Prod</f>
        <v xml:space="preserve">  118,118</v>
      </c>
      <c r="N32" s="61">
        <f t="shared" ref="N32:N42" si="6">L32*M32</f>
        <v>14764.75</v>
      </c>
      <c r="O32" s="68">
        <f>IF(ISNUMBER(D13),M32*(1+D13/100),M32)</f>
        <v>118118</v>
      </c>
      <c r="P32" s="31">
        <f>SUM('Step1a_AnnualProduction&amp;Imports'!D6:E6)</f>
        <v>128220.10400000001</v>
      </c>
      <c r="Q32" s="41">
        <f t="shared" ref="Q32:Q42" si="7">P32*L32</f>
        <v>16027.513000000001</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f t="shared" ref="O33:O42" si="8">IF(ISNUMBER(D14),M33*(1+D14/100),M33)</f>
        <v>0</v>
      </c>
      <c r="P33" s="31">
        <f>SUM('Step1a_AnnualProduction&amp;Imports'!D7:E7)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f t="shared" si="8"/>
        <v>0</v>
      </c>
      <c r="P34" s="31">
        <f>SUM('Step1a_AnnualProduction&amp;Imports'!D8:E8)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378,290</v>
      </c>
      <c r="N35" s="61">
        <f t="shared" si="6"/>
        <v>41611.9</v>
      </c>
      <c r="O35" s="68">
        <f t="shared" si="8"/>
        <v>378290</v>
      </c>
      <c r="P35" s="31">
        <f>SUM('Step1a_AnnualProduction&amp;Imports'!D9:E9)</f>
        <v>367119.40299999999</v>
      </c>
      <c r="Q35" s="41">
        <f t="shared" si="7"/>
        <v>40383.134330000001</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593,790</v>
      </c>
      <c r="N36" s="61">
        <f t="shared" si="6"/>
        <v>65316.9</v>
      </c>
      <c r="O36" s="68">
        <f t="shared" si="8"/>
        <v>593790</v>
      </c>
      <c r="P36" s="31">
        <f>SUM('Step1a_AnnualProduction&amp;Imports'!D10:E10)</f>
        <v>670029.30700000003</v>
      </c>
      <c r="Q36" s="41">
        <f t="shared" si="7"/>
        <v>73703.223769999997</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 xml:space="preserve">  550,559</v>
      </c>
      <c r="N37" s="61">
        <f t="shared" si="6"/>
        <v>29179.627</v>
      </c>
      <c r="O37" s="68">
        <f t="shared" si="8"/>
        <v>550559</v>
      </c>
      <c r="P37" s="31">
        <f>SUM('Step1a_AnnualProduction&amp;Imports'!D11:E11)</f>
        <v>547876.16700000002</v>
      </c>
      <c r="Q37" s="41">
        <f t="shared" si="7"/>
        <v>29037.436850999999</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123,698</v>
      </c>
      <c r="N38" s="61">
        <f t="shared" si="6"/>
        <v>6555.9939999999997</v>
      </c>
      <c r="O38" s="68">
        <f t="shared" si="8"/>
        <v>123698</v>
      </c>
      <c r="P38" s="31">
        <f>SUM('Step1a_AnnualProduction&amp;Imports'!D12:E12)</f>
        <v>121281.37796500001</v>
      </c>
      <c r="Q38" s="41">
        <f t="shared" si="7"/>
        <v>6427.9130321450002</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0.107</v>
      </c>
      <c r="M39" s="81" t="str">
        <f>Fish_1_Prod</f>
        <v xml:space="preserve">   89,414</v>
      </c>
      <c r="N39" s="61">
        <f t="shared" si="6"/>
        <v>9567.2980000000007</v>
      </c>
      <c r="O39" s="68">
        <f t="shared" si="8"/>
        <v>89414</v>
      </c>
      <c r="P39" s="31">
        <f>SUM('Step1a_AnnualProduction&amp;Imports'!D13:E13)</f>
        <v>93145</v>
      </c>
      <c r="Q39" s="41">
        <f t="shared" si="7"/>
        <v>9966.5149999999994</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0.107</v>
      </c>
      <c r="M40" s="81" t="str">
        <f>Fish_2_Prod</f>
        <v xml:space="preserve">  517,414</v>
      </c>
      <c r="N40" s="61">
        <f t="shared" si="6"/>
        <v>55363.298000000003</v>
      </c>
      <c r="O40" s="68">
        <f t="shared" si="8"/>
        <v>517414</v>
      </c>
      <c r="P40" s="31">
        <f>SUM('Step1a_AnnualProduction&amp;Imports'!D14:E14)</f>
        <v>390463.23800000001</v>
      </c>
      <c r="Q40" s="41">
        <f t="shared" si="7"/>
        <v>41779.566466000004</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92,723</v>
      </c>
      <c r="N41" s="61">
        <f t="shared" si="6"/>
        <v>4636.1500000000005</v>
      </c>
      <c r="O41" s="68">
        <f t="shared" si="8"/>
        <v>92723</v>
      </c>
      <c r="P41" s="31">
        <f>SUM('Step1a_AnnualProduction&amp;Imports'!D15:E15)</f>
        <v>81267.148000000001</v>
      </c>
      <c r="Q41" s="41">
        <f t="shared" si="7"/>
        <v>4063.3574000000003</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2,922,996</v>
      </c>
      <c r="N42" s="61">
        <f t="shared" si="6"/>
        <v>146149.80000000002</v>
      </c>
      <c r="O42" s="68">
        <f t="shared" si="8"/>
        <v>2922996</v>
      </c>
      <c r="P42" s="31">
        <f>SUM('Step1a_AnnualProduction&amp;Imports'!D16:E16)</f>
        <v>3084487</v>
      </c>
      <c r="Q42" s="41">
        <f t="shared" si="7"/>
        <v>154224.35</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L8:M8"/>
    <mergeCell ref="A1:H1"/>
    <mergeCell ref="D10:I10"/>
    <mergeCell ref="D29:I29"/>
    <mergeCell ref="A27:I27"/>
    <mergeCell ref="A8:I8"/>
  </mergeCells>
  <conditionalFormatting sqref="N12">
    <cfRule type="cellIs" dxfId="21" priority="5" operator="equal">
      <formula>1</formula>
    </cfRule>
  </conditionalFormatting>
  <conditionalFormatting sqref="L12:L23">
    <cfRule type="expression" dxfId="20"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zoomScale="85" zoomScaleNormal="85" workbookViewId="0">
      <selection activeCell="H43" sqref="H4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143</v>
      </c>
      <c r="B2" s="48" t="s">
        <v>144</v>
      </c>
      <c r="C2" s="48"/>
      <c r="D2" s="48"/>
      <c r="E2" s="48"/>
      <c r="F2" s="48"/>
      <c r="G2" s="48"/>
      <c r="H2" s="48"/>
      <c r="I2" s="48"/>
      <c r="J2" s="47"/>
      <c r="K2" s="47"/>
    </row>
    <row r="3" spans="1:13" ht="18" customHeight="1" x14ac:dyDescent="0.25">
      <c r="A3" s="49" t="s">
        <v>145</v>
      </c>
      <c r="B3" s="50" t="s">
        <v>146</v>
      </c>
      <c r="C3" s="51"/>
      <c r="D3" s="48"/>
      <c r="E3" s="48"/>
      <c r="F3" s="48"/>
      <c r="G3" s="48"/>
      <c r="H3" s="48"/>
      <c r="I3" s="48"/>
      <c r="J3" s="47"/>
      <c r="K3" s="47"/>
    </row>
    <row r="4" spans="1:13" ht="18" customHeight="1" x14ac:dyDescent="0.25">
      <c r="A4" s="52" t="s">
        <v>23</v>
      </c>
      <c r="B4" s="45" t="s">
        <v>159</v>
      </c>
      <c r="C4" s="53"/>
      <c r="D4" s="48"/>
      <c r="E4" s="48"/>
      <c r="F4" s="48"/>
      <c r="G4" s="48"/>
      <c r="H4" s="48"/>
      <c r="I4" s="48"/>
      <c r="J4" s="47"/>
      <c r="K4" s="47"/>
    </row>
    <row r="5" spans="1:13" ht="15.75" customHeight="1" x14ac:dyDescent="0.25">
      <c r="A5" s="54" t="s">
        <v>148</v>
      </c>
      <c r="B5" s="55" t="s">
        <v>149</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155</v>
      </c>
      <c r="M11" t="s">
        <v>156</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0.185</v>
      </c>
      <c r="M12" t="s">
        <v>157</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0.125</v>
      </c>
      <c r="M13" t="s">
        <v>157</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0.11</v>
      </c>
      <c r="M16" t="s">
        <v>158</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0.11</v>
      </c>
      <c r="M17" t="s">
        <v>158</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5.2999999999999999E-2</v>
      </c>
      <c r="M18" t="s">
        <v>158</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5.2999999999999999E-2</v>
      </c>
      <c r="M19" t="s">
        <v>158</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0.107</v>
      </c>
      <c r="M20" t="s">
        <v>158</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0.107</v>
      </c>
      <c r="M21" t="s">
        <v>158</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0.05</v>
      </c>
      <c r="M22" t="s">
        <v>158</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0.05</v>
      </c>
      <c r="M23" t="s">
        <v>158</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0.185</v>
      </c>
      <c r="M31" s="81" t="str">
        <f>Cereal_1_Prod</f>
        <v>1,503,379</v>
      </c>
      <c r="N31" s="67">
        <f>L31*M31</f>
        <v>278125.11499999999</v>
      </c>
      <c r="O31" s="68" t="str">
        <f>IF(ISNUMBER(D12),M31*(1+D12/100),M31)</f>
        <v>1,503,379</v>
      </c>
      <c r="P31" s="31">
        <f>SUM('Step1a_AnnualProduction&amp;Imports'!F5:G5)</f>
        <v>1625599.27874</v>
      </c>
      <c r="Q31" s="41">
        <f>P31*L31</f>
        <v>300735.86656689999</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0.125</v>
      </c>
      <c r="M32" s="81" t="str">
        <f>Cereal_2_Prod</f>
        <v xml:space="preserve">  118,118</v>
      </c>
      <c r="N32" s="61">
        <f t="shared" ref="N32:N42" si="6">L32*M32</f>
        <v>14764.75</v>
      </c>
      <c r="O32" s="68" t="str">
        <f>IF(ISNUMBER(D13),M32*(1+D13/100),M32)</f>
        <v xml:space="preserve">  118,118</v>
      </c>
      <c r="P32" s="31">
        <f>SUM('Step1a_AnnualProduction&amp;Imports'!F6:G6)</f>
        <v>108014.90397500001</v>
      </c>
      <c r="Q32" s="41">
        <f t="shared" ref="Q32:Q42" si="7">P32*L32</f>
        <v>13501.862996875001</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SUM('Step1a_AnnualProduction&amp;Imports'!F7:G7)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SUM('Step1a_AnnualProduction&amp;Imports'!F8:G8)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0.11</v>
      </c>
      <c r="M35" s="81" t="str">
        <f>Roots_Tubers_Oil_1_Prod</f>
        <v xml:space="preserve">  378,290</v>
      </c>
      <c r="N35" s="61">
        <f t="shared" si="6"/>
        <v>41611.9</v>
      </c>
      <c r="O35" s="68" t="str">
        <f t="shared" si="8"/>
        <v xml:space="preserve">  378,290</v>
      </c>
      <c r="P35" s="31">
        <f>SUM('Step1a_AnnualProduction&amp;Imports'!F9:G9)</f>
        <v>389460.62963799998</v>
      </c>
      <c r="Q35" s="41">
        <f t="shared" si="7"/>
        <v>42840.669260179995</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0.11</v>
      </c>
      <c r="M36" s="81" t="str">
        <f>Roots_Tubers_Oil_2_Prod</f>
        <v xml:space="preserve">  593,790</v>
      </c>
      <c r="N36" s="61">
        <f t="shared" si="6"/>
        <v>65316.9</v>
      </c>
      <c r="O36" s="68" t="str">
        <f t="shared" si="8"/>
        <v xml:space="preserve">  593,790</v>
      </c>
      <c r="P36" s="31">
        <f>SUM('Step1a_AnnualProduction&amp;Imports'!F10:G10)</f>
        <v>517550.61051999999</v>
      </c>
      <c r="Q36" s="41">
        <f t="shared" si="7"/>
        <v>56930.567157199999</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5.2999999999999999E-2</v>
      </c>
      <c r="M37" s="81" t="str">
        <f>Animals_Products_1_Prod</f>
        <v xml:space="preserve">  550,559</v>
      </c>
      <c r="N37" s="61">
        <f t="shared" si="6"/>
        <v>29179.627</v>
      </c>
      <c r="O37" s="68" t="str">
        <f t="shared" si="8"/>
        <v xml:space="preserve">  550,559</v>
      </c>
      <c r="P37" s="31">
        <f>SUM('Step1a_AnnualProduction&amp;Imports'!F11:G11)</f>
        <v>553241.17521799996</v>
      </c>
      <c r="Q37" s="41">
        <f t="shared" si="7"/>
        <v>29321.782286553997</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5.2999999999999999E-2</v>
      </c>
      <c r="M38" s="81" t="str">
        <f>Animals_Products_2_Prod</f>
        <v xml:space="preserve">  123,698</v>
      </c>
      <c r="N38" s="61">
        <f t="shared" si="6"/>
        <v>6555.9939999999997</v>
      </c>
      <c r="O38" s="68" t="str">
        <f t="shared" si="8"/>
        <v xml:space="preserve">  123,698</v>
      </c>
      <c r="P38" s="31">
        <f>SUM('Step1a_AnnualProduction&amp;Imports'!F12:G12)</f>
        <v>126114.95507700001</v>
      </c>
      <c r="Q38" s="41">
        <f t="shared" si="7"/>
        <v>6684.0926190810005</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0.107</v>
      </c>
      <c r="M39" s="81" t="str">
        <f>Fish_1_Prod</f>
        <v xml:space="preserve">   89,414</v>
      </c>
      <c r="N39" s="61">
        <f t="shared" si="6"/>
        <v>9567.2980000000007</v>
      </c>
      <c r="O39" s="68" t="str">
        <f t="shared" si="8"/>
        <v xml:space="preserve">   89,414</v>
      </c>
      <c r="P39" s="31">
        <f>SUM('Step1a_AnnualProduction&amp;Imports'!F13:G13)</f>
        <v>85682.06</v>
      </c>
      <c r="Q39" s="41">
        <f t="shared" si="7"/>
        <v>9167.9804199999999</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0.107</v>
      </c>
      <c r="M40" s="81" t="str">
        <f>Fish_2_Prod</f>
        <v xml:space="preserve">  517,414</v>
      </c>
      <c r="N40" s="61">
        <f t="shared" si="6"/>
        <v>55363.298000000003</v>
      </c>
      <c r="O40" s="68" t="str">
        <f t="shared" si="8"/>
        <v xml:space="preserve">  517,414</v>
      </c>
      <c r="P40" s="31">
        <f>SUM('Step1a_AnnualProduction&amp;Imports'!F14:G14)</f>
        <v>644364.25171500002</v>
      </c>
      <c r="Q40" s="41">
        <f t="shared" si="7"/>
        <v>68946.974933505</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0.05</v>
      </c>
      <c r="M41" s="81" t="str">
        <f>Other_1_Prod</f>
        <v xml:space="preserve">   92,723</v>
      </c>
      <c r="N41" s="61">
        <f t="shared" si="6"/>
        <v>4636.1500000000005</v>
      </c>
      <c r="O41" s="68" t="str">
        <f t="shared" si="8"/>
        <v xml:space="preserve">   92,723</v>
      </c>
      <c r="P41" s="31">
        <f>SUM('Step1a_AnnualProduction&amp;Imports'!F15:G15)</f>
        <v>104179.0021</v>
      </c>
      <c r="Q41" s="41">
        <f t="shared" si="7"/>
        <v>5208.9501049999999</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0.05</v>
      </c>
      <c r="M42" s="81" t="str">
        <f>Other_2_Prod</f>
        <v>2,922,996</v>
      </c>
      <c r="N42" s="61">
        <f t="shared" si="6"/>
        <v>146149.80000000002</v>
      </c>
      <c r="O42" s="68" t="str">
        <f t="shared" si="8"/>
        <v>2,922,996</v>
      </c>
      <c r="P42" s="31">
        <f>SUM('Step1a_AnnualProduction&amp;Imports'!F16:G16)</f>
        <v>2761506.02</v>
      </c>
      <c r="Q42" s="41">
        <f t="shared" si="7"/>
        <v>138075.30100000001</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9" priority="3" operator="equal">
      <formula>1</formula>
    </cfRule>
  </conditionalFormatting>
  <conditionalFormatting sqref="L12:L23">
    <cfRule type="expression" dxfId="18"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13" zoomScale="85" zoomScaleNormal="85" workbookViewId="0">
      <selection activeCell="G33" sqref="G33"/>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SUM('Step1a_AnnualProduction&amp;Imports'!H5:I5)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SUM('Step1a_AnnualProduction&amp;Imports'!H6:I6)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SUM('Step1a_AnnualProduction&amp;Imports'!H7:I7)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SUM('Step1a_AnnualProduction&amp;Imports'!H8:I8)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SUM('Step1a_AnnualProduction&amp;Imports'!H9:I9)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SUM('Step1a_AnnualProduction&amp;Imports'!H10:I10)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SUM('Step1a_AnnualProduction&amp;Imports'!H11:I11)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SUM('Step1a_AnnualProduction&amp;Imports'!H12:I12)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SUM('Step1a_AnnualProduction&amp;Imports'!H13:I13)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SUM('Step1a_AnnualProduction&amp;Imports'!H14:I14)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SUM('Step1a_AnnualProduction&amp;Imports'!H15:I15)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SUM('Step1a_AnnualProduction&amp;Imports'!H16:I16)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7" priority="3" operator="equal">
      <formula>1</formula>
    </cfRule>
  </conditionalFormatting>
  <conditionalFormatting sqref="L12:L23">
    <cfRule type="expression" dxfId="16" priority="1">
      <formula>AND(SUM(D12:I12)&lt;&gt;0,L12&lt;&gt;0)</formula>
    </cfRule>
  </conditionalFormatting>
  <dataValidations count="2">
    <dataValidation type="custom" allowBlank="1" showInputMessage="1" showErrorMessage="1" sqref="M12:M23">
      <formula1>IF(M12=TRUE,1,2)</formula1>
    </dataValidation>
    <dataValidation type="whole" allowBlank="1" showInputMessage="1" showErrorMessage="1" sqref="N12:N23">
      <formula1>1</formula1>
      <formula2>1</formula2>
    </dataValidation>
  </dataValidations>
  <pageMargins left="0.7" right="0.7" top="0.75" bottom="0.75" header="0.3" footer="0.3"/>
  <pageSetup paperSize="9" scale="37" fitToHeight="2"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47"/>
  <sheetViews>
    <sheetView topLeftCell="A7" zoomScale="85" zoomScaleNormal="85" workbookViewId="0">
      <selection activeCell="L31" sqref="L31:L42"/>
    </sheetView>
  </sheetViews>
  <sheetFormatPr defaultRowHeight="15" x14ac:dyDescent="0.25"/>
  <cols>
    <col min="1" max="1" width="13.85546875" customWidth="1"/>
    <col min="3" max="3" width="27.5703125" customWidth="1"/>
    <col min="4" max="4" width="12.7109375" customWidth="1"/>
    <col min="6" max="7" width="12.140625" customWidth="1"/>
    <col min="8" max="8" width="11.85546875" customWidth="1"/>
    <col min="9" max="9" width="10.7109375" customWidth="1"/>
    <col min="10" max="10" width="3.28515625" customWidth="1"/>
    <col min="11" max="11" width="13" customWidth="1"/>
    <col min="12" max="12" width="20.42578125" customWidth="1"/>
    <col min="13" max="13" width="17.7109375" customWidth="1"/>
    <col min="14" max="14" width="17" customWidth="1"/>
    <col min="15" max="15" width="15.42578125" customWidth="1"/>
    <col min="16" max="16" width="15.7109375" customWidth="1"/>
    <col min="17" max="17" width="16.5703125" customWidth="1"/>
  </cols>
  <sheetData>
    <row r="1" spans="1:13" ht="15" customHeight="1" x14ac:dyDescent="0.25">
      <c r="A1" s="110" t="s">
        <v>53</v>
      </c>
      <c r="B1" s="110"/>
      <c r="C1" s="110"/>
      <c r="D1" s="110"/>
      <c r="E1" s="110"/>
      <c r="F1" s="110"/>
      <c r="G1" s="110"/>
      <c r="H1" s="110"/>
      <c r="I1" s="48"/>
      <c r="J1" s="47"/>
      <c r="K1" s="47"/>
    </row>
    <row r="2" spans="1:13" ht="15.75" customHeight="1" x14ac:dyDescent="0.25">
      <c r="A2" s="48" t="s">
        <v>54</v>
      </c>
      <c r="B2" s="48" t="s">
        <v>55</v>
      </c>
      <c r="C2" s="48"/>
      <c r="D2" s="48"/>
      <c r="E2" s="48"/>
      <c r="F2" s="48"/>
      <c r="G2" s="48"/>
      <c r="H2" s="48"/>
      <c r="I2" s="48"/>
      <c r="J2" s="47"/>
      <c r="K2" s="47"/>
    </row>
    <row r="3" spans="1:13" ht="18" customHeight="1" x14ac:dyDescent="0.25">
      <c r="A3" s="49" t="s">
        <v>22</v>
      </c>
      <c r="B3" s="50" t="s">
        <v>47</v>
      </c>
      <c r="C3" s="51"/>
      <c r="D3" s="48"/>
      <c r="E3" s="48"/>
      <c r="F3" s="48"/>
      <c r="G3" s="48"/>
      <c r="H3" s="48"/>
      <c r="I3" s="48"/>
      <c r="J3" s="47"/>
      <c r="K3" s="47"/>
    </row>
    <row r="4" spans="1:13" ht="18" customHeight="1" x14ac:dyDescent="0.25">
      <c r="A4" s="52" t="s">
        <v>23</v>
      </c>
      <c r="B4" s="45">
        <v>2015</v>
      </c>
      <c r="C4" s="53"/>
      <c r="D4" s="48"/>
      <c r="E4" s="48"/>
      <c r="F4" s="48"/>
      <c r="G4" s="48"/>
      <c r="H4" s="48"/>
      <c r="I4" s="48"/>
      <c r="J4" s="47"/>
      <c r="K4" s="47"/>
    </row>
    <row r="5" spans="1:13" ht="15.75" customHeight="1" x14ac:dyDescent="0.25">
      <c r="A5" s="54" t="s">
        <v>24</v>
      </c>
      <c r="B5" s="55" t="s">
        <v>25</v>
      </c>
      <c r="C5" s="56"/>
    </row>
    <row r="6" spans="1:13" x14ac:dyDescent="0.25">
      <c r="M6" s="2"/>
    </row>
    <row r="7" spans="1:13" ht="15.75" customHeight="1" x14ac:dyDescent="0.25">
      <c r="A7" s="57" t="s">
        <v>32</v>
      </c>
      <c r="B7" s="57"/>
      <c r="C7" s="57"/>
      <c r="D7" s="57"/>
      <c r="E7" s="57"/>
      <c r="F7" s="57"/>
      <c r="G7" s="57"/>
      <c r="H7" s="57"/>
      <c r="I7" s="57"/>
      <c r="J7" s="57"/>
      <c r="K7" s="57"/>
      <c r="L7" s="57"/>
    </row>
    <row r="8" spans="1:13" ht="83.25" customHeight="1" x14ac:dyDescent="0.25">
      <c r="A8" s="110" t="s">
        <v>31</v>
      </c>
      <c r="B8" s="110"/>
      <c r="C8" s="110"/>
      <c r="D8" s="110"/>
      <c r="E8" s="110"/>
      <c r="F8" s="110"/>
      <c r="G8" s="110"/>
      <c r="H8" s="110"/>
      <c r="I8" s="110"/>
      <c r="J8" s="2"/>
      <c r="K8" s="2"/>
      <c r="L8" s="111" t="s">
        <v>41</v>
      </c>
      <c r="M8" s="111"/>
    </row>
    <row r="9" spans="1:13" ht="15.75" customHeight="1" x14ac:dyDescent="0.25">
      <c r="A9" s="2"/>
      <c r="B9" s="2"/>
      <c r="C9" s="2"/>
      <c r="D9" s="2"/>
      <c r="E9" s="2"/>
      <c r="F9" s="2"/>
      <c r="G9" s="2"/>
      <c r="H9" s="2"/>
      <c r="I9" s="2"/>
      <c r="J9" s="2"/>
      <c r="K9" s="2"/>
      <c r="L9" s="1"/>
      <c r="M9" s="1"/>
    </row>
    <row r="10" spans="1:13" ht="15.75" customHeight="1" x14ac:dyDescent="0.25">
      <c r="D10" s="112" t="s">
        <v>20</v>
      </c>
      <c r="E10" s="113"/>
      <c r="F10" s="113"/>
      <c r="G10" s="113"/>
      <c r="H10" s="113"/>
      <c r="I10" s="114"/>
      <c r="L10" s="1"/>
    </row>
    <row r="11" spans="1:13" x14ac:dyDescent="0.25">
      <c r="A11" s="74" t="s">
        <v>7</v>
      </c>
      <c r="B11" s="75" t="s">
        <v>8</v>
      </c>
      <c r="C11" s="76" t="s">
        <v>9</v>
      </c>
      <c r="D11" s="73" t="s">
        <v>13</v>
      </c>
      <c r="E11" s="30" t="s">
        <v>14</v>
      </c>
      <c r="F11" s="30" t="s">
        <v>15</v>
      </c>
      <c r="G11" s="30" t="s">
        <v>16</v>
      </c>
      <c r="H11" s="30" t="s">
        <v>17</v>
      </c>
      <c r="I11" s="30" t="s">
        <v>18</v>
      </c>
      <c r="L11" s="38" t="s">
        <v>40</v>
      </c>
    </row>
    <row r="12" spans="1:13" x14ac:dyDescent="0.25">
      <c r="A12" s="33" t="str">
        <f>Cereal_1</f>
        <v>Cereals &amp; Pulses</v>
      </c>
      <c r="B12" s="32" t="str">
        <f>Cereal_1</f>
        <v>0112</v>
      </c>
      <c r="C12" s="71" t="str">
        <f>Cereal_1</f>
        <v>Maize (corn)</v>
      </c>
      <c r="D12" s="77" t="s">
        <v>19</v>
      </c>
      <c r="E12" s="77" t="s">
        <v>19</v>
      </c>
      <c r="F12" s="77" t="s">
        <v>19</v>
      </c>
      <c r="G12" s="77" t="s">
        <v>19</v>
      </c>
      <c r="H12" s="77" t="s">
        <v>19</v>
      </c>
      <c r="I12" s="77" t="s">
        <v>19</v>
      </c>
      <c r="L12" s="39">
        <v>0</v>
      </c>
    </row>
    <row r="13" spans="1:13" x14ac:dyDescent="0.25">
      <c r="A13" s="33" t="str">
        <f>Cereal_2</f>
        <v>Cereals &amp; Pulses</v>
      </c>
      <c r="B13" s="32" t="str">
        <f>Cereal_2</f>
        <v>0113</v>
      </c>
      <c r="C13" s="71" t="str">
        <f>Cereal_2</f>
        <v>Rice</v>
      </c>
      <c r="D13" s="77" t="s">
        <v>19</v>
      </c>
      <c r="E13" s="77" t="s">
        <v>19</v>
      </c>
      <c r="F13" s="77" t="s">
        <v>19</v>
      </c>
      <c r="G13" s="77" t="s">
        <v>19</v>
      </c>
      <c r="H13" s="77" t="s">
        <v>19</v>
      </c>
      <c r="I13" s="77" t="s">
        <v>19</v>
      </c>
      <c r="L13" s="39">
        <v>0</v>
      </c>
    </row>
    <row r="14" spans="1:13" x14ac:dyDescent="0.25">
      <c r="A14" s="33" t="str">
        <f>Fruits_Vegetables_1</f>
        <v>Fish &amp; Fish Products</v>
      </c>
      <c r="B14" s="32" t="str">
        <f>Fruits_Vegetables_1</f>
        <v>0</v>
      </c>
      <c r="C14" s="71" t="str">
        <f>Fruits_Vegetables_1</f>
        <v xml:space="preserve"> </v>
      </c>
      <c r="D14" s="77" t="s">
        <v>19</v>
      </c>
      <c r="E14" s="77" t="s">
        <v>19</v>
      </c>
      <c r="F14" s="77" t="s">
        <v>19</v>
      </c>
      <c r="G14" s="77" t="s">
        <v>19</v>
      </c>
      <c r="H14" s="77" t="s">
        <v>19</v>
      </c>
      <c r="I14" s="77" t="s">
        <v>19</v>
      </c>
      <c r="L14" s="39">
        <v>0</v>
      </c>
    </row>
    <row r="15" spans="1:13" x14ac:dyDescent="0.25">
      <c r="A15" s="33" t="str">
        <f>Fruits_Vegetables_2</f>
        <v>Fish &amp; Fish Products</v>
      </c>
      <c r="B15" s="32" t="str">
        <f>Fruits_Vegetables_2</f>
        <v>0</v>
      </c>
      <c r="C15" s="71" t="str">
        <f>Fruits_Vegetables_2</f>
        <v xml:space="preserve"> </v>
      </c>
      <c r="D15" s="77" t="s">
        <v>19</v>
      </c>
      <c r="E15" s="77" t="s">
        <v>19</v>
      </c>
      <c r="F15" s="77" t="s">
        <v>19</v>
      </c>
      <c r="G15" s="77" t="s">
        <v>19</v>
      </c>
      <c r="H15" s="77" t="s">
        <v>19</v>
      </c>
      <c r="I15" s="77" t="s">
        <v>19</v>
      </c>
      <c r="L15" s="39">
        <v>0</v>
      </c>
    </row>
    <row r="16" spans="1:13" x14ac:dyDescent="0.25">
      <c r="A16" s="33" t="str">
        <f>Roots_Tubers_Oil_1</f>
        <v>Fruits &amp; Vegetables</v>
      </c>
      <c r="B16" s="32" t="str">
        <f>Roots_Tubers_Oil_1</f>
        <v>01234</v>
      </c>
      <c r="C16" s="71" t="str">
        <f>Roots_Tubers_Oil_1</f>
        <v>Tomatoes</v>
      </c>
      <c r="D16" s="77" t="s">
        <v>19</v>
      </c>
      <c r="E16" s="77" t="s">
        <v>19</v>
      </c>
      <c r="F16" s="77" t="s">
        <v>19</v>
      </c>
      <c r="G16" s="77" t="s">
        <v>19</v>
      </c>
      <c r="H16" s="77" t="s">
        <v>19</v>
      </c>
      <c r="I16" s="77" t="s">
        <v>19</v>
      </c>
      <c r="L16" s="39">
        <v>0</v>
      </c>
    </row>
    <row r="17" spans="1:27" x14ac:dyDescent="0.25">
      <c r="A17" s="33" t="str">
        <f>Roots_Tubers_Oil_2</f>
        <v>Fruits &amp; Vegetables</v>
      </c>
      <c r="B17" s="32" t="str">
        <f>Roots_Tubers_Oil_2</f>
        <v>01312</v>
      </c>
      <c r="C17" s="71" t="str">
        <f>Roots_Tubers_Oil_2</f>
        <v>Bananas</v>
      </c>
      <c r="D17" s="77" t="s">
        <v>19</v>
      </c>
      <c r="E17" s="77" t="s">
        <v>19</v>
      </c>
      <c r="F17" s="77" t="s">
        <v>19</v>
      </c>
      <c r="G17" s="77" t="s">
        <v>19</v>
      </c>
      <c r="H17" s="77" t="s">
        <v>19</v>
      </c>
      <c r="I17" s="77" t="s">
        <v>19</v>
      </c>
      <c r="L17" s="39">
        <v>0</v>
      </c>
      <c r="X17" s="19"/>
      <c r="Y17" s="19"/>
      <c r="Z17" s="19"/>
      <c r="AA17" s="19"/>
    </row>
    <row r="18" spans="1:27" x14ac:dyDescent="0.25">
      <c r="A18" s="33" t="str">
        <f>Animals_Products_1</f>
        <v>Meat &amp; Animals Products</v>
      </c>
      <c r="B18" s="32" t="str">
        <f>Animals_Products_1</f>
        <v>02211</v>
      </c>
      <c r="C18" s="71" t="str">
        <f>Animals_Products_1</f>
        <v>Raw milk of cattle</v>
      </c>
      <c r="D18" s="77" t="s">
        <v>19</v>
      </c>
      <c r="E18" s="77" t="s">
        <v>19</v>
      </c>
      <c r="F18" s="77" t="s">
        <v>19</v>
      </c>
      <c r="G18" s="77" t="s">
        <v>19</v>
      </c>
      <c r="H18" s="77" t="s">
        <v>19</v>
      </c>
      <c r="I18" s="77" t="s">
        <v>19</v>
      </c>
      <c r="L18" s="39">
        <v>0</v>
      </c>
    </row>
    <row r="19" spans="1:27" x14ac:dyDescent="0.25">
      <c r="A19" s="33" t="str">
        <f>Animals_Products_2</f>
        <v>Meat &amp; Animals Products</v>
      </c>
      <c r="B19" s="32" t="str">
        <f>Animals_Products_2</f>
        <v>21113.01</v>
      </c>
      <c r="C19" s="71" t="str">
        <f>Animals_Products_2</f>
        <v>Meat of pig fresh or chilled</v>
      </c>
      <c r="D19" s="77" t="s">
        <v>19</v>
      </c>
      <c r="E19" s="77" t="s">
        <v>19</v>
      </c>
      <c r="F19" s="77" t="s">
        <v>19</v>
      </c>
      <c r="G19" s="77" t="s">
        <v>19</v>
      </c>
      <c r="H19" s="77" t="s">
        <v>19</v>
      </c>
      <c r="I19" s="77" t="s">
        <v>19</v>
      </c>
      <c r="L19" s="39">
        <v>0</v>
      </c>
    </row>
    <row r="20" spans="1:27" x14ac:dyDescent="0.25">
      <c r="A20" s="33" t="str">
        <f>Fish_1</f>
        <v>Roots, Tubers &amp; Oil-Bearing Crops</v>
      </c>
      <c r="B20" s="32" t="str">
        <f>Fish_1</f>
        <v>0142</v>
      </c>
      <c r="C20" s="71" t="str">
        <f>Fish_1</f>
        <v>Groundnuts excluding shelled</v>
      </c>
      <c r="D20" s="77" t="s">
        <v>19</v>
      </c>
      <c r="E20" s="77" t="s">
        <v>19</v>
      </c>
      <c r="F20" s="77" t="s">
        <v>19</v>
      </c>
      <c r="G20" s="77" t="s">
        <v>19</v>
      </c>
      <c r="H20" s="77" t="s">
        <v>19</v>
      </c>
      <c r="I20" s="77" t="s">
        <v>19</v>
      </c>
      <c r="L20" s="39">
        <v>0</v>
      </c>
    </row>
    <row r="21" spans="1:27" x14ac:dyDescent="0.25">
      <c r="A21" s="33" t="str">
        <f>Fish_2</f>
        <v>Roots, Tubers &amp; Oil-Bearing Crops</v>
      </c>
      <c r="B21" s="32" t="str">
        <f>Fish_2</f>
        <v>01530</v>
      </c>
      <c r="C21" s="71" t="str">
        <f>Fish_2</f>
        <v>Sweet potatoes</v>
      </c>
      <c r="D21" s="77" t="s">
        <v>19</v>
      </c>
      <c r="E21" s="77" t="s">
        <v>19</v>
      </c>
      <c r="F21" s="77" t="s">
        <v>19</v>
      </c>
      <c r="G21" s="77" t="s">
        <v>19</v>
      </c>
      <c r="H21" s="77" t="s">
        <v>19</v>
      </c>
      <c r="I21" s="77" t="s">
        <v>19</v>
      </c>
      <c r="L21" s="39">
        <v>0</v>
      </c>
    </row>
    <row r="22" spans="1:27" x14ac:dyDescent="0.25">
      <c r="A22" s="33" t="str">
        <f>Other_1</f>
        <v>Other</v>
      </c>
      <c r="B22" s="32" t="str">
        <f>Other_1</f>
        <v>01372</v>
      </c>
      <c r="C22" s="71" t="str">
        <f>Other_1</f>
        <v>Cashew nuts in shell</v>
      </c>
      <c r="D22" s="77" t="s">
        <v>19</v>
      </c>
      <c r="E22" s="77" t="s">
        <v>19</v>
      </c>
      <c r="F22" s="77" t="s">
        <v>19</v>
      </c>
      <c r="G22" s="77" t="s">
        <v>19</v>
      </c>
      <c r="H22" s="77" t="s">
        <v>19</v>
      </c>
      <c r="I22" s="77" t="s">
        <v>19</v>
      </c>
      <c r="L22" s="39">
        <v>0</v>
      </c>
    </row>
    <row r="23" spans="1:27" ht="15.75" customHeight="1" x14ac:dyDescent="0.25">
      <c r="A23" s="34" t="str">
        <f>Other_2</f>
        <v>Other</v>
      </c>
      <c r="B23" s="35" t="str">
        <f>Other_2</f>
        <v>01802</v>
      </c>
      <c r="C23" s="72" t="str">
        <f>Other_2</f>
        <v>Sugar cane</v>
      </c>
      <c r="D23" s="77" t="s">
        <v>19</v>
      </c>
      <c r="E23" s="77" t="s">
        <v>19</v>
      </c>
      <c r="F23" s="77" t="s">
        <v>19</v>
      </c>
      <c r="G23" s="77" t="s">
        <v>19</v>
      </c>
      <c r="H23" s="77" t="s">
        <v>19</v>
      </c>
      <c r="I23" s="77" t="s">
        <v>19</v>
      </c>
      <c r="L23" s="39">
        <v>0</v>
      </c>
    </row>
    <row r="24" spans="1:27" x14ac:dyDescent="0.25">
      <c r="A24" s="2"/>
      <c r="B24" s="2"/>
      <c r="C24" s="2"/>
      <c r="D24" s="2"/>
    </row>
    <row r="25" spans="1:27" x14ac:dyDescent="0.25">
      <c r="A25" s="2"/>
      <c r="B25" s="2"/>
      <c r="C25" s="2"/>
      <c r="D25" s="2"/>
    </row>
    <row r="26" spans="1:27" ht="15.75" customHeight="1" x14ac:dyDescent="0.25">
      <c r="A26" s="57" t="s">
        <v>33</v>
      </c>
      <c r="B26" s="57"/>
      <c r="C26" s="57"/>
      <c r="D26" s="57"/>
      <c r="E26" s="57"/>
      <c r="F26" s="57"/>
      <c r="G26" s="57"/>
      <c r="H26" s="57"/>
      <c r="I26" s="57"/>
      <c r="J26" s="57"/>
      <c r="K26" s="57"/>
      <c r="L26" s="57"/>
    </row>
    <row r="27" spans="1:27" ht="83.25" customHeight="1" x14ac:dyDescent="0.25">
      <c r="A27" s="110" t="s">
        <v>35</v>
      </c>
      <c r="B27" s="110"/>
      <c r="C27" s="110"/>
      <c r="D27" s="110"/>
      <c r="E27" s="110"/>
      <c r="F27" s="110"/>
      <c r="G27" s="110"/>
      <c r="H27" s="110"/>
      <c r="I27" s="110"/>
      <c r="J27" s="2"/>
      <c r="K27" s="2"/>
      <c r="L27" s="2"/>
    </row>
    <row r="28" spans="1:27" x14ac:dyDescent="0.25">
      <c r="C28" s="2"/>
      <c r="D28" s="2"/>
      <c r="E28" s="2"/>
      <c r="F28" s="2"/>
      <c r="G28" s="2"/>
      <c r="H28" s="2"/>
      <c r="I28" s="2"/>
      <c r="J28" s="2"/>
      <c r="K28" s="2"/>
      <c r="L28" s="2"/>
      <c r="M28" s="2"/>
      <c r="N28" s="2"/>
      <c r="O28" s="2"/>
    </row>
    <row r="29" spans="1:27" ht="15.75" customHeight="1" x14ac:dyDescent="0.25">
      <c r="D29" s="109" t="s">
        <v>21</v>
      </c>
      <c r="E29" s="109"/>
      <c r="F29" s="109"/>
      <c r="G29" s="109"/>
      <c r="H29" s="109"/>
      <c r="I29" s="109"/>
      <c r="J29" s="43"/>
    </row>
    <row r="30" spans="1:27" ht="90" customHeight="1" x14ac:dyDescent="0.25">
      <c r="A30" s="37" t="s">
        <v>7</v>
      </c>
      <c r="B30" s="36" t="s">
        <v>8</v>
      </c>
      <c r="C30" s="70" t="s">
        <v>9</v>
      </c>
      <c r="D30" s="69" t="s">
        <v>13</v>
      </c>
      <c r="E30" s="44" t="s">
        <v>14</v>
      </c>
      <c r="F30" s="44" t="s">
        <v>15</v>
      </c>
      <c r="G30" s="44" t="s">
        <v>16</v>
      </c>
      <c r="H30" s="44" t="s">
        <v>17</v>
      </c>
      <c r="I30" s="44" t="s">
        <v>18</v>
      </c>
      <c r="J30" s="63"/>
      <c r="K30" s="44" t="s">
        <v>26</v>
      </c>
      <c r="L30" s="64" t="s">
        <v>30</v>
      </c>
      <c r="M30" s="44" t="s">
        <v>45</v>
      </c>
      <c r="N30" s="44" t="s">
        <v>28</v>
      </c>
      <c r="O30" s="65" t="s">
        <v>34</v>
      </c>
      <c r="P30" s="42" t="s">
        <v>48</v>
      </c>
      <c r="Q30" s="40" t="s">
        <v>49</v>
      </c>
    </row>
    <row r="31" spans="1:27" x14ac:dyDescent="0.25">
      <c r="A31" s="33" t="str">
        <f>Cereal_1</f>
        <v>Cereals &amp; Pulses</v>
      </c>
      <c r="B31" s="32" t="str">
        <f>Cereal_1</f>
        <v>0112</v>
      </c>
      <c r="C31" s="71" t="str">
        <f>Cereal_1</f>
        <v>Maize (corn)</v>
      </c>
      <c r="D31" s="78">
        <f>IF(ISNUMBER(D12),E31*(1+D12/100),$C$44)</f>
        <v>1000</v>
      </c>
      <c r="E31" s="79">
        <f t="shared" ref="E31:E42" si="0">$C$44</f>
        <v>1000</v>
      </c>
      <c r="F31" s="80">
        <f>IF(ISNUMBER(E12),E31*(1-E12/100),E31)</f>
        <v>1000</v>
      </c>
      <c r="G31" s="80">
        <f>IF(ISNUMBER(F12),F31*(1-F12/100),F31)</f>
        <v>1000</v>
      </c>
      <c r="H31" s="80">
        <f>IF(ISNUMBER(G12),G31*(1-G12/100),G31)</f>
        <v>1000</v>
      </c>
      <c r="I31" s="80">
        <f t="shared" ref="I31" si="1">IF(ISNUMBER(H12),H31*(1-H12/100),H31)</f>
        <v>1000</v>
      </c>
      <c r="J31" s="66"/>
      <c r="K31" s="67">
        <f t="shared" ref="K31:K41" si="2">I31</f>
        <v>1000</v>
      </c>
      <c r="L31" s="46">
        <f>IF(L12=0,1-K31/E31,L12)</f>
        <v>0</v>
      </c>
      <c r="M31" s="81" t="str">
        <f>Cereal_1_Prod</f>
        <v>1,503,379</v>
      </c>
      <c r="N31" s="67">
        <f>L31*M31</f>
        <v>0</v>
      </c>
      <c r="O31" s="68" t="str">
        <f>IF(ISNUMBER(D12),M31*(1+D12/100),M31)</f>
        <v>1,503,379</v>
      </c>
      <c r="P31" s="31">
        <f>SUM('Step1a_AnnualProduction&amp;Imports'!J5:K5)</f>
        <v>0</v>
      </c>
      <c r="Q31" s="41">
        <f>P31*L31</f>
        <v>0</v>
      </c>
    </row>
    <row r="32" spans="1:27" x14ac:dyDescent="0.25">
      <c r="A32" s="33" t="str">
        <f>Cereal_2</f>
        <v>Cereals &amp; Pulses</v>
      </c>
      <c r="B32" s="32" t="str">
        <f>Cereal_2</f>
        <v>0113</v>
      </c>
      <c r="C32" s="71" t="str">
        <f>Cereal_2</f>
        <v>Rice</v>
      </c>
      <c r="D32" s="78">
        <f t="shared" ref="D32:D42" si="3">IF(ISNUMBER(D13),E32*(1+D13/100),$C$44)</f>
        <v>1000</v>
      </c>
      <c r="E32" s="79">
        <f t="shared" si="0"/>
        <v>1000</v>
      </c>
      <c r="F32" s="80">
        <f t="shared" ref="F32:I42" si="4">IF(ISNUMBER(E13),E32*(1-E13/100),E32)</f>
        <v>1000</v>
      </c>
      <c r="G32" s="80">
        <f t="shared" si="4"/>
        <v>1000</v>
      </c>
      <c r="H32" s="80">
        <f t="shared" si="4"/>
        <v>1000</v>
      </c>
      <c r="I32" s="80">
        <f t="shared" si="4"/>
        <v>1000</v>
      </c>
      <c r="J32" s="66"/>
      <c r="K32" s="67">
        <f t="shared" si="2"/>
        <v>1000</v>
      </c>
      <c r="L32" s="46">
        <f t="shared" ref="L32:L42" si="5">IF(L13=0,1-K32/E32,L13)</f>
        <v>0</v>
      </c>
      <c r="M32" s="81" t="str">
        <f>Cereal_2_Prod</f>
        <v xml:space="preserve">  118,118</v>
      </c>
      <c r="N32" s="61">
        <f t="shared" ref="N32:N42" si="6">L32*M32</f>
        <v>0</v>
      </c>
      <c r="O32" s="68" t="str">
        <f>IF(ISNUMBER(D13),M32*(1+D13/100),M32)</f>
        <v xml:space="preserve">  118,118</v>
      </c>
      <c r="P32" s="31">
        <f>SUM('Step1a_AnnualProduction&amp;Imports'!J6:K6)</f>
        <v>0</v>
      </c>
      <c r="Q32" s="41">
        <f t="shared" ref="Q32:Q42" si="7">P32*L32</f>
        <v>0</v>
      </c>
    </row>
    <row r="33" spans="1:17" x14ac:dyDescent="0.25">
      <c r="A33" s="33" t="str">
        <f>Fruits_Vegetables_1</f>
        <v>Fish &amp; Fish Products</v>
      </c>
      <c r="B33" s="32" t="str">
        <f>Fruits_Vegetables_1</f>
        <v>0</v>
      </c>
      <c r="C33" s="71" t="str">
        <f>Fruits_Vegetables_1</f>
        <v xml:space="preserve"> </v>
      </c>
      <c r="D33" s="78">
        <f t="shared" si="3"/>
        <v>1000</v>
      </c>
      <c r="E33" s="79">
        <f t="shared" si="0"/>
        <v>1000</v>
      </c>
      <c r="F33" s="80">
        <f t="shared" si="4"/>
        <v>1000</v>
      </c>
      <c r="G33" s="80">
        <f t="shared" si="4"/>
        <v>1000</v>
      </c>
      <c r="H33" s="80">
        <f t="shared" si="4"/>
        <v>1000</v>
      </c>
      <c r="I33" s="80">
        <f t="shared" si="4"/>
        <v>1000</v>
      </c>
      <c r="J33" s="66"/>
      <c r="K33" s="67">
        <f t="shared" si="2"/>
        <v>1000</v>
      </c>
      <c r="L33" s="46">
        <f t="shared" si="5"/>
        <v>0</v>
      </c>
      <c r="M33" s="81" t="str">
        <f>Fruits_Vegetables_1_Prod</f>
        <v>0</v>
      </c>
      <c r="N33" s="61">
        <f t="shared" si="6"/>
        <v>0</v>
      </c>
      <c r="O33" s="68" t="str">
        <f t="shared" ref="O33:O42" si="8">IF(ISNUMBER(D14),M33*(1+D14/100),M33)</f>
        <v>0</v>
      </c>
      <c r="P33" s="31">
        <f>SUM('Step1a_AnnualProduction&amp;Imports'!J7:K7)</f>
        <v>0</v>
      </c>
      <c r="Q33" s="41">
        <f t="shared" si="7"/>
        <v>0</v>
      </c>
    </row>
    <row r="34" spans="1:17" x14ac:dyDescent="0.25">
      <c r="A34" s="33" t="str">
        <f>Fruits_Vegetables_2</f>
        <v>Fish &amp; Fish Products</v>
      </c>
      <c r="B34" s="32" t="str">
        <f>Fruits_Vegetables_2</f>
        <v>0</v>
      </c>
      <c r="C34" s="71" t="str">
        <f>Fruits_Vegetables_2</f>
        <v xml:space="preserve"> </v>
      </c>
      <c r="D34" s="78">
        <f t="shared" si="3"/>
        <v>1000</v>
      </c>
      <c r="E34" s="79">
        <f t="shared" si="0"/>
        <v>1000</v>
      </c>
      <c r="F34" s="80">
        <f t="shared" si="4"/>
        <v>1000</v>
      </c>
      <c r="G34" s="80">
        <f t="shared" si="4"/>
        <v>1000</v>
      </c>
      <c r="H34" s="80">
        <f t="shared" si="4"/>
        <v>1000</v>
      </c>
      <c r="I34" s="80">
        <f t="shared" si="4"/>
        <v>1000</v>
      </c>
      <c r="J34" s="66"/>
      <c r="K34" s="67">
        <f t="shared" si="2"/>
        <v>1000</v>
      </c>
      <c r="L34" s="46">
        <f t="shared" si="5"/>
        <v>0</v>
      </c>
      <c r="M34" s="81" t="str">
        <f>Fruits_Vegetables_2_Prod</f>
        <v>0</v>
      </c>
      <c r="N34" s="61">
        <f t="shared" si="6"/>
        <v>0</v>
      </c>
      <c r="O34" s="68" t="str">
        <f t="shared" si="8"/>
        <v>0</v>
      </c>
      <c r="P34" s="31">
        <f>SUM('Step1a_AnnualProduction&amp;Imports'!J8:K8)</f>
        <v>0</v>
      </c>
      <c r="Q34" s="41">
        <f t="shared" si="7"/>
        <v>0</v>
      </c>
    </row>
    <row r="35" spans="1:17" x14ac:dyDescent="0.25">
      <c r="A35" s="33" t="str">
        <f>Roots_Tubers_Oil_1</f>
        <v>Fruits &amp; Vegetables</v>
      </c>
      <c r="B35" s="32" t="str">
        <f>Roots_Tubers_Oil_1</f>
        <v>01234</v>
      </c>
      <c r="C35" s="71" t="str">
        <f>Roots_Tubers_Oil_1</f>
        <v>Tomatoes</v>
      </c>
      <c r="D35" s="78">
        <f t="shared" si="3"/>
        <v>1000</v>
      </c>
      <c r="E35" s="79">
        <f t="shared" si="0"/>
        <v>1000</v>
      </c>
      <c r="F35" s="80">
        <f t="shared" si="4"/>
        <v>1000</v>
      </c>
      <c r="G35" s="80">
        <f t="shared" si="4"/>
        <v>1000</v>
      </c>
      <c r="H35" s="80">
        <f t="shared" si="4"/>
        <v>1000</v>
      </c>
      <c r="I35" s="80">
        <f t="shared" si="4"/>
        <v>1000</v>
      </c>
      <c r="J35" s="66"/>
      <c r="K35" s="67">
        <f t="shared" si="2"/>
        <v>1000</v>
      </c>
      <c r="L35" s="46">
        <f t="shared" si="5"/>
        <v>0</v>
      </c>
      <c r="M35" s="81" t="str">
        <f>Roots_Tubers_Oil_1_Prod</f>
        <v xml:space="preserve">  378,290</v>
      </c>
      <c r="N35" s="61">
        <f t="shared" si="6"/>
        <v>0</v>
      </c>
      <c r="O35" s="68" t="str">
        <f t="shared" si="8"/>
        <v xml:space="preserve">  378,290</v>
      </c>
      <c r="P35" s="31">
        <f>SUM('Step1a_AnnualProduction&amp;Imports'!J9:K9)</f>
        <v>0</v>
      </c>
      <c r="Q35" s="41">
        <f t="shared" si="7"/>
        <v>0</v>
      </c>
    </row>
    <row r="36" spans="1:17" x14ac:dyDescent="0.25">
      <c r="A36" s="33" t="str">
        <f>Roots_Tubers_Oil_2</f>
        <v>Fruits &amp; Vegetables</v>
      </c>
      <c r="B36" s="32" t="str">
        <f>Roots_Tubers_Oil_2</f>
        <v>01312</v>
      </c>
      <c r="C36" s="71" t="str">
        <f>Roots_Tubers_Oil_2</f>
        <v>Bananas</v>
      </c>
      <c r="D36" s="78">
        <f t="shared" si="3"/>
        <v>1000</v>
      </c>
      <c r="E36" s="79">
        <f t="shared" si="0"/>
        <v>1000</v>
      </c>
      <c r="F36" s="80">
        <f t="shared" si="4"/>
        <v>1000</v>
      </c>
      <c r="G36" s="80">
        <f t="shared" si="4"/>
        <v>1000</v>
      </c>
      <c r="H36" s="80">
        <f t="shared" si="4"/>
        <v>1000</v>
      </c>
      <c r="I36" s="80">
        <f t="shared" si="4"/>
        <v>1000</v>
      </c>
      <c r="J36" s="66"/>
      <c r="K36" s="67">
        <f t="shared" si="2"/>
        <v>1000</v>
      </c>
      <c r="L36" s="46">
        <f t="shared" si="5"/>
        <v>0</v>
      </c>
      <c r="M36" s="81" t="str">
        <f>Roots_Tubers_Oil_2_Prod</f>
        <v xml:space="preserve">  593,790</v>
      </c>
      <c r="N36" s="61">
        <f t="shared" si="6"/>
        <v>0</v>
      </c>
      <c r="O36" s="68" t="str">
        <f t="shared" si="8"/>
        <v xml:space="preserve">  593,790</v>
      </c>
      <c r="P36" s="31">
        <f>SUM('Step1a_AnnualProduction&amp;Imports'!J10:K10)</f>
        <v>0</v>
      </c>
      <c r="Q36" s="41">
        <f t="shared" si="7"/>
        <v>0</v>
      </c>
    </row>
    <row r="37" spans="1:17" x14ac:dyDescent="0.25">
      <c r="A37" s="33" t="str">
        <f>Animals_Products_1</f>
        <v>Meat &amp; Animals Products</v>
      </c>
      <c r="B37" s="32" t="str">
        <f>Animals_Products_1</f>
        <v>02211</v>
      </c>
      <c r="C37" s="71" t="str">
        <f>Animals_Products_1</f>
        <v>Raw milk of cattle</v>
      </c>
      <c r="D37" s="78">
        <f t="shared" si="3"/>
        <v>1000</v>
      </c>
      <c r="E37" s="79">
        <f t="shared" si="0"/>
        <v>1000</v>
      </c>
      <c r="F37" s="80">
        <f t="shared" si="4"/>
        <v>1000</v>
      </c>
      <c r="G37" s="80">
        <f t="shared" si="4"/>
        <v>1000</v>
      </c>
      <c r="H37" s="80">
        <f t="shared" si="4"/>
        <v>1000</v>
      </c>
      <c r="I37" s="80">
        <f t="shared" si="4"/>
        <v>1000</v>
      </c>
      <c r="J37" s="66"/>
      <c r="K37" s="67">
        <f t="shared" si="2"/>
        <v>1000</v>
      </c>
      <c r="L37" s="46">
        <f t="shared" si="5"/>
        <v>0</v>
      </c>
      <c r="M37" s="81" t="str">
        <f>Animals_Products_1_Prod</f>
        <v xml:space="preserve">  550,559</v>
      </c>
      <c r="N37" s="61">
        <f t="shared" si="6"/>
        <v>0</v>
      </c>
      <c r="O37" s="68" t="str">
        <f t="shared" si="8"/>
        <v xml:space="preserve">  550,559</v>
      </c>
      <c r="P37" s="31">
        <f>SUM('Step1a_AnnualProduction&amp;Imports'!J11:K11)</f>
        <v>0</v>
      </c>
      <c r="Q37" s="41">
        <f t="shared" si="7"/>
        <v>0</v>
      </c>
    </row>
    <row r="38" spans="1:17" x14ac:dyDescent="0.25">
      <c r="A38" s="33" t="str">
        <f>Animals_Products_2</f>
        <v>Meat &amp; Animals Products</v>
      </c>
      <c r="B38" s="32" t="str">
        <f>Animals_Products_2</f>
        <v>21113.01</v>
      </c>
      <c r="C38" s="71" t="str">
        <f>Animals_Products_2</f>
        <v>Meat of pig fresh or chilled</v>
      </c>
      <c r="D38" s="78">
        <f t="shared" si="3"/>
        <v>1000</v>
      </c>
      <c r="E38" s="79">
        <f t="shared" si="0"/>
        <v>1000</v>
      </c>
      <c r="F38" s="80">
        <f t="shared" si="4"/>
        <v>1000</v>
      </c>
      <c r="G38" s="80">
        <f t="shared" si="4"/>
        <v>1000</v>
      </c>
      <c r="H38" s="80">
        <f t="shared" si="4"/>
        <v>1000</v>
      </c>
      <c r="I38" s="80">
        <f t="shared" si="4"/>
        <v>1000</v>
      </c>
      <c r="J38" s="66"/>
      <c r="K38" s="67">
        <f t="shared" si="2"/>
        <v>1000</v>
      </c>
      <c r="L38" s="46">
        <f t="shared" si="5"/>
        <v>0</v>
      </c>
      <c r="M38" s="81" t="str">
        <f>Animals_Products_2_Prod</f>
        <v xml:space="preserve">  123,698</v>
      </c>
      <c r="N38" s="61">
        <f t="shared" si="6"/>
        <v>0</v>
      </c>
      <c r="O38" s="68" t="str">
        <f t="shared" si="8"/>
        <v xml:space="preserve">  123,698</v>
      </c>
      <c r="P38" s="31">
        <f>SUM('Step1a_AnnualProduction&amp;Imports'!J12:K12)</f>
        <v>0</v>
      </c>
      <c r="Q38" s="41">
        <f t="shared" si="7"/>
        <v>0</v>
      </c>
    </row>
    <row r="39" spans="1:17" x14ac:dyDescent="0.25">
      <c r="A39" s="33" t="str">
        <f>Fish_1</f>
        <v>Roots, Tubers &amp; Oil-Bearing Crops</v>
      </c>
      <c r="B39" s="32" t="str">
        <f>Fish_1</f>
        <v>0142</v>
      </c>
      <c r="C39" s="71" t="str">
        <f>Fish_1</f>
        <v>Groundnuts excluding shelled</v>
      </c>
      <c r="D39" s="78">
        <f t="shared" si="3"/>
        <v>1000</v>
      </c>
      <c r="E39" s="79">
        <f t="shared" si="0"/>
        <v>1000</v>
      </c>
      <c r="F39" s="80">
        <f t="shared" si="4"/>
        <v>1000</v>
      </c>
      <c r="G39" s="80">
        <f t="shared" si="4"/>
        <v>1000</v>
      </c>
      <c r="H39" s="80">
        <f t="shared" si="4"/>
        <v>1000</v>
      </c>
      <c r="I39" s="80">
        <f t="shared" si="4"/>
        <v>1000</v>
      </c>
      <c r="J39" s="66"/>
      <c r="K39" s="67">
        <f t="shared" si="2"/>
        <v>1000</v>
      </c>
      <c r="L39" s="46">
        <f t="shared" si="5"/>
        <v>0</v>
      </c>
      <c r="M39" s="81" t="str">
        <f>Fish_1_Prod</f>
        <v xml:space="preserve">   89,414</v>
      </c>
      <c r="N39" s="61">
        <f t="shared" si="6"/>
        <v>0</v>
      </c>
      <c r="O39" s="68" t="str">
        <f t="shared" si="8"/>
        <v xml:space="preserve">   89,414</v>
      </c>
      <c r="P39" s="31">
        <f>SUM('Step1a_AnnualProduction&amp;Imports'!J13:K13)</f>
        <v>0</v>
      </c>
      <c r="Q39" s="41">
        <f t="shared" si="7"/>
        <v>0</v>
      </c>
    </row>
    <row r="40" spans="1:17" x14ac:dyDescent="0.25">
      <c r="A40" s="33" t="str">
        <f>Fish_2</f>
        <v>Roots, Tubers &amp; Oil-Bearing Crops</v>
      </c>
      <c r="B40" s="32" t="str">
        <f>Fish_2</f>
        <v>01530</v>
      </c>
      <c r="C40" s="71" t="str">
        <f>Fish_2</f>
        <v>Sweet potatoes</v>
      </c>
      <c r="D40" s="78">
        <f t="shared" si="3"/>
        <v>1000</v>
      </c>
      <c r="E40" s="79">
        <f t="shared" si="0"/>
        <v>1000</v>
      </c>
      <c r="F40" s="80">
        <f t="shared" si="4"/>
        <v>1000</v>
      </c>
      <c r="G40" s="80">
        <f t="shared" si="4"/>
        <v>1000</v>
      </c>
      <c r="H40" s="80">
        <f t="shared" si="4"/>
        <v>1000</v>
      </c>
      <c r="I40" s="80">
        <f t="shared" si="4"/>
        <v>1000</v>
      </c>
      <c r="J40" s="66"/>
      <c r="K40" s="67">
        <f t="shared" si="2"/>
        <v>1000</v>
      </c>
      <c r="L40" s="46">
        <f t="shared" si="5"/>
        <v>0</v>
      </c>
      <c r="M40" s="81" t="str">
        <f>Fish_2_Prod</f>
        <v xml:space="preserve">  517,414</v>
      </c>
      <c r="N40" s="61">
        <f t="shared" si="6"/>
        <v>0</v>
      </c>
      <c r="O40" s="68" t="str">
        <f t="shared" si="8"/>
        <v xml:space="preserve">  517,414</v>
      </c>
      <c r="P40" s="31">
        <f>SUM('Step1a_AnnualProduction&amp;Imports'!J14:K14)</f>
        <v>0</v>
      </c>
      <c r="Q40" s="41">
        <f t="shared" si="7"/>
        <v>0</v>
      </c>
    </row>
    <row r="41" spans="1:17" x14ac:dyDescent="0.25">
      <c r="A41" s="33" t="str">
        <f>Other_1</f>
        <v>Other</v>
      </c>
      <c r="B41" s="32" t="str">
        <f>Other_1</f>
        <v>01372</v>
      </c>
      <c r="C41" s="71" t="str">
        <f>Other_1</f>
        <v>Cashew nuts in shell</v>
      </c>
      <c r="D41" s="78">
        <f>IF(ISNUMBER(D22),E41*(1+D22/100),$C$44)</f>
        <v>1000</v>
      </c>
      <c r="E41" s="79">
        <f t="shared" si="0"/>
        <v>1000</v>
      </c>
      <c r="F41" s="80">
        <f t="shared" si="4"/>
        <v>1000</v>
      </c>
      <c r="G41" s="80">
        <f t="shared" si="4"/>
        <v>1000</v>
      </c>
      <c r="H41" s="80">
        <f t="shared" si="4"/>
        <v>1000</v>
      </c>
      <c r="I41" s="80">
        <f t="shared" si="4"/>
        <v>1000</v>
      </c>
      <c r="J41" s="66"/>
      <c r="K41" s="67">
        <f t="shared" si="2"/>
        <v>1000</v>
      </c>
      <c r="L41" s="46">
        <f t="shared" si="5"/>
        <v>0</v>
      </c>
      <c r="M41" s="81" t="str">
        <f>Other_1_Prod</f>
        <v xml:space="preserve">   92,723</v>
      </c>
      <c r="N41" s="61">
        <f t="shared" si="6"/>
        <v>0</v>
      </c>
      <c r="O41" s="68" t="str">
        <f t="shared" si="8"/>
        <v xml:space="preserve">   92,723</v>
      </c>
      <c r="P41" s="31">
        <f>SUM('Step1a_AnnualProduction&amp;Imports'!J15:K15)</f>
        <v>0</v>
      </c>
      <c r="Q41" s="41">
        <f t="shared" si="7"/>
        <v>0</v>
      </c>
    </row>
    <row r="42" spans="1:17" ht="15.75" customHeight="1" x14ac:dyDescent="0.25">
      <c r="A42" s="34" t="str">
        <f>Other_2</f>
        <v>Other</v>
      </c>
      <c r="B42" s="35" t="str">
        <f>Other_2</f>
        <v>01802</v>
      </c>
      <c r="C42" s="72" t="str">
        <f>Other_2</f>
        <v>Sugar cane</v>
      </c>
      <c r="D42" s="78">
        <f t="shared" si="3"/>
        <v>1000</v>
      </c>
      <c r="E42" s="79">
        <f t="shared" si="0"/>
        <v>1000</v>
      </c>
      <c r="F42" s="80">
        <f t="shared" si="4"/>
        <v>1000</v>
      </c>
      <c r="G42" s="80">
        <f t="shared" si="4"/>
        <v>1000</v>
      </c>
      <c r="H42" s="80">
        <f t="shared" si="4"/>
        <v>1000</v>
      </c>
      <c r="I42" s="80">
        <f t="shared" si="4"/>
        <v>1000</v>
      </c>
      <c r="J42" s="66"/>
      <c r="K42" s="67">
        <f>I42</f>
        <v>1000</v>
      </c>
      <c r="L42" s="46">
        <f t="shared" si="5"/>
        <v>0</v>
      </c>
      <c r="M42" s="81" t="str">
        <f>Other_2_Prod</f>
        <v>2,922,996</v>
      </c>
      <c r="N42" s="61">
        <f t="shared" si="6"/>
        <v>0</v>
      </c>
      <c r="O42" s="68" t="str">
        <f t="shared" si="8"/>
        <v>2,922,996</v>
      </c>
      <c r="P42" s="31">
        <f>SUM('Step1a_AnnualProduction&amp;Imports'!J16:K16)</f>
        <v>0</v>
      </c>
      <c r="Q42" s="41">
        <f t="shared" si="7"/>
        <v>0</v>
      </c>
    </row>
    <row r="43" spans="1:17" ht="15.75" customHeight="1" x14ac:dyDescent="0.25">
      <c r="D43" s="2"/>
      <c r="E43" s="2"/>
      <c r="F43" s="62"/>
      <c r="G43" s="62"/>
      <c r="H43" s="62"/>
      <c r="I43" s="62"/>
      <c r="J43" s="43"/>
    </row>
    <row r="44" spans="1:17" ht="15.75" customHeight="1" x14ac:dyDescent="0.25">
      <c r="A44" s="58" t="s">
        <v>27</v>
      </c>
      <c r="B44" s="59"/>
      <c r="C44" s="60">
        <v>1000</v>
      </c>
      <c r="D44" s="2"/>
      <c r="E44" s="2"/>
      <c r="F44" s="62"/>
      <c r="G44" s="62"/>
      <c r="H44" s="62"/>
      <c r="I44" s="62"/>
      <c r="J44" s="43"/>
    </row>
    <row r="45" spans="1:17" x14ac:dyDescent="0.25">
      <c r="J45" s="43"/>
    </row>
    <row r="46" spans="1:17" x14ac:dyDescent="0.25">
      <c r="J46" s="43"/>
    </row>
    <row r="47" spans="1:17" x14ac:dyDescent="0.25">
      <c r="J47" s="43"/>
    </row>
  </sheetData>
  <mergeCells count="6">
    <mergeCell ref="D29:I29"/>
    <mergeCell ref="A1:H1"/>
    <mergeCell ref="A8:I8"/>
    <mergeCell ref="L8:M8"/>
    <mergeCell ref="D10:I10"/>
    <mergeCell ref="A27:I27"/>
  </mergeCells>
  <conditionalFormatting sqref="N12">
    <cfRule type="cellIs" dxfId="15" priority="3" operator="equal">
      <formula>1</formula>
    </cfRule>
  </conditionalFormatting>
  <conditionalFormatting sqref="L12:L23">
    <cfRule type="expression" dxfId="14" priority="1">
      <formula>AND(SUM(D12:I12)&lt;&gt;0,L12&lt;&gt;0)</formula>
    </cfRule>
  </conditionalFormatting>
  <dataValidations count="2">
    <dataValidation type="whole" allowBlank="1" showInputMessage="1" showErrorMessage="1" sqref="N12:N23">
      <formula1>1</formula1>
      <formula2>1</formula2>
    </dataValidation>
    <dataValidation type="custom" allowBlank="1" showInputMessage="1" showErrorMessage="1" sqref="M12:M23">
      <formula1>IF(M12=TRUE,1,2)</formula1>
    </dataValidation>
  </dataValidations>
  <pageMargins left="0.7" right="0.7" top="0.75" bottom="0.75" header="0.3" footer="0.3"/>
  <pageSetup paperSize="9" scale="37" fitToHeight="2"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65</vt:i4>
      </vt:variant>
    </vt:vector>
  </HeadingPairs>
  <TitlesOfParts>
    <vt:vector size="83" baseType="lpstr">
      <vt:lpstr>Introduction</vt:lpstr>
      <vt:lpstr>Instructions</vt:lpstr>
      <vt:lpstr>Step 1_Select Commodity Basket</vt:lpstr>
      <vt:lpstr>Step1a_AnnualProduction&amp;Imports</vt:lpstr>
      <vt:lpstr>Step2_FLP_SubNat_pre-2015</vt:lpstr>
      <vt:lpstr>Step2_FLP_SubNat_2015</vt:lpstr>
      <vt:lpstr>Step2_FLP_SubNat_2016</vt:lpstr>
      <vt:lpstr>Step2_FLP_SubNat_2017</vt:lpstr>
      <vt:lpstr>Step2_FLP_SubNat_2018</vt:lpstr>
      <vt:lpstr>Step2_FLP_SubNat_2019</vt:lpstr>
      <vt:lpstr>Step2_FLP_SubNat_2020</vt:lpstr>
      <vt:lpstr>Step2_FLP_SubNat_2021</vt:lpstr>
      <vt:lpstr>Step2_FLP_SubNat_2022</vt:lpstr>
      <vt:lpstr>Step2_FLP_SubNat_2023</vt:lpstr>
      <vt:lpstr>Step2_FLP_SubNat_2024</vt:lpstr>
      <vt:lpstr>Step2_FLP_SubNat_2025</vt:lpstr>
      <vt:lpstr>Step3_CompareFLI</vt:lpstr>
      <vt:lpstr>Sources </vt:lpstr>
      <vt:lpstr>Animals_Products_1</vt:lpstr>
      <vt:lpstr>Animals_Products_1_Price</vt:lpstr>
      <vt:lpstr>Animals_Products_1_Prod</vt:lpstr>
      <vt:lpstr>Animals_Products_2</vt:lpstr>
      <vt:lpstr>Animals_Products_2_Price</vt:lpstr>
      <vt:lpstr>Animals_Products_2_Prod</vt:lpstr>
      <vt:lpstr>Cereal_1</vt:lpstr>
      <vt:lpstr>Cereal_1_Price</vt:lpstr>
      <vt:lpstr>Cereal_1_Prod</vt:lpstr>
      <vt:lpstr>Cereal_2</vt:lpstr>
      <vt:lpstr>Cereal_2_Price</vt:lpstr>
      <vt:lpstr>Cereal_2_Prod</vt:lpstr>
      <vt:lpstr>denominator</vt:lpstr>
      <vt:lpstr>Fish_1</vt:lpstr>
      <vt:lpstr>Fish_1_Price</vt:lpstr>
      <vt:lpstr>Fish_1_Prod</vt:lpstr>
      <vt:lpstr>Fish_2</vt:lpstr>
      <vt:lpstr>Fish_2_Price</vt:lpstr>
      <vt:lpstr>Fish_2_Prod</vt:lpstr>
      <vt:lpstr>Fruits_Vegetables_1</vt:lpstr>
      <vt:lpstr>Fruits_Vegetables_1_Price</vt:lpstr>
      <vt:lpstr>Fruits_Vegetables_1_Prod</vt:lpstr>
      <vt:lpstr>Fruits_Vegetables_2</vt:lpstr>
      <vt:lpstr>Fruits_Vegetables_2_Price</vt:lpstr>
      <vt:lpstr>Fruits_Vegetables_2_Prod</vt:lpstr>
      <vt:lpstr>Other_1</vt:lpstr>
      <vt:lpstr>Other_1_Price</vt:lpstr>
      <vt:lpstr>Other_1_Prod</vt:lpstr>
      <vt:lpstr>Other_2</vt:lpstr>
      <vt:lpstr>Other_2_Price</vt:lpstr>
      <vt:lpstr>Other_2_Prod</vt:lpstr>
      <vt:lpstr>Instructions!Print_Area</vt:lpstr>
      <vt:lpstr>Introduction!Print_Area</vt:lpstr>
      <vt:lpstr>'Step 1_Select Commodity Basket'!Print_Area</vt:lpstr>
      <vt:lpstr>Step2_FLP_SubNat_2015!Print_Area</vt:lpstr>
      <vt:lpstr>Step2_FLP_SubNat_2016!Print_Area</vt:lpstr>
      <vt:lpstr>Step2_FLP_SubNat_2017!Print_Area</vt:lpstr>
      <vt:lpstr>Step2_FLP_SubNat_2018!Print_Area</vt:lpstr>
      <vt:lpstr>Step2_FLP_SubNat_2019!Print_Area</vt:lpstr>
      <vt:lpstr>Step2_FLP_SubNat_2020!Print_Area</vt:lpstr>
      <vt:lpstr>Step2_FLP_SubNat_2021!Print_Area</vt:lpstr>
      <vt:lpstr>Step2_FLP_SubNat_2022!Print_Area</vt:lpstr>
      <vt:lpstr>Step2_FLP_SubNat_2023!Print_Area</vt:lpstr>
      <vt:lpstr>Step2_FLP_SubNat_2024!Print_Area</vt:lpstr>
      <vt:lpstr>Step2_FLP_SubNat_2025!Print_Area</vt:lpstr>
      <vt:lpstr>'Step2_FLP_SubNat_pre-2015'!Print_Area</vt:lpstr>
      <vt:lpstr>Step3_CompareFLI!Print_Area</vt:lpstr>
      <vt:lpstr>Roots_Tubers_Oil_1</vt:lpstr>
      <vt:lpstr>Roots_Tubers_Oil_1_Price</vt:lpstr>
      <vt:lpstr>Roots_Tubers_Oil_1_Prod</vt:lpstr>
      <vt:lpstr>Roots_Tubers_Oil_2</vt:lpstr>
      <vt:lpstr>Roots_Tubers_Oil_2_Price</vt:lpstr>
      <vt:lpstr>Roots_Tubers_Oil_2_Prod</vt:lpstr>
      <vt:lpstr>Step2_FLP_SubNat_2016!Subnational_1</vt:lpstr>
      <vt:lpstr>Step2_FLP_SubNat_2017!Subnational_1</vt:lpstr>
      <vt:lpstr>Step2_FLP_SubNat_2018!Subnational_1</vt:lpstr>
      <vt:lpstr>Step2_FLP_SubNat_2019!Subnational_1</vt:lpstr>
      <vt:lpstr>Step2_FLP_SubNat_2020!Subnational_1</vt:lpstr>
      <vt:lpstr>Step2_FLP_SubNat_2021!Subnational_1</vt:lpstr>
      <vt:lpstr>Step2_FLP_SubNat_2022!Subnational_1</vt:lpstr>
      <vt:lpstr>Step2_FLP_SubNat_2023!Subnational_1</vt:lpstr>
      <vt:lpstr>Step2_FLP_SubNat_2024!Subnational_1</vt:lpstr>
      <vt:lpstr>Step2_FLP_SubNat_2025!Subnational_1</vt:lpstr>
      <vt:lpstr>'Step2_FLP_SubNat_pre-2015'!Subnational_1</vt:lpstr>
      <vt:lpstr>Subnational_1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Alicia English (ESS)</dc:creator>
  <cp:lastModifiedBy>Alicia English (ESS)</cp:lastModifiedBy>
  <dcterms:created xsi:type="dcterms:W3CDTF">2018-01-03T14:19:21Z</dcterms:created>
  <dcterms:modified xsi:type="dcterms:W3CDTF">2019-04-01T10:21:21Z</dcterms:modified>
</cp:coreProperties>
</file>