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8.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Documents\faoswsLossa\SDG12_3\Excel\"/>
    </mc:Choice>
  </mc:AlternateContent>
  <bookViews>
    <workbookView xWindow="0" yWindow="0" windowWidth="13125" windowHeight="6105" firstSheet="6" activeTab="17"/>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r:id="rId8"/>
    <sheet name="Step2_FLP_SubNat_2018" sheetId="14" r:id="rId9"/>
    <sheet name="Step2_FLP_SubNat_2019" sheetId="15"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62913"/>
</workbook>
</file>

<file path=xl/calcChain.xml><?xml version="1.0" encoding="utf-8"?>
<calcChain xmlns="http://schemas.openxmlformats.org/spreadsheetml/2006/main">
  <c r="C49" i="1" l="1"/>
  <c r="B49" i="1"/>
  <c r="A49" i="1"/>
  <c r="I48" i="1"/>
  <c r="C48" i="1"/>
  <c r="B48" i="1"/>
  <c r="A48" i="1"/>
  <c r="C47" i="1"/>
  <c r="B47" i="1"/>
  <c r="A47" i="1"/>
  <c r="C46" i="1"/>
  <c r="B46" i="1"/>
  <c r="A46" i="1"/>
  <c r="J45" i="1"/>
  <c r="C45" i="1"/>
  <c r="B45" i="1"/>
  <c r="A45" i="1"/>
  <c r="I44" i="1"/>
  <c r="C44" i="1"/>
  <c r="B44" i="1"/>
  <c r="A44" i="1"/>
  <c r="C43" i="1"/>
  <c r="B43" i="1"/>
  <c r="A43" i="1"/>
  <c r="C42" i="1"/>
  <c r="B42" i="1"/>
  <c r="A42" i="1"/>
  <c r="C41" i="1"/>
  <c r="B41" i="1"/>
  <c r="A41" i="1"/>
  <c r="I40" i="1"/>
  <c r="C40" i="1"/>
  <c r="B40" i="1"/>
  <c r="A40" i="1"/>
  <c r="C39" i="1"/>
  <c r="B39" i="1"/>
  <c r="A39"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C15" i="1"/>
  <c r="B15" i="1"/>
  <c r="A15" i="1"/>
  <c r="F14" i="1"/>
  <c r="N48" i="1" s="1"/>
  <c r="E14" i="1"/>
  <c r="D14" i="1"/>
  <c r="C14" i="1"/>
  <c r="B14" i="1"/>
  <c r="A14" i="1"/>
  <c r="F13" i="1"/>
  <c r="N47" i="1" s="1"/>
  <c r="E13" i="1"/>
  <c r="D13" i="1"/>
  <c r="C13" i="1"/>
  <c r="B13" i="1"/>
  <c r="A13" i="1"/>
  <c r="E12" i="1"/>
  <c r="D12" i="1"/>
  <c r="F12" i="1" s="1"/>
  <c r="C12" i="1"/>
  <c r="B12" i="1"/>
  <c r="A12" i="1"/>
  <c r="E11" i="1"/>
  <c r="D11" i="1"/>
  <c r="F11" i="1" s="1"/>
  <c r="C11" i="1"/>
  <c r="B11" i="1"/>
  <c r="A11" i="1"/>
  <c r="F10" i="1"/>
  <c r="N44" i="1" s="1"/>
  <c r="E10" i="1"/>
  <c r="D10" i="1"/>
  <c r="C10" i="1"/>
  <c r="B10" i="1"/>
  <c r="A10" i="1"/>
  <c r="F9" i="1"/>
  <c r="E9" i="1"/>
  <c r="D9" i="1"/>
  <c r="C9" i="1"/>
  <c r="B9" i="1"/>
  <c r="A9" i="1"/>
  <c r="E8" i="1"/>
  <c r="D8" i="1"/>
  <c r="F8" i="1" s="1"/>
  <c r="C8" i="1"/>
  <c r="B8" i="1"/>
  <c r="A8" i="1"/>
  <c r="E7" i="1"/>
  <c r="D7" i="1"/>
  <c r="F7" i="1" s="1"/>
  <c r="C7" i="1"/>
  <c r="B7" i="1"/>
  <c r="A7" i="1"/>
  <c r="F6" i="1"/>
  <c r="N40" i="1" s="1"/>
  <c r="E6" i="1"/>
  <c r="D6" i="1"/>
  <c r="C6" i="1"/>
  <c r="B6" i="1"/>
  <c r="A6" i="1"/>
  <c r="F5" i="1"/>
  <c r="E5" i="1"/>
  <c r="D5" i="1"/>
  <c r="C5" i="1"/>
  <c r="B5" i="1"/>
  <c r="A5" i="1"/>
  <c r="E4" i="1"/>
  <c r="D4" i="1"/>
  <c r="C4" i="1"/>
  <c r="B4" i="1"/>
  <c r="A4" i="1"/>
  <c r="P42" i="21"/>
  <c r="Q42" i="21" s="1"/>
  <c r="M42" i="21"/>
  <c r="O42" i="21" s="1"/>
  <c r="E42" i="21"/>
  <c r="F42" i="21" s="1"/>
  <c r="G42" i="21" s="1"/>
  <c r="H42" i="21" s="1"/>
  <c r="I42" i="21" s="1"/>
  <c r="K42" i="21" s="1"/>
  <c r="L42" i="21" s="1"/>
  <c r="N42" i="21" s="1"/>
  <c r="D42" i="21"/>
  <c r="C42" i="21"/>
  <c r="B42" i="21"/>
  <c r="A42" i="21"/>
  <c r="P41" i="21"/>
  <c r="Q41" i="21" s="1"/>
  <c r="M41" i="21"/>
  <c r="O41" i="21" s="1"/>
  <c r="E41" i="21"/>
  <c r="F41" i="21" s="1"/>
  <c r="G41" i="21" s="1"/>
  <c r="H41" i="21" s="1"/>
  <c r="I41" i="21" s="1"/>
  <c r="K41" i="21" s="1"/>
  <c r="L41" i="21" s="1"/>
  <c r="N41" i="21" s="1"/>
  <c r="D41" i="21"/>
  <c r="C41" i="21"/>
  <c r="B41" i="21"/>
  <c r="A41" i="21"/>
  <c r="P40" i="21"/>
  <c r="Q40" i="21" s="1"/>
  <c r="M40" i="21"/>
  <c r="O40" i="21" s="1"/>
  <c r="E40" i="21"/>
  <c r="F40" i="21" s="1"/>
  <c r="G40" i="21" s="1"/>
  <c r="H40" i="21" s="1"/>
  <c r="I40" i="21" s="1"/>
  <c r="K40" i="21" s="1"/>
  <c r="L40" i="21" s="1"/>
  <c r="N40" i="21" s="1"/>
  <c r="D40" i="21"/>
  <c r="C40" i="21"/>
  <c r="B40" i="21"/>
  <c r="A40" i="21"/>
  <c r="P39" i="21"/>
  <c r="Q39" i="21" s="1"/>
  <c r="M39" i="21"/>
  <c r="O39" i="21" s="1"/>
  <c r="E39" i="21"/>
  <c r="F39" i="21" s="1"/>
  <c r="G39" i="21" s="1"/>
  <c r="H39" i="21" s="1"/>
  <c r="I39" i="21" s="1"/>
  <c r="K39" i="21" s="1"/>
  <c r="L39" i="21" s="1"/>
  <c r="N39" i="21" s="1"/>
  <c r="D39" i="21"/>
  <c r="C39" i="21"/>
  <c r="B39" i="21"/>
  <c r="A39" i="21"/>
  <c r="P38" i="21"/>
  <c r="Q38" i="21" s="1"/>
  <c r="M38" i="21"/>
  <c r="O38" i="21" s="1"/>
  <c r="E38" i="21"/>
  <c r="F38" i="21" s="1"/>
  <c r="G38" i="21" s="1"/>
  <c r="H38" i="21" s="1"/>
  <c r="I38" i="21" s="1"/>
  <c r="K38" i="21" s="1"/>
  <c r="L38" i="21" s="1"/>
  <c r="N38" i="21" s="1"/>
  <c r="D38" i="21"/>
  <c r="C38" i="21"/>
  <c r="B38" i="21"/>
  <c r="A38" i="21"/>
  <c r="P37" i="21"/>
  <c r="Q37" i="21" s="1"/>
  <c r="M37" i="21"/>
  <c r="O37" i="21" s="1"/>
  <c r="E37" i="21"/>
  <c r="F37" i="21" s="1"/>
  <c r="G37" i="21" s="1"/>
  <c r="H37" i="21" s="1"/>
  <c r="I37" i="21" s="1"/>
  <c r="K37" i="21" s="1"/>
  <c r="L37" i="21" s="1"/>
  <c r="N37" i="21" s="1"/>
  <c r="D37" i="21"/>
  <c r="C37" i="21"/>
  <c r="B37" i="21"/>
  <c r="A37" i="21"/>
  <c r="P36" i="21"/>
  <c r="Q36" i="21" s="1"/>
  <c r="M36" i="21"/>
  <c r="O36" i="21" s="1"/>
  <c r="E36" i="21"/>
  <c r="F36" i="21" s="1"/>
  <c r="G36" i="21" s="1"/>
  <c r="H36" i="21" s="1"/>
  <c r="I36" i="21" s="1"/>
  <c r="K36" i="21" s="1"/>
  <c r="L36" i="21" s="1"/>
  <c r="N36" i="21" s="1"/>
  <c r="D36" i="21"/>
  <c r="C36" i="21"/>
  <c r="B36" i="21"/>
  <c r="A36" i="21"/>
  <c r="P35" i="21"/>
  <c r="Q35" i="21" s="1"/>
  <c r="M35" i="21"/>
  <c r="O35" i="21" s="1"/>
  <c r="F35" i="21"/>
  <c r="G35" i="21" s="1"/>
  <c r="H35" i="21" s="1"/>
  <c r="I35" i="21" s="1"/>
  <c r="K35" i="21" s="1"/>
  <c r="L35" i="21" s="1"/>
  <c r="N35" i="21" s="1"/>
  <c r="E35" i="21"/>
  <c r="D35" i="21"/>
  <c r="C35" i="21"/>
  <c r="B35" i="21"/>
  <c r="A35" i="21"/>
  <c r="P34" i="21"/>
  <c r="O34" i="21"/>
  <c r="M34" i="21"/>
  <c r="E34" i="21"/>
  <c r="F34" i="21" s="1"/>
  <c r="G34" i="21" s="1"/>
  <c r="H34" i="21" s="1"/>
  <c r="I34" i="21" s="1"/>
  <c r="K34" i="21" s="1"/>
  <c r="L34" i="21" s="1"/>
  <c r="N34" i="21" s="1"/>
  <c r="D34" i="21"/>
  <c r="C34" i="21"/>
  <c r="B34" i="21"/>
  <c r="A34" i="21"/>
  <c r="P33" i="21"/>
  <c r="M33" i="21"/>
  <c r="O33" i="21" s="1"/>
  <c r="E33" i="21"/>
  <c r="F33" i="21" s="1"/>
  <c r="G33" i="21" s="1"/>
  <c r="H33" i="21" s="1"/>
  <c r="I33" i="21" s="1"/>
  <c r="K33" i="21" s="1"/>
  <c r="L33" i="21" s="1"/>
  <c r="N33" i="21" s="1"/>
  <c r="D33" i="21"/>
  <c r="C33" i="21"/>
  <c r="B33" i="21"/>
  <c r="A33" i="21"/>
  <c r="P32" i="21"/>
  <c r="M32" i="21"/>
  <c r="O32" i="21" s="1"/>
  <c r="E32" i="21"/>
  <c r="F32" i="21" s="1"/>
  <c r="G32" i="21" s="1"/>
  <c r="H32" i="21" s="1"/>
  <c r="I32" i="21" s="1"/>
  <c r="K32" i="21" s="1"/>
  <c r="L32" i="21" s="1"/>
  <c r="N32" i="21" s="1"/>
  <c r="D32" i="21"/>
  <c r="C32" i="21"/>
  <c r="B32" i="21"/>
  <c r="A32" i="21"/>
  <c r="P31" i="21"/>
  <c r="O31" i="21"/>
  <c r="M31" i="21"/>
  <c r="F31" i="21"/>
  <c r="G31" i="21" s="1"/>
  <c r="H31" i="21" s="1"/>
  <c r="I31" i="21" s="1"/>
  <c r="K31" i="21" s="1"/>
  <c r="L31" i="21" s="1"/>
  <c r="N31" i="21" s="1"/>
  <c r="E31" i="2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O42" i="20"/>
  <c r="M42" i="20"/>
  <c r="H42" i="20"/>
  <c r="I42" i="20" s="1"/>
  <c r="K42" i="20" s="1"/>
  <c r="L42" i="20" s="1"/>
  <c r="F42" i="20"/>
  <c r="G42" i="20" s="1"/>
  <c r="E42" i="20"/>
  <c r="D42" i="20"/>
  <c r="C42" i="20"/>
  <c r="B42" i="20"/>
  <c r="A42" i="20"/>
  <c r="P41" i="20"/>
  <c r="O41" i="20"/>
  <c r="M41" i="20"/>
  <c r="H41" i="20"/>
  <c r="I41" i="20" s="1"/>
  <c r="K41" i="20" s="1"/>
  <c r="L41" i="20" s="1"/>
  <c r="F41" i="20"/>
  <c r="G41" i="20" s="1"/>
  <c r="E41" i="20"/>
  <c r="D41" i="20"/>
  <c r="C41" i="20"/>
  <c r="B41" i="20"/>
  <c r="A41" i="20"/>
  <c r="P40" i="20"/>
  <c r="O40" i="20"/>
  <c r="M40" i="20"/>
  <c r="F40" i="20"/>
  <c r="G40" i="20" s="1"/>
  <c r="H40" i="20" s="1"/>
  <c r="I40" i="20" s="1"/>
  <c r="K40" i="20" s="1"/>
  <c r="L40" i="20" s="1"/>
  <c r="E40" i="20"/>
  <c r="D40" i="20"/>
  <c r="C40" i="20"/>
  <c r="B40" i="20"/>
  <c r="A40" i="20"/>
  <c r="P39" i="20"/>
  <c r="O39" i="20"/>
  <c r="M39" i="20"/>
  <c r="F39" i="20"/>
  <c r="G39" i="20" s="1"/>
  <c r="H39" i="20" s="1"/>
  <c r="I39" i="20" s="1"/>
  <c r="K39" i="20" s="1"/>
  <c r="L39" i="20" s="1"/>
  <c r="E39" i="20"/>
  <c r="D39" i="20"/>
  <c r="C39" i="20"/>
  <c r="B39" i="20"/>
  <c r="A39" i="20"/>
  <c r="P38" i="20"/>
  <c r="O38" i="20"/>
  <c r="M38" i="20"/>
  <c r="F38" i="20"/>
  <c r="G38" i="20" s="1"/>
  <c r="H38" i="20" s="1"/>
  <c r="I38" i="20" s="1"/>
  <c r="K38" i="20" s="1"/>
  <c r="L38" i="20" s="1"/>
  <c r="E38" i="20"/>
  <c r="D38" i="20"/>
  <c r="C38" i="20"/>
  <c r="B38" i="20"/>
  <c r="A38" i="20"/>
  <c r="P37" i="20"/>
  <c r="O37" i="20"/>
  <c r="M37" i="20"/>
  <c r="I37" i="20"/>
  <c r="K37" i="20" s="1"/>
  <c r="L37" i="20" s="1"/>
  <c r="H37" i="20"/>
  <c r="F37" i="20"/>
  <c r="G37" i="20" s="1"/>
  <c r="E37" i="20"/>
  <c r="D37" i="20"/>
  <c r="C37" i="20"/>
  <c r="B37" i="20"/>
  <c r="A37" i="20"/>
  <c r="P36" i="20"/>
  <c r="O36" i="20"/>
  <c r="M36" i="20"/>
  <c r="F36" i="20"/>
  <c r="G36" i="20" s="1"/>
  <c r="H36" i="20" s="1"/>
  <c r="I36" i="20" s="1"/>
  <c r="K36" i="20" s="1"/>
  <c r="L36" i="20" s="1"/>
  <c r="E36" i="20"/>
  <c r="D36" i="20"/>
  <c r="C36" i="20"/>
  <c r="B36" i="20"/>
  <c r="A36" i="20"/>
  <c r="P35" i="20"/>
  <c r="O35" i="20"/>
  <c r="M35" i="20"/>
  <c r="F35" i="20"/>
  <c r="G35" i="20" s="1"/>
  <c r="H35" i="20" s="1"/>
  <c r="I35" i="20" s="1"/>
  <c r="K35" i="20" s="1"/>
  <c r="L35" i="20" s="1"/>
  <c r="N35" i="20" s="1"/>
  <c r="E35" i="20"/>
  <c r="D35" i="20"/>
  <c r="C35" i="20"/>
  <c r="B35" i="20"/>
  <c r="A35" i="20"/>
  <c r="P34" i="20"/>
  <c r="O34" i="20"/>
  <c r="M34" i="20"/>
  <c r="H34" i="20"/>
  <c r="I34" i="20" s="1"/>
  <c r="K34" i="20" s="1"/>
  <c r="L34" i="20" s="1"/>
  <c r="F34" i="20"/>
  <c r="G34" i="20" s="1"/>
  <c r="E34" i="20"/>
  <c r="D34" i="20"/>
  <c r="C34" i="20"/>
  <c r="B34" i="20"/>
  <c r="A34" i="20"/>
  <c r="P33" i="20"/>
  <c r="O33" i="20"/>
  <c r="M33" i="20"/>
  <c r="H33" i="20"/>
  <c r="I33" i="20" s="1"/>
  <c r="K33" i="20" s="1"/>
  <c r="L33" i="20" s="1"/>
  <c r="F33" i="20"/>
  <c r="G33" i="20" s="1"/>
  <c r="E33" i="20"/>
  <c r="D33" i="20"/>
  <c r="C33" i="20"/>
  <c r="B33" i="20"/>
  <c r="A33" i="20"/>
  <c r="P32" i="20"/>
  <c r="O32" i="20"/>
  <c r="M32" i="20"/>
  <c r="F32" i="20"/>
  <c r="G32" i="20" s="1"/>
  <c r="H32" i="20" s="1"/>
  <c r="I32" i="20" s="1"/>
  <c r="K32" i="20" s="1"/>
  <c r="L32" i="20" s="1"/>
  <c r="E32" i="20"/>
  <c r="D32" i="20"/>
  <c r="C32" i="20"/>
  <c r="B32" i="20"/>
  <c r="A32" i="20"/>
  <c r="P31" i="20"/>
  <c r="O31" i="20"/>
  <c r="M31" i="20"/>
  <c r="K31" i="20"/>
  <c r="L31" i="20" s="1"/>
  <c r="F31" i="20"/>
  <c r="G31" i="20" s="1"/>
  <c r="H31" i="20" s="1"/>
  <c r="I31" i="20" s="1"/>
  <c r="E31" i="20"/>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M42" i="19"/>
  <c r="O42" i="19" s="1"/>
  <c r="E42" i="19"/>
  <c r="F42" i="19" s="1"/>
  <c r="G42" i="19" s="1"/>
  <c r="H42" i="19" s="1"/>
  <c r="I42" i="19" s="1"/>
  <c r="K42" i="19" s="1"/>
  <c r="L42" i="19" s="1"/>
  <c r="N42" i="19" s="1"/>
  <c r="D42" i="19"/>
  <c r="C42" i="19"/>
  <c r="B42" i="19"/>
  <c r="A42" i="19"/>
  <c r="P41" i="19"/>
  <c r="O41" i="19"/>
  <c r="M41" i="19"/>
  <c r="F41" i="19"/>
  <c r="G41" i="19" s="1"/>
  <c r="H41" i="19" s="1"/>
  <c r="I41" i="19" s="1"/>
  <c r="K41" i="19" s="1"/>
  <c r="L41" i="19" s="1"/>
  <c r="N41" i="19" s="1"/>
  <c r="E41" i="19"/>
  <c r="D41" i="19"/>
  <c r="C41" i="19"/>
  <c r="B41" i="19"/>
  <c r="A41" i="19"/>
  <c r="P40" i="19"/>
  <c r="O40" i="19"/>
  <c r="M40" i="19"/>
  <c r="E40" i="19"/>
  <c r="F40" i="19" s="1"/>
  <c r="G40" i="19" s="1"/>
  <c r="H40" i="19" s="1"/>
  <c r="I40" i="19" s="1"/>
  <c r="K40" i="19" s="1"/>
  <c r="L40" i="19" s="1"/>
  <c r="N40" i="19" s="1"/>
  <c r="D40" i="19"/>
  <c r="C40" i="19"/>
  <c r="B40" i="19"/>
  <c r="A40" i="19"/>
  <c r="P39" i="19"/>
  <c r="M39" i="19"/>
  <c r="O39" i="19" s="1"/>
  <c r="E39" i="19"/>
  <c r="F39" i="19" s="1"/>
  <c r="G39" i="19" s="1"/>
  <c r="H39" i="19" s="1"/>
  <c r="I39" i="19" s="1"/>
  <c r="K39" i="19" s="1"/>
  <c r="L39" i="19" s="1"/>
  <c r="N39" i="19" s="1"/>
  <c r="D39" i="19"/>
  <c r="C39" i="19"/>
  <c r="B39" i="19"/>
  <c r="A39" i="19"/>
  <c r="P38" i="19"/>
  <c r="M38" i="19"/>
  <c r="O38" i="19" s="1"/>
  <c r="E38" i="19"/>
  <c r="F38" i="19" s="1"/>
  <c r="G38" i="19" s="1"/>
  <c r="H38" i="19" s="1"/>
  <c r="I38" i="19" s="1"/>
  <c r="K38" i="19" s="1"/>
  <c r="L38" i="19" s="1"/>
  <c r="N38" i="19" s="1"/>
  <c r="D38" i="19"/>
  <c r="C38" i="19"/>
  <c r="B38" i="19"/>
  <c r="A38" i="19"/>
  <c r="P37" i="19"/>
  <c r="O37" i="19"/>
  <c r="M37" i="19"/>
  <c r="F37" i="19"/>
  <c r="G37" i="19" s="1"/>
  <c r="H37" i="19" s="1"/>
  <c r="I37" i="19" s="1"/>
  <c r="K37" i="19" s="1"/>
  <c r="L37" i="19" s="1"/>
  <c r="N37" i="19" s="1"/>
  <c r="E37" i="19"/>
  <c r="D37" i="19"/>
  <c r="C37" i="19"/>
  <c r="B37" i="19"/>
  <c r="A37" i="19"/>
  <c r="P36" i="19"/>
  <c r="O36" i="19"/>
  <c r="M36" i="19"/>
  <c r="E36" i="19"/>
  <c r="F36" i="19" s="1"/>
  <c r="G36" i="19" s="1"/>
  <c r="H36" i="19" s="1"/>
  <c r="I36" i="19" s="1"/>
  <c r="K36" i="19" s="1"/>
  <c r="L36" i="19" s="1"/>
  <c r="N36" i="19" s="1"/>
  <c r="D36" i="19"/>
  <c r="C36" i="19"/>
  <c r="B36" i="19"/>
  <c r="A36" i="19"/>
  <c r="P35" i="19"/>
  <c r="M35" i="19"/>
  <c r="O35" i="19" s="1"/>
  <c r="E35" i="19"/>
  <c r="F35" i="19" s="1"/>
  <c r="G35" i="19" s="1"/>
  <c r="H35" i="19" s="1"/>
  <c r="I35" i="19" s="1"/>
  <c r="K35" i="19" s="1"/>
  <c r="L35" i="19" s="1"/>
  <c r="N35" i="19" s="1"/>
  <c r="D35" i="19"/>
  <c r="C35" i="19"/>
  <c r="B35" i="19"/>
  <c r="A35" i="19"/>
  <c r="P34" i="19"/>
  <c r="M34" i="19"/>
  <c r="O34" i="19" s="1"/>
  <c r="E34" i="19"/>
  <c r="F34" i="19" s="1"/>
  <c r="G34" i="19" s="1"/>
  <c r="H34" i="19" s="1"/>
  <c r="I34" i="19" s="1"/>
  <c r="K34" i="19" s="1"/>
  <c r="L34" i="19" s="1"/>
  <c r="N34" i="19" s="1"/>
  <c r="D34" i="19"/>
  <c r="C34" i="19"/>
  <c r="B34" i="19"/>
  <c r="A34" i="19"/>
  <c r="P33" i="19"/>
  <c r="O33" i="19"/>
  <c r="M33" i="19"/>
  <c r="F33" i="19"/>
  <c r="G33" i="19" s="1"/>
  <c r="H33" i="19" s="1"/>
  <c r="I33" i="19" s="1"/>
  <c r="K33" i="19" s="1"/>
  <c r="L33" i="19" s="1"/>
  <c r="N33" i="19" s="1"/>
  <c r="E33" i="19"/>
  <c r="D33" i="19"/>
  <c r="C33" i="19"/>
  <c r="B33" i="19"/>
  <c r="A33" i="19"/>
  <c r="P32" i="19"/>
  <c r="O32" i="19"/>
  <c r="M32" i="19"/>
  <c r="E32" i="19"/>
  <c r="F32" i="19" s="1"/>
  <c r="G32" i="19" s="1"/>
  <c r="H32" i="19" s="1"/>
  <c r="I32" i="19" s="1"/>
  <c r="K32" i="19" s="1"/>
  <c r="L32" i="19" s="1"/>
  <c r="N32" i="19" s="1"/>
  <c r="D32" i="19"/>
  <c r="C32" i="19"/>
  <c r="B32" i="19"/>
  <c r="A32" i="19"/>
  <c r="P31" i="19"/>
  <c r="M31" i="19"/>
  <c r="O31" i="19" s="1"/>
  <c r="E31" i="19"/>
  <c r="F31" i="19" s="1"/>
  <c r="G31" i="19" s="1"/>
  <c r="H31" i="19" s="1"/>
  <c r="I31" i="19" s="1"/>
  <c r="K31" i="19" s="1"/>
  <c r="L31" i="19" s="1"/>
  <c r="N31" i="19" s="1"/>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O42" i="18"/>
  <c r="M42" i="18"/>
  <c r="I42" i="18"/>
  <c r="K42" i="18" s="1"/>
  <c r="L42" i="18" s="1"/>
  <c r="F42" i="18"/>
  <c r="G42" i="18" s="1"/>
  <c r="H42" i="18" s="1"/>
  <c r="E42" i="18"/>
  <c r="D42" i="18"/>
  <c r="C42" i="18"/>
  <c r="B42" i="18"/>
  <c r="A42" i="18"/>
  <c r="P41" i="18"/>
  <c r="O41" i="18"/>
  <c r="M41" i="18"/>
  <c r="F41" i="18"/>
  <c r="G41" i="18" s="1"/>
  <c r="H41" i="18" s="1"/>
  <c r="I41" i="18" s="1"/>
  <c r="K41" i="18" s="1"/>
  <c r="L41" i="18" s="1"/>
  <c r="N41" i="18" s="1"/>
  <c r="E41" i="18"/>
  <c r="D41" i="18"/>
  <c r="C41" i="18"/>
  <c r="B41" i="18"/>
  <c r="A41" i="18"/>
  <c r="P40" i="18"/>
  <c r="O40" i="18"/>
  <c r="M40" i="18"/>
  <c r="H40" i="18"/>
  <c r="I40" i="18" s="1"/>
  <c r="K40" i="18" s="1"/>
  <c r="L40" i="18" s="1"/>
  <c r="F40" i="18"/>
  <c r="G40" i="18" s="1"/>
  <c r="E40" i="18"/>
  <c r="D40" i="18"/>
  <c r="C40" i="18"/>
  <c r="B40" i="18"/>
  <c r="A40" i="18"/>
  <c r="P39" i="18"/>
  <c r="O39" i="18"/>
  <c r="M39" i="18"/>
  <c r="H39" i="18"/>
  <c r="I39" i="18" s="1"/>
  <c r="K39" i="18" s="1"/>
  <c r="L39" i="18" s="1"/>
  <c r="F39" i="18"/>
  <c r="G39" i="18" s="1"/>
  <c r="E39" i="18"/>
  <c r="D39" i="18"/>
  <c r="C39" i="18"/>
  <c r="B39" i="18"/>
  <c r="A39" i="18"/>
  <c r="P38" i="18"/>
  <c r="O38" i="18"/>
  <c r="M38" i="18"/>
  <c r="F38" i="18"/>
  <c r="G38" i="18" s="1"/>
  <c r="H38" i="18" s="1"/>
  <c r="I38" i="18" s="1"/>
  <c r="K38" i="18" s="1"/>
  <c r="L38" i="18" s="1"/>
  <c r="E38" i="18"/>
  <c r="D38" i="18"/>
  <c r="C38" i="18"/>
  <c r="B38" i="18"/>
  <c r="A38" i="18"/>
  <c r="P37" i="18"/>
  <c r="O37" i="18"/>
  <c r="M37" i="18"/>
  <c r="F37" i="18"/>
  <c r="G37" i="18" s="1"/>
  <c r="H37" i="18" s="1"/>
  <c r="I37" i="18" s="1"/>
  <c r="K37" i="18" s="1"/>
  <c r="L37" i="18" s="1"/>
  <c r="E37" i="18"/>
  <c r="D37" i="18"/>
  <c r="C37" i="18"/>
  <c r="B37" i="18"/>
  <c r="A37" i="18"/>
  <c r="P36" i="18"/>
  <c r="O36" i="18"/>
  <c r="M36" i="18"/>
  <c r="F36" i="18"/>
  <c r="G36" i="18" s="1"/>
  <c r="H36" i="18" s="1"/>
  <c r="I36" i="18" s="1"/>
  <c r="K36" i="18" s="1"/>
  <c r="L36" i="18" s="1"/>
  <c r="E36" i="18"/>
  <c r="D36" i="18"/>
  <c r="C36" i="18"/>
  <c r="B36" i="18"/>
  <c r="A36" i="18"/>
  <c r="P35" i="18"/>
  <c r="O35" i="18"/>
  <c r="M35" i="18"/>
  <c r="I35" i="18"/>
  <c r="K35" i="18" s="1"/>
  <c r="L35" i="18" s="1"/>
  <c r="H35" i="18"/>
  <c r="F35" i="18"/>
  <c r="G35" i="18" s="1"/>
  <c r="E35" i="18"/>
  <c r="D35" i="18"/>
  <c r="C35" i="18"/>
  <c r="B35" i="18"/>
  <c r="A35" i="18"/>
  <c r="P34" i="18"/>
  <c r="O34" i="18"/>
  <c r="M34" i="18"/>
  <c r="F34" i="18"/>
  <c r="G34" i="18" s="1"/>
  <c r="H34" i="18" s="1"/>
  <c r="I34" i="18" s="1"/>
  <c r="K34" i="18" s="1"/>
  <c r="L34" i="18" s="1"/>
  <c r="E34" i="18"/>
  <c r="D34" i="18"/>
  <c r="C34" i="18"/>
  <c r="B34" i="18"/>
  <c r="A34" i="18"/>
  <c r="Q33" i="18"/>
  <c r="P33" i="18"/>
  <c r="O33" i="18"/>
  <c r="M33" i="18"/>
  <c r="F33" i="18"/>
  <c r="G33" i="18" s="1"/>
  <c r="H33" i="18" s="1"/>
  <c r="I33" i="18" s="1"/>
  <c r="K33" i="18" s="1"/>
  <c r="L33" i="18" s="1"/>
  <c r="N33" i="18" s="1"/>
  <c r="E33" i="18"/>
  <c r="D33" i="18"/>
  <c r="C33" i="18"/>
  <c r="B33" i="18"/>
  <c r="A33" i="18"/>
  <c r="P32" i="18"/>
  <c r="O32" i="18"/>
  <c r="M32" i="18"/>
  <c r="H32" i="18"/>
  <c r="I32" i="18" s="1"/>
  <c r="K32" i="18" s="1"/>
  <c r="L32" i="18" s="1"/>
  <c r="F32" i="18"/>
  <c r="G32" i="18" s="1"/>
  <c r="E32" i="18"/>
  <c r="D32" i="18"/>
  <c r="C32" i="18"/>
  <c r="B32" i="18"/>
  <c r="A32" i="18"/>
  <c r="P31" i="18"/>
  <c r="O31" i="18"/>
  <c r="M31" i="18"/>
  <c r="H31" i="18"/>
  <c r="I31" i="18" s="1"/>
  <c r="K31" i="18" s="1"/>
  <c r="L31" i="18" s="1"/>
  <c r="F31" i="18"/>
  <c r="G31" i="18" s="1"/>
  <c r="E31" i="18"/>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M42" i="17"/>
  <c r="O42" i="17" s="1"/>
  <c r="F42" i="17"/>
  <c r="G42" i="17" s="1"/>
  <c r="H42" i="17" s="1"/>
  <c r="I42" i="17" s="1"/>
  <c r="K42" i="17" s="1"/>
  <c r="L42" i="17" s="1"/>
  <c r="E42" i="17"/>
  <c r="D42" i="17"/>
  <c r="C42" i="17"/>
  <c r="B42" i="17"/>
  <c r="A42" i="17"/>
  <c r="P41" i="17"/>
  <c r="O41" i="17"/>
  <c r="M41" i="17"/>
  <c r="E41" i="17"/>
  <c r="F41" i="17" s="1"/>
  <c r="G41" i="17" s="1"/>
  <c r="H41" i="17" s="1"/>
  <c r="I41" i="17" s="1"/>
  <c r="K41" i="17" s="1"/>
  <c r="L41" i="17" s="1"/>
  <c r="D41" i="17"/>
  <c r="C41" i="17"/>
  <c r="B41" i="17"/>
  <c r="A41" i="17"/>
  <c r="P40" i="17"/>
  <c r="O40" i="17"/>
  <c r="M40" i="17"/>
  <c r="H40" i="17"/>
  <c r="I40" i="17" s="1"/>
  <c r="K40" i="17" s="1"/>
  <c r="L40" i="17" s="1"/>
  <c r="N40" i="17" s="1"/>
  <c r="E40" i="17"/>
  <c r="F40" i="17" s="1"/>
  <c r="G40" i="17" s="1"/>
  <c r="D40" i="17"/>
  <c r="C40" i="17"/>
  <c r="B40" i="17"/>
  <c r="A40" i="17"/>
  <c r="Q39" i="17"/>
  <c r="P39" i="17"/>
  <c r="O39" i="17"/>
  <c r="M39" i="17"/>
  <c r="H39" i="17"/>
  <c r="I39" i="17" s="1"/>
  <c r="K39" i="17" s="1"/>
  <c r="L39" i="17" s="1"/>
  <c r="N39" i="17" s="1"/>
  <c r="E39" i="17"/>
  <c r="F39" i="17" s="1"/>
  <c r="G39" i="17" s="1"/>
  <c r="D39" i="17"/>
  <c r="C39" i="17"/>
  <c r="B39" i="17"/>
  <c r="A39" i="17"/>
  <c r="P38" i="17"/>
  <c r="O38" i="17"/>
  <c r="M38" i="17"/>
  <c r="E38" i="17"/>
  <c r="F38" i="17" s="1"/>
  <c r="G38" i="17" s="1"/>
  <c r="H38" i="17" s="1"/>
  <c r="I38" i="17" s="1"/>
  <c r="K38" i="17" s="1"/>
  <c r="L38" i="17" s="1"/>
  <c r="D38" i="17"/>
  <c r="C38" i="17"/>
  <c r="B38" i="17"/>
  <c r="A38" i="17"/>
  <c r="P37" i="17"/>
  <c r="O37" i="17"/>
  <c r="M37" i="17"/>
  <c r="E37" i="17"/>
  <c r="F37" i="17" s="1"/>
  <c r="G37" i="17" s="1"/>
  <c r="H37" i="17" s="1"/>
  <c r="I37" i="17" s="1"/>
  <c r="K37" i="17" s="1"/>
  <c r="L37" i="17" s="1"/>
  <c r="D37" i="17"/>
  <c r="C37" i="17"/>
  <c r="B37" i="17"/>
  <c r="A37" i="17"/>
  <c r="P36" i="17"/>
  <c r="O36" i="17"/>
  <c r="M36" i="17"/>
  <c r="H36" i="17"/>
  <c r="I36" i="17" s="1"/>
  <c r="K36" i="17" s="1"/>
  <c r="L36" i="17" s="1"/>
  <c r="N36" i="17" s="1"/>
  <c r="E36" i="17"/>
  <c r="F36" i="17" s="1"/>
  <c r="G36" i="17" s="1"/>
  <c r="D36" i="17"/>
  <c r="C36" i="17"/>
  <c r="B36" i="17"/>
  <c r="A36" i="17"/>
  <c r="Q35" i="17"/>
  <c r="P35" i="17"/>
  <c r="O35" i="17"/>
  <c r="M35" i="17"/>
  <c r="H35" i="17"/>
  <c r="I35" i="17" s="1"/>
  <c r="K35" i="17" s="1"/>
  <c r="L35" i="17" s="1"/>
  <c r="N35" i="17" s="1"/>
  <c r="E35" i="17"/>
  <c r="F35" i="17" s="1"/>
  <c r="G35" i="17" s="1"/>
  <c r="D35" i="17"/>
  <c r="C35" i="17"/>
  <c r="B35" i="17"/>
  <c r="A35" i="17"/>
  <c r="P34" i="17"/>
  <c r="O34" i="17"/>
  <c r="M34" i="17"/>
  <c r="E34" i="17"/>
  <c r="F34" i="17" s="1"/>
  <c r="G34" i="17" s="1"/>
  <c r="H34" i="17" s="1"/>
  <c r="I34" i="17" s="1"/>
  <c r="K34" i="17" s="1"/>
  <c r="L34" i="17" s="1"/>
  <c r="D34" i="17"/>
  <c r="C34" i="17"/>
  <c r="B34" i="17"/>
  <c r="A34" i="17"/>
  <c r="P33" i="17"/>
  <c r="O33" i="17"/>
  <c r="M33" i="17"/>
  <c r="E33" i="17"/>
  <c r="F33" i="17" s="1"/>
  <c r="G33" i="17" s="1"/>
  <c r="H33" i="17" s="1"/>
  <c r="I33" i="17" s="1"/>
  <c r="K33" i="17" s="1"/>
  <c r="L33" i="17" s="1"/>
  <c r="D33" i="17"/>
  <c r="C33" i="17"/>
  <c r="B33" i="17"/>
  <c r="A33" i="17"/>
  <c r="P32" i="17"/>
  <c r="O32" i="17"/>
  <c r="M32" i="17"/>
  <c r="H32" i="17"/>
  <c r="I32" i="17" s="1"/>
  <c r="K32" i="17" s="1"/>
  <c r="L32" i="17" s="1"/>
  <c r="N32" i="17" s="1"/>
  <c r="E32" i="17"/>
  <c r="F32" i="17" s="1"/>
  <c r="G32" i="17" s="1"/>
  <c r="D32" i="17"/>
  <c r="C32" i="17"/>
  <c r="B32" i="17"/>
  <c r="A32" i="17"/>
  <c r="Q31" i="17"/>
  <c r="P31" i="17"/>
  <c r="O31" i="17"/>
  <c r="M31" i="17"/>
  <c r="H31" i="17"/>
  <c r="I31" i="17" s="1"/>
  <c r="K31" i="17" s="1"/>
  <c r="L31" i="17" s="1"/>
  <c r="N31" i="17" s="1"/>
  <c r="E31" i="17"/>
  <c r="F31" i="17" s="1"/>
  <c r="G31" i="17" s="1"/>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M42" i="16"/>
  <c r="O42" i="16" s="1"/>
  <c r="E42" i="16"/>
  <c r="F42" i="16" s="1"/>
  <c r="G42" i="16" s="1"/>
  <c r="H42" i="16" s="1"/>
  <c r="I42" i="16" s="1"/>
  <c r="K42" i="16" s="1"/>
  <c r="L42" i="16" s="1"/>
  <c r="D42" i="16"/>
  <c r="C42" i="16"/>
  <c r="B42" i="16"/>
  <c r="A42" i="16"/>
  <c r="P41" i="16"/>
  <c r="M41" i="16"/>
  <c r="O41" i="16" s="1"/>
  <c r="E41" i="16"/>
  <c r="F41" i="16" s="1"/>
  <c r="G41" i="16" s="1"/>
  <c r="H41" i="16" s="1"/>
  <c r="I41" i="16" s="1"/>
  <c r="K41" i="16" s="1"/>
  <c r="L41" i="16" s="1"/>
  <c r="D41" i="16"/>
  <c r="C41" i="16"/>
  <c r="B41" i="16"/>
  <c r="A41" i="16"/>
  <c r="P40" i="16"/>
  <c r="M40" i="16"/>
  <c r="O40" i="16" s="1"/>
  <c r="E40" i="16"/>
  <c r="F40" i="16" s="1"/>
  <c r="G40" i="16" s="1"/>
  <c r="H40" i="16" s="1"/>
  <c r="I40" i="16" s="1"/>
  <c r="K40" i="16" s="1"/>
  <c r="L40" i="16" s="1"/>
  <c r="D40" i="16"/>
  <c r="C40" i="16"/>
  <c r="B40" i="16"/>
  <c r="A40" i="16"/>
  <c r="P39" i="16"/>
  <c r="M39" i="16"/>
  <c r="O39" i="16" s="1"/>
  <c r="E39" i="16"/>
  <c r="F39" i="16" s="1"/>
  <c r="G39" i="16" s="1"/>
  <c r="H39" i="16" s="1"/>
  <c r="I39" i="16" s="1"/>
  <c r="K39" i="16" s="1"/>
  <c r="L39" i="16" s="1"/>
  <c r="D39" i="16"/>
  <c r="C39" i="16"/>
  <c r="B39" i="16"/>
  <c r="A39" i="16"/>
  <c r="P38" i="16"/>
  <c r="M38" i="16"/>
  <c r="O38" i="16" s="1"/>
  <c r="E38" i="16"/>
  <c r="F38" i="16" s="1"/>
  <c r="G38" i="16" s="1"/>
  <c r="H38" i="16" s="1"/>
  <c r="I38" i="16" s="1"/>
  <c r="K38" i="16" s="1"/>
  <c r="L38" i="16" s="1"/>
  <c r="N38" i="16" s="1"/>
  <c r="D38" i="16"/>
  <c r="C38" i="16"/>
  <c r="B38" i="16"/>
  <c r="A38" i="16"/>
  <c r="P37" i="16"/>
  <c r="Q37" i="16" s="1"/>
  <c r="M37" i="16"/>
  <c r="O37" i="16" s="1"/>
  <c r="E37" i="16"/>
  <c r="F37" i="16" s="1"/>
  <c r="G37" i="16" s="1"/>
  <c r="H37" i="16" s="1"/>
  <c r="I37" i="16" s="1"/>
  <c r="K37" i="16" s="1"/>
  <c r="L37" i="16" s="1"/>
  <c r="D37" i="16"/>
  <c r="C37" i="16"/>
  <c r="B37" i="16"/>
  <c r="A37" i="16"/>
  <c r="P36" i="16"/>
  <c r="Q36" i="16" s="1"/>
  <c r="M36" i="16"/>
  <c r="O36" i="16" s="1"/>
  <c r="E36" i="16"/>
  <c r="F36" i="16" s="1"/>
  <c r="G36" i="16" s="1"/>
  <c r="H36" i="16" s="1"/>
  <c r="I36" i="16" s="1"/>
  <c r="K36" i="16" s="1"/>
  <c r="L36" i="16" s="1"/>
  <c r="D36" i="16"/>
  <c r="C36" i="16"/>
  <c r="B36" i="16"/>
  <c r="A36" i="16"/>
  <c r="P35" i="16"/>
  <c r="M35" i="16"/>
  <c r="O35" i="16" s="1"/>
  <c r="E35" i="16"/>
  <c r="F35" i="16" s="1"/>
  <c r="G35" i="16" s="1"/>
  <c r="H35" i="16" s="1"/>
  <c r="I35" i="16" s="1"/>
  <c r="K35" i="16" s="1"/>
  <c r="L35" i="16" s="1"/>
  <c r="N35" i="16" s="1"/>
  <c r="D35" i="16"/>
  <c r="C35" i="16"/>
  <c r="B35" i="16"/>
  <c r="A35" i="16"/>
  <c r="P34" i="16"/>
  <c r="M34" i="16"/>
  <c r="O34" i="16" s="1"/>
  <c r="E34" i="16"/>
  <c r="F34" i="16" s="1"/>
  <c r="G34" i="16" s="1"/>
  <c r="H34" i="16" s="1"/>
  <c r="I34" i="16" s="1"/>
  <c r="K34" i="16" s="1"/>
  <c r="L34" i="16" s="1"/>
  <c r="N34" i="16" s="1"/>
  <c r="D34" i="16"/>
  <c r="C34" i="16"/>
  <c r="B34" i="16"/>
  <c r="A34" i="16"/>
  <c r="P33" i="16"/>
  <c r="M33" i="16"/>
  <c r="O33" i="16" s="1"/>
  <c r="E33" i="16"/>
  <c r="F33" i="16" s="1"/>
  <c r="G33" i="16" s="1"/>
  <c r="H33" i="16" s="1"/>
  <c r="I33" i="16" s="1"/>
  <c r="K33" i="16" s="1"/>
  <c r="L33" i="16" s="1"/>
  <c r="N33" i="16" s="1"/>
  <c r="D33" i="16"/>
  <c r="C33" i="16"/>
  <c r="B33" i="16"/>
  <c r="A33" i="16"/>
  <c r="P32" i="16"/>
  <c r="Q32" i="16" s="1"/>
  <c r="M32" i="16"/>
  <c r="O32" i="16" s="1"/>
  <c r="E32" i="16"/>
  <c r="F32" i="16" s="1"/>
  <c r="G32" i="16" s="1"/>
  <c r="H32" i="16" s="1"/>
  <c r="I32" i="16" s="1"/>
  <c r="K32" i="16" s="1"/>
  <c r="L32" i="16" s="1"/>
  <c r="N32" i="16" s="1"/>
  <c r="D32" i="16"/>
  <c r="C32" i="16"/>
  <c r="B32" i="16"/>
  <c r="A32" i="16"/>
  <c r="P31" i="16"/>
  <c r="M31" i="16"/>
  <c r="O31" i="16" s="1"/>
  <c r="E31" i="16"/>
  <c r="F31" i="16" s="1"/>
  <c r="G31" i="16" s="1"/>
  <c r="H31" i="16" s="1"/>
  <c r="I31" i="16" s="1"/>
  <c r="K31" i="16" s="1"/>
  <c r="L31" i="16" s="1"/>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Q42" i="15"/>
  <c r="P42" i="15"/>
  <c r="O42" i="15"/>
  <c r="M42" i="15"/>
  <c r="H42" i="15"/>
  <c r="I42" i="15" s="1"/>
  <c r="K42" i="15" s="1"/>
  <c r="L42" i="15" s="1"/>
  <c r="E42" i="15"/>
  <c r="F42" i="15" s="1"/>
  <c r="G42" i="15" s="1"/>
  <c r="D42" i="15"/>
  <c r="C42" i="15"/>
  <c r="B42" i="15"/>
  <c r="A42" i="15"/>
  <c r="Q41" i="15"/>
  <c r="P41" i="15"/>
  <c r="O41" i="15"/>
  <c r="M41" i="15"/>
  <c r="H41" i="15"/>
  <c r="I41" i="15" s="1"/>
  <c r="K41" i="15" s="1"/>
  <c r="L41" i="15" s="1"/>
  <c r="E41" i="15"/>
  <c r="F41" i="15" s="1"/>
  <c r="G41" i="15" s="1"/>
  <c r="D41" i="15"/>
  <c r="C41" i="15"/>
  <c r="B41" i="15"/>
  <c r="A41" i="15"/>
  <c r="P40" i="15"/>
  <c r="O40" i="15"/>
  <c r="M40" i="15"/>
  <c r="H40" i="15"/>
  <c r="I40" i="15" s="1"/>
  <c r="K40" i="15" s="1"/>
  <c r="L40" i="15" s="1"/>
  <c r="E40" i="15"/>
  <c r="F40" i="15" s="1"/>
  <c r="G40" i="15" s="1"/>
  <c r="D40" i="15"/>
  <c r="C40" i="15"/>
  <c r="B40" i="15"/>
  <c r="A40" i="15"/>
  <c r="P39" i="15"/>
  <c r="O39" i="15"/>
  <c r="M39" i="15"/>
  <c r="E39" i="15"/>
  <c r="F39" i="15" s="1"/>
  <c r="G39" i="15" s="1"/>
  <c r="H39" i="15" s="1"/>
  <c r="I39" i="15" s="1"/>
  <c r="K39" i="15" s="1"/>
  <c r="L39" i="15" s="1"/>
  <c r="D39" i="15"/>
  <c r="C39" i="15"/>
  <c r="B39" i="15"/>
  <c r="A39" i="15"/>
  <c r="Q38" i="15"/>
  <c r="P38" i="15"/>
  <c r="O38" i="15"/>
  <c r="M38" i="15"/>
  <c r="H38" i="15"/>
  <c r="I38" i="15" s="1"/>
  <c r="K38" i="15" s="1"/>
  <c r="L38" i="15" s="1"/>
  <c r="E38" i="15"/>
  <c r="F38" i="15" s="1"/>
  <c r="G38" i="15" s="1"/>
  <c r="D38" i="15"/>
  <c r="C38" i="15"/>
  <c r="B38" i="15"/>
  <c r="A38" i="15"/>
  <c r="Q37" i="15"/>
  <c r="P37" i="15"/>
  <c r="O37" i="15"/>
  <c r="M37" i="15"/>
  <c r="H37" i="15"/>
  <c r="I37" i="15" s="1"/>
  <c r="K37" i="15" s="1"/>
  <c r="L37" i="15" s="1"/>
  <c r="E37" i="15"/>
  <c r="F37" i="15" s="1"/>
  <c r="G37" i="15" s="1"/>
  <c r="D37" i="15"/>
  <c r="C37" i="15"/>
  <c r="B37" i="15"/>
  <c r="A37" i="15"/>
  <c r="P36" i="15"/>
  <c r="O36" i="15"/>
  <c r="M36" i="15"/>
  <c r="H36" i="15"/>
  <c r="I36" i="15" s="1"/>
  <c r="K36" i="15" s="1"/>
  <c r="L36" i="15" s="1"/>
  <c r="E36" i="15"/>
  <c r="F36" i="15" s="1"/>
  <c r="G36" i="15" s="1"/>
  <c r="D36" i="15"/>
  <c r="C36" i="15"/>
  <c r="B36" i="15"/>
  <c r="A36" i="15"/>
  <c r="P35" i="15"/>
  <c r="O35" i="15"/>
  <c r="M35" i="15"/>
  <c r="E35" i="15"/>
  <c r="F35" i="15" s="1"/>
  <c r="G35" i="15" s="1"/>
  <c r="H35" i="15" s="1"/>
  <c r="I35" i="15" s="1"/>
  <c r="K35" i="15" s="1"/>
  <c r="L35" i="15" s="1"/>
  <c r="D35" i="15"/>
  <c r="C35" i="15"/>
  <c r="B35" i="15"/>
  <c r="A35" i="15"/>
  <c r="P34" i="15"/>
  <c r="O34" i="15"/>
  <c r="M34" i="15"/>
  <c r="H34" i="15"/>
  <c r="I34" i="15" s="1"/>
  <c r="K34" i="15" s="1"/>
  <c r="L34" i="15" s="1"/>
  <c r="Q34" i="15" s="1"/>
  <c r="E34" i="15"/>
  <c r="F34" i="15" s="1"/>
  <c r="G34" i="15" s="1"/>
  <c r="D34" i="15"/>
  <c r="C34" i="15"/>
  <c r="B34" i="15"/>
  <c r="A34" i="15"/>
  <c r="Q33" i="15"/>
  <c r="P33" i="15"/>
  <c r="O33" i="15"/>
  <c r="M33" i="15"/>
  <c r="H33" i="15"/>
  <c r="I33" i="15" s="1"/>
  <c r="K33" i="15" s="1"/>
  <c r="L33" i="15" s="1"/>
  <c r="G33" i="15"/>
  <c r="F33" i="15"/>
  <c r="E33" i="15"/>
  <c r="D33" i="15"/>
  <c r="C33" i="15"/>
  <c r="B33" i="15"/>
  <c r="A33" i="15"/>
  <c r="P32" i="15"/>
  <c r="O32" i="15"/>
  <c r="M32" i="15"/>
  <c r="H32" i="15"/>
  <c r="I32" i="15" s="1"/>
  <c r="K32" i="15" s="1"/>
  <c r="L32" i="15" s="1"/>
  <c r="G32" i="15"/>
  <c r="F32" i="15"/>
  <c r="E32" i="15"/>
  <c r="D32" i="15"/>
  <c r="C32" i="15"/>
  <c r="B32" i="15"/>
  <c r="A32" i="15"/>
  <c r="Q31" i="15"/>
  <c r="P31" i="15"/>
  <c r="O31" i="15"/>
  <c r="M31" i="15"/>
  <c r="H31" i="15"/>
  <c r="I31" i="15" s="1"/>
  <c r="K31" i="15" s="1"/>
  <c r="L31" i="15" s="1"/>
  <c r="G31" i="15"/>
  <c r="F31" i="15"/>
  <c r="E31" i="15"/>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M42" i="14"/>
  <c r="O42" i="14" s="1"/>
  <c r="E42" i="14"/>
  <c r="F42" i="14" s="1"/>
  <c r="G42" i="14" s="1"/>
  <c r="H42" i="14" s="1"/>
  <c r="I42" i="14" s="1"/>
  <c r="K42" i="14" s="1"/>
  <c r="L42" i="14" s="1"/>
  <c r="D42" i="14"/>
  <c r="C42" i="14"/>
  <c r="B42" i="14"/>
  <c r="A42" i="14"/>
  <c r="P41" i="14"/>
  <c r="M41" i="14"/>
  <c r="O41" i="14" s="1"/>
  <c r="E41" i="14"/>
  <c r="F41" i="14" s="1"/>
  <c r="G41" i="14" s="1"/>
  <c r="H41" i="14" s="1"/>
  <c r="I41" i="14" s="1"/>
  <c r="K41" i="14" s="1"/>
  <c r="L41" i="14" s="1"/>
  <c r="D41" i="14"/>
  <c r="C41" i="14"/>
  <c r="B41" i="14"/>
  <c r="A41" i="14"/>
  <c r="P40" i="14"/>
  <c r="M40" i="14"/>
  <c r="O40" i="14" s="1"/>
  <c r="G40" i="14"/>
  <c r="H40" i="14" s="1"/>
  <c r="I40" i="14" s="1"/>
  <c r="K40" i="14" s="1"/>
  <c r="L40" i="14" s="1"/>
  <c r="E40" i="14"/>
  <c r="F40" i="14" s="1"/>
  <c r="D40" i="14"/>
  <c r="C40" i="14"/>
  <c r="B40" i="14"/>
  <c r="A40" i="14"/>
  <c r="P39" i="14"/>
  <c r="M39" i="14"/>
  <c r="O39" i="14" s="1"/>
  <c r="E39" i="14"/>
  <c r="F39" i="14" s="1"/>
  <c r="G39" i="14" s="1"/>
  <c r="H39" i="14" s="1"/>
  <c r="I39" i="14" s="1"/>
  <c r="K39" i="14" s="1"/>
  <c r="L39" i="14" s="1"/>
  <c r="D39" i="14"/>
  <c r="C39" i="14"/>
  <c r="B39" i="14"/>
  <c r="A39" i="14"/>
  <c r="P38" i="14"/>
  <c r="M38" i="14"/>
  <c r="O38" i="14" s="1"/>
  <c r="G38" i="14"/>
  <c r="H38" i="14" s="1"/>
  <c r="I38" i="14" s="1"/>
  <c r="K38" i="14" s="1"/>
  <c r="L38" i="14" s="1"/>
  <c r="E38" i="14"/>
  <c r="F38" i="14" s="1"/>
  <c r="D38" i="14"/>
  <c r="C38" i="14"/>
  <c r="B38" i="14"/>
  <c r="A38" i="14"/>
  <c r="P37" i="14"/>
  <c r="M37" i="14"/>
  <c r="O37" i="14" s="1"/>
  <c r="E37" i="14"/>
  <c r="F37" i="14" s="1"/>
  <c r="G37" i="14" s="1"/>
  <c r="H37" i="14" s="1"/>
  <c r="I37" i="14" s="1"/>
  <c r="K37" i="14" s="1"/>
  <c r="L37" i="14" s="1"/>
  <c r="D37" i="14"/>
  <c r="C37" i="14"/>
  <c r="B37" i="14"/>
  <c r="A37" i="14"/>
  <c r="P36" i="14"/>
  <c r="M36" i="14"/>
  <c r="O36" i="14" s="1"/>
  <c r="F36" i="14"/>
  <c r="G36" i="14" s="1"/>
  <c r="H36" i="14" s="1"/>
  <c r="I36" i="14" s="1"/>
  <c r="K36" i="14" s="1"/>
  <c r="L36" i="14" s="1"/>
  <c r="E36" i="14"/>
  <c r="D36" i="14"/>
  <c r="C36" i="14"/>
  <c r="B36" i="14"/>
  <c r="A36" i="14"/>
  <c r="P35" i="14"/>
  <c r="M35" i="14"/>
  <c r="O35" i="14" s="1"/>
  <c r="F35" i="14"/>
  <c r="G35" i="14" s="1"/>
  <c r="H35" i="14" s="1"/>
  <c r="I35" i="14" s="1"/>
  <c r="K35" i="14" s="1"/>
  <c r="L35" i="14" s="1"/>
  <c r="E35" i="14"/>
  <c r="D35" i="14"/>
  <c r="C35" i="14"/>
  <c r="B35" i="14"/>
  <c r="A35" i="14"/>
  <c r="P34" i="14"/>
  <c r="M34" i="14"/>
  <c r="O34" i="14" s="1"/>
  <c r="G34" i="14"/>
  <c r="H34" i="14" s="1"/>
  <c r="I34" i="14" s="1"/>
  <c r="K34" i="14" s="1"/>
  <c r="L34" i="14" s="1"/>
  <c r="F34" i="14"/>
  <c r="E34" i="14"/>
  <c r="D34" i="14"/>
  <c r="C34" i="14"/>
  <c r="B34" i="14"/>
  <c r="A34" i="14"/>
  <c r="P33" i="14"/>
  <c r="O33" i="14"/>
  <c r="M33" i="14"/>
  <c r="E33" i="14"/>
  <c r="F33" i="14" s="1"/>
  <c r="G33" i="14" s="1"/>
  <c r="H33" i="14" s="1"/>
  <c r="I33" i="14" s="1"/>
  <c r="K33" i="14" s="1"/>
  <c r="L33" i="14" s="1"/>
  <c r="D33" i="14"/>
  <c r="C33" i="14"/>
  <c r="B33" i="14"/>
  <c r="A33" i="14"/>
  <c r="P32" i="14"/>
  <c r="O32" i="14"/>
  <c r="M32" i="14"/>
  <c r="E32" i="14"/>
  <c r="F32" i="14" s="1"/>
  <c r="G32" i="14" s="1"/>
  <c r="H32" i="14" s="1"/>
  <c r="I32" i="14" s="1"/>
  <c r="K32" i="14" s="1"/>
  <c r="L32" i="14" s="1"/>
  <c r="D32" i="14"/>
  <c r="C32" i="14"/>
  <c r="B32" i="14"/>
  <c r="A32" i="14"/>
  <c r="P31" i="14"/>
  <c r="O31" i="14"/>
  <c r="M31" i="14"/>
  <c r="E31" i="14"/>
  <c r="F31" i="14" s="1"/>
  <c r="G31" i="14" s="1"/>
  <c r="H31" i="14" s="1"/>
  <c r="I31" i="14" s="1"/>
  <c r="K31" i="14" s="1"/>
  <c r="L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Q42" i="13"/>
  <c r="P42" i="13"/>
  <c r="O42" i="13"/>
  <c r="M42" i="13"/>
  <c r="L42" i="13"/>
  <c r="F33" i="1" s="1"/>
  <c r="F49" i="1" s="1"/>
  <c r="F42" i="13"/>
  <c r="G42" i="13" s="1"/>
  <c r="H42" i="13" s="1"/>
  <c r="I42" i="13" s="1"/>
  <c r="K42" i="13" s="1"/>
  <c r="E42" i="13"/>
  <c r="D42" i="13"/>
  <c r="C42" i="13"/>
  <c r="B42" i="13"/>
  <c r="A42" i="13"/>
  <c r="Q41" i="13"/>
  <c r="P41" i="13"/>
  <c r="O41" i="13"/>
  <c r="M41" i="13"/>
  <c r="L41" i="13"/>
  <c r="F32" i="1" s="1"/>
  <c r="F48" i="1" s="1"/>
  <c r="F41" i="13"/>
  <c r="G41" i="13" s="1"/>
  <c r="H41" i="13" s="1"/>
  <c r="I41" i="13" s="1"/>
  <c r="K41" i="13" s="1"/>
  <c r="E41" i="13"/>
  <c r="D41" i="13"/>
  <c r="C41" i="13"/>
  <c r="B41" i="13"/>
  <c r="A41" i="13"/>
  <c r="Q40" i="13"/>
  <c r="P40" i="13"/>
  <c r="O40" i="13"/>
  <c r="M40" i="13"/>
  <c r="L40" i="13"/>
  <c r="F31" i="1" s="1"/>
  <c r="F47" i="1" s="1"/>
  <c r="F40" i="13"/>
  <c r="G40" i="13" s="1"/>
  <c r="H40" i="13" s="1"/>
  <c r="I40" i="13" s="1"/>
  <c r="K40" i="13" s="1"/>
  <c r="E40" i="13"/>
  <c r="D40" i="13"/>
  <c r="C40" i="13"/>
  <c r="B40" i="13"/>
  <c r="A40" i="13"/>
  <c r="Q39" i="13"/>
  <c r="P39" i="13"/>
  <c r="O39" i="13"/>
  <c r="M39" i="13"/>
  <c r="L39" i="13"/>
  <c r="F30" i="1" s="1"/>
  <c r="F39" i="13"/>
  <c r="G39" i="13" s="1"/>
  <c r="H39" i="13" s="1"/>
  <c r="I39" i="13" s="1"/>
  <c r="K39" i="13" s="1"/>
  <c r="E39" i="13"/>
  <c r="D39" i="13"/>
  <c r="C39" i="13"/>
  <c r="B39" i="13"/>
  <c r="A39" i="13"/>
  <c r="Q38" i="13"/>
  <c r="P38" i="13"/>
  <c r="O38" i="13"/>
  <c r="M38" i="13"/>
  <c r="L38" i="13"/>
  <c r="F29" i="1" s="1"/>
  <c r="F45" i="1" s="1"/>
  <c r="F38" i="13"/>
  <c r="G38" i="13" s="1"/>
  <c r="H38" i="13" s="1"/>
  <c r="I38" i="13" s="1"/>
  <c r="K38" i="13" s="1"/>
  <c r="E38" i="13"/>
  <c r="D38" i="13"/>
  <c r="C38" i="13"/>
  <c r="B38" i="13"/>
  <c r="A38" i="13"/>
  <c r="Q37" i="13"/>
  <c r="P37" i="13"/>
  <c r="O37" i="13"/>
  <c r="M37" i="13"/>
  <c r="L37" i="13"/>
  <c r="F28" i="1" s="1"/>
  <c r="F44" i="1" s="1"/>
  <c r="F37" i="13"/>
  <c r="G37" i="13" s="1"/>
  <c r="H37" i="13" s="1"/>
  <c r="I37" i="13" s="1"/>
  <c r="K37" i="13" s="1"/>
  <c r="E37" i="13"/>
  <c r="D37" i="13"/>
  <c r="C37" i="13"/>
  <c r="B37" i="13"/>
  <c r="A37" i="13"/>
  <c r="Q36" i="13"/>
  <c r="P36" i="13"/>
  <c r="O36" i="13"/>
  <c r="M36" i="13"/>
  <c r="L36" i="13"/>
  <c r="F27" i="1" s="1"/>
  <c r="F43" i="1" s="1"/>
  <c r="F36" i="13"/>
  <c r="G36" i="13" s="1"/>
  <c r="H36" i="13" s="1"/>
  <c r="I36" i="13" s="1"/>
  <c r="K36" i="13" s="1"/>
  <c r="E36" i="13"/>
  <c r="D36" i="13"/>
  <c r="C36" i="13"/>
  <c r="B36" i="13"/>
  <c r="A36" i="13"/>
  <c r="Q35" i="13"/>
  <c r="P35" i="13"/>
  <c r="O35" i="13"/>
  <c r="M35" i="13"/>
  <c r="L35" i="13"/>
  <c r="F26" i="1" s="1"/>
  <c r="F42" i="1" s="1"/>
  <c r="F35" i="13"/>
  <c r="G35" i="13" s="1"/>
  <c r="H35" i="13" s="1"/>
  <c r="I35" i="13" s="1"/>
  <c r="K35" i="13" s="1"/>
  <c r="E35" i="13"/>
  <c r="D35" i="13"/>
  <c r="C35" i="13"/>
  <c r="B35" i="13"/>
  <c r="A35" i="13"/>
  <c r="P34" i="13"/>
  <c r="O34" i="13"/>
  <c r="M34" i="13"/>
  <c r="F34" i="13"/>
  <c r="G34" i="13" s="1"/>
  <c r="H34" i="13" s="1"/>
  <c r="I34" i="13" s="1"/>
  <c r="K34" i="13" s="1"/>
  <c r="L34" i="13" s="1"/>
  <c r="E34" i="13"/>
  <c r="D34" i="13"/>
  <c r="C34" i="13"/>
  <c r="B34" i="13"/>
  <c r="A34" i="13"/>
  <c r="P33" i="13"/>
  <c r="O33" i="13"/>
  <c r="M33" i="13"/>
  <c r="F33" i="13"/>
  <c r="G33" i="13" s="1"/>
  <c r="H33" i="13" s="1"/>
  <c r="I33" i="13" s="1"/>
  <c r="K33" i="13" s="1"/>
  <c r="L33" i="13" s="1"/>
  <c r="E33" i="13"/>
  <c r="D33" i="13"/>
  <c r="C33" i="13"/>
  <c r="B33" i="13"/>
  <c r="A33" i="13"/>
  <c r="Q32" i="13"/>
  <c r="P32" i="13"/>
  <c r="O32" i="13"/>
  <c r="M32" i="13"/>
  <c r="L32" i="13"/>
  <c r="F23" i="1" s="1"/>
  <c r="F39" i="1" s="1"/>
  <c r="F32" i="13"/>
  <c r="G32" i="13" s="1"/>
  <c r="H32" i="13" s="1"/>
  <c r="I32" i="13" s="1"/>
  <c r="K32" i="13" s="1"/>
  <c r="E32" i="13"/>
  <c r="D32" i="13"/>
  <c r="C32" i="13"/>
  <c r="B32" i="13"/>
  <c r="A32" i="13"/>
  <c r="Q31" i="13"/>
  <c r="P31" i="13"/>
  <c r="O31" i="13"/>
  <c r="M31" i="13"/>
  <c r="L31" i="13"/>
  <c r="F22" i="1" s="1"/>
  <c r="F31" i="13"/>
  <c r="G31" i="13" s="1"/>
  <c r="H31" i="13" s="1"/>
  <c r="I31" i="13" s="1"/>
  <c r="K31" i="13" s="1"/>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Q42" i="12" s="1"/>
  <c r="O42" i="12"/>
  <c r="N42" i="12"/>
  <c r="M42" i="12"/>
  <c r="L42" i="12"/>
  <c r="E33" i="1" s="1"/>
  <c r="E49" i="1" s="1"/>
  <c r="E42" i="12"/>
  <c r="F42" i="12" s="1"/>
  <c r="G42" i="12" s="1"/>
  <c r="H42" i="12" s="1"/>
  <c r="I42" i="12" s="1"/>
  <c r="K42" i="12" s="1"/>
  <c r="D42" i="12"/>
  <c r="C42" i="12"/>
  <c r="B42" i="12"/>
  <c r="A42" i="12"/>
  <c r="P41" i="12"/>
  <c r="Q41" i="12" s="1"/>
  <c r="O41" i="12"/>
  <c r="N41" i="12"/>
  <c r="M41" i="12"/>
  <c r="L41" i="12"/>
  <c r="E32" i="1" s="1"/>
  <c r="E48" i="1" s="1"/>
  <c r="E41" i="12"/>
  <c r="F41" i="12" s="1"/>
  <c r="G41" i="12" s="1"/>
  <c r="H41" i="12" s="1"/>
  <c r="I41" i="12" s="1"/>
  <c r="K41" i="12" s="1"/>
  <c r="D41" i="12"/>
  <c r="C41" i="12"/>
  <c r="B41" i="12"/>
  <c r="A41" i="12"/>
  <c r="P40" i="12"/>
  <c r="Q40" i="12" s="1"/>
  <c r="O40" i="12"/>
  <c r="N40" i="12"/>
  <c r="M40" i="12"/>
  <c r="L40" i="12"/>
  <c r="E31" i="1" s="1"/>
  <c r="E47" i="1" s="1"/>
  <c r="E40" i="12"/>
  <c r="F40" i="12" s="1"/>
  <c r="G40" i="12" s="1"/>
  <c r="H40" i="12" s="1"/>
  <c r="I40" i="12" s="1"/>
  <c r="K40" i="12" s="1"/>
  <c r="D40" i="12"/>
  <c r="C40" i="12"/>
  <c r="B40" i="12"/>
  <c r="A40" i="12"/>
  <c r="P39" i="12"/>
  <c r="Q39" i="12" s="1"/>
  <c r="O39" i="12"/>
  <c r="N39" i="12"/>
  <c r="M39" i="12"/>
  <c r="L39" i="12"/>
  <c r="E30" i="1" s="1"/>
  <c r="E39" i="12"/>
  <c r="F39" i="12" s="1"/>
  <c r="G39" i="12" s="1"/>
  <c r="H39" i="12" s="1"/>
  <c r="I39" i="12" s="1"/>
  <c r="K39" i="12" s="1"/>
  <c r="D39" i="12"/>
  <c r="C39" i="12"/>
  <c r="B39" i="12"/>
  <c r="A39" i="12"/>
  <c r="P38" i="12"/>
  <c r="Q38" i="12" s="1"/>
  <c r="O38" i="12"/>
  <c r="N38" i="12"/>
  <c r="M38" i="12"/>
  <c r="L38" i="12"/>
  <c r="E29" i="1" s="1"/>
  <c r="E45" i="1" s="1"/>
  <c r="E38" i="12"/>
  <c r="F38" i="12" s="1"/>
  <c r="G38" i="12" s="1"/>
  <c r="H38" i="12" s="1"/>
  <c r="I38" i="12" s="1"/>
  <c r="K38" i="12" s="1"/>
  <c r="D38" i="12"/>
  <c r="C38" i="12"/>
  <c r="B38" i="12"/>
  <c r="A38" i="12"/>
  <c r="P37" i="12"/>
  <c r="Q37" i="12" s="1"/>
  <c r="O37" i="12"/>
  <c r="N37" i="12"/>
  <c r="M37" i="12"/>
  <c r="L37" i="12"/>
  <c r="E28" i="1" s="1"/>
  <c r="E44" i="1" s="1"/>
  <c r="E37" i="12"/>
  <c r="F37" i="12" s="1"/>
  <c r="G37" i="12" s="1"/>
  <c r="H37" i="12" s="1"/>
  <c r="I37" i="12" s="1"/>
  <c r="K37" i="12" s="1"/>
  <c r="D37" i="12"/>
  <c r="C37" i="12"/>
  <c r="B37" i="12"/>
  <c r="A37" i="12"/>
  <c r="P36" i="12"/>
  <c r="Q36" i="12" s="1"/>
  <c r="O36" i="12"/>
  <c r="N36" i="12"/>
  <c r="M36" i="12"/>
  <c r="L36" i="12"/>
  <c r="E27" i="1" s="1"/>
  <c r="E43" i="1" s="1"/>
  <c r="E36" i="12"/>
  <c r="F36" i="12" s="1"/>
  <c r="G36" i="12" s="1"/>
  <c r="H36" i="12" s="1"/>
  <c r="I36" i="12" s="1"/>
  <c r="K36" i="12" s="1"/>
  <c r="D36" i="12"/>
  <c r="C36" i="12"/>
  <c r="B36" i="12"/>
  <c r="A36" i="12"/>
  <c r="P35" i="12"/>
  <c r="Q35" i="12" s="1"/>
  <c r="O35" i="12"/>
  <c r="N35" i="12"/>
  <c r="M35" i="12"/>
  <c r="L35" i="12"/>
  <c r="E26" i="1" s="1"/>
  <c r="E42" i="1" s="1"/>
  <c r="E35" i="12"/>
  <c r="F35" i="12" s="1"/>
  <c r="G35" i="12" s="1"/>
  <c r="H35" i="12" s="1"/>
  <c r="I35" i="12" s="1"/>
  <c r="K35" i="12" s="1"/>
  <c r="D35" i="12"/>
  <c r="C35" i="12"/>
  <c r="B35" i="12"/>
  <c r="A35" i="12"/>
  <c r="P34" i="12"/>
  <c r="Q34" i="12" s="1"/>
  <c r="O34" i="12"/>
  <c r="M34" i="12"/>
  <c r="E34" i="12"/>
  <c r="F34" i="12" s="1"/>
  <c r="G34" i="12" s="1"/>
  <c r="H34" i="12" s="1"/>
  <c r="I34" i="12" s="1"/>
  <c r="K34" i="12" s="1"/>
  <c r="L34" i="12" s="1"/>
  <c r="D34" i="12"/>
  <c r="C34" i="12"/>
  <c r="B34" i="12"/>
  <c r="A34" i="12"/>
  <c r="P33" i="12"/>
  <c r="Q33" i="12" s="1"/>
  <c r="O33" i="12"/>
  <c r="M33" i="12"/>
  <c r="E33" i="12"/>
  <c r="F33" i="12" s="1"/>
  <c r="G33" i="12" s="1"/>
  <c r="H33" i="12" s="1"/>
  <c r="I33" i="12" s="1"/>
  <c r="K33" i="12" s="1"/>
  <c r="L33" i="12" s="1"/>
  <c r="D33" i="12"/>
  <c r="C33" i="12"/>
  <c r="B33" i="12"/>
  <c r="A33" i="12"/>
  <c r="P32" i="12"/>
  <c r="Q32" i="12" s="1"/>
  <c r="O32" i="12"/>
  <c r="N32" i="12"/>
  <c r="M32" i="12"/>
  <c r="L32" i="12"/>
  <c r="E23" i="1" s="1"/>
  <c r="E39" i="1" s="1"/>
  <c r="E32" i="12"/>
  <c r="F32" i="12" s="1"/>
  <c r="G32" i="12" s="1"/>
  <c r="H32" i="12" s="1"/>
  <c r="I32" i="12" s="1"/>
  <c r="K32" i="12" s="1"/>
  <c r="D32" i="12"/>
  <c r="C32" i="12"/>
  <c r="B32" i="12"/>
  <c r="A32" i="12"/>
  <c r="P31" i="12"/>
  <c r="Q31" i="12" s="1"/>
  <c r="O31" i="12"/>
  <c r="N31" i="12"/>
  <c r="M31" i="12"/>
  <c r="L31" i="12"/>
  <c r="E22" i="1" s="1"/>
  <c r="E31" i="12"/>
  <c r="F31" i="12" s="1"/>
  <c r="G31" i="12" s="1"/>
  <c r="H31" i="12" s="1"/>
  <c r="I31" i="12" s="1"/>
  <c r="K31" i="12" s="1"/>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Q42" i="2"/>
  <c r="P42" i="2"/>
  <c r="O42" i="2"/>
  <c r="M42" i="2"/>
  <c r="L42" i="2"/>
  <c r="D33" i="1" s="1"/>
  <c r="D49" i="1" s="1"/>
  <c r="F42" i="2"/>
  <c r="G42" i="2" s="1"/>
  <c r="H42" i="2" s="1"/>
  <c r="I42" i="2" s="1"/>
  <c r="K42" i="2" s="1"/>
  <c r="E42" i="2"/>
  <c r="D42" i="2"/>
  <c r="C42" i="2"/>
  <c r="B42" i="2"/>
  <c r="A42" i="2"/>
  <c r="Q41" i="2"/>
  <c r="P41" i="2"/>
  <c r="O41" i="2"/>
  <c r="M41" i="2"/>
  <c r="L41" i="2"/>
  <c r="D32" i="1" s="1"/>
  <c r="D48" i="1" s="1"/>
  <c r="F41" i="2"/>
  <c r="G41" i="2" s="1"/>
  <c r="H41" i="2" s="1"/>
  <c r="I41" i="2" s="1"/>
  <c r="K41" i="2" s="1"/>
  <c r="E41" i="2"/>
  <c r="D41" i="2"/>
  <c r="C41" i="2"/>
  <c r="B41" i="2"/>
  <c r="A41" i="2"/>
  <c r="Q40" i="2"/>
  <c r="P40" i="2"/>
  <c r="O40" i="2"/>
  <c r="M40" i="2"/>
  <c r="L40" i="2"/>
  <c r="D31" i="1" s="1"/>
  <c r="D47" i="1" s="1"/>
  <c r="F40" i="2"/>
  <c r="G40" i="2" s="1"/>
  <c r="H40" i="2" s="1"/>
  <c r="I40" i="2" s="1"/>
  <c r="K40" i="2" s="1"/>
  <c r="E40" i="2"/>
  <c r="D40" i="2"/>
  <c r="C40" i="2"/>
  <c r="B40" i="2"/>
  <c r="A40" i="2"/>
  <c r="Q39" i="2"/>
  <c r="P39" i="2"/>
  <c r="O39" i="2"/>
  <c r="M39" i="2"/>
  <c r="L39" i="2"/>
  <c r="D30" i="1" s="1"/>
  <c r="F39" i="2"/>
  <c r="G39" i="2" s="1"/>
  <c r="H39" i="2" s="1"/>
  <c r="I39" i="2" s="1"/>
  <c r="K39" i="2" s="1"/>
  <c r="E39" i="2"/>
  <c r="D39" i="2"/>
  <c r="C39" i="2"/>
  <c r="B39" i="2"/>
  <c r="A39" i="2"/>
  <c r="Q38" i="2"/>
  <c r="P38" i="2"/>
  <c r="O38" i="2"/>
  <c r="M38" i="2"/>
  <c r="L38" i="2"/>
  <c r="D29" i="1" s="1"/>
  <c r="D45" i="1" s="1"/>
  <c r="F38" i="2"/>
  <c r="G38" i="2" s="1"/>
  <c r="H38" i="2" s="1"/>
  <c r="I38" i="2" s="1"/>
  <c r="K38" i="2" s="1"/>
  <c r="E38" i="2"/>
  <c r="D38" i="2"/>
  <c r="C38" i="2"/>
  <c r="B38" i="2"/>
  <c r="A38" i="2"/>
  <c r="Q37" i="2"/>
  <c r="P37" i="2"/>
  <c r="O37" i="2"/>
  <c r="M37" i="2"/>
  <c r="L37" i="2"/>
  <c r="D28" i="1" s="1"/>
  <c r="D44" i="1" s="1"/>
  <c r="F37" i="2"/>
  <c r="G37" i="2" s="1"/>
  <c r="H37" i="2" s="1"/>
  <c r="I37" i="2" s="1"/>
  <c r="K37" i="2" s="1"/>
  <c r="E37" i="2"/>
  <c r="D37" i="2"/>
  <c r="C37" i="2"/>
  <c r="B37" i="2"/>
  <c r="A37" i="2"/>
  <c r="Q36" i="2"/>
  <c r="P36" i="2"/>
  <c r="O36" i="2"/>
  <c r="M36" i="2"/>
  <c r="L36" i="2"/>
  <c r="D27" i="1" s="1"/>
  <c r="D43" i="1" s="1"/>
  <c r="F36" i="2"/>
  <c r="G36" i="2" s="1"/>
  <c r="H36" i="2" s="1"/>
  <c r="I36" i="2" s="1"/>
  <c r="K36" i="2" s="1"/>
  <c r="E36" i="2"/>
  <c r="D36" i="2"/>
  <c r="C36" i="2"/>
  <c r="B36" i="2"/>
  <c r="A36" i="2"/>
  <c r="Q35" i="2"/>
  <c r="P35" i="2"/>
  <c r="O35" i="2"/>
  <c r="M35" i="2"/>
  <c r="L35" i="2"/>
  <c r="D26" i="1" s="1"/>
  <c r="D42" i="1" s="1"/>
  <c r="F35" i="2"/>
  <c r="G35" i="2" s="1"/>
  <c r="H35" i="2" s="1"/>
  <c r="I35" i="2" s="1"/>
  <c r="K35" i="2" s="1"/>
  <c r="E35" i="2"/>
  <c r="D35" i="2"/>
  <c r="C35" i="2"/>
  <c r="B35" i="2"/>
  <c r="A35" i="2"/>
  <c r="P34" i="2"/>
  <c r="O34" i="2"/>
  <c r="M34" i="2"/>
  <c r="F34" i="2"/>
  <c r="G34" i="2" s="1"/>
  <c r="H34" i="2" s="1"/>
  <c r="I34" i="2" s="1"/>
  <c r="K34" i="2" s="1"/>
  <c r="L34" i="2" s="1"/>
  <c r="E34" i="2"/>
  <c r="D34" i="2"/>
  <c r="C34" i="2"/>
  <c r="B34" i="2"/>
  <c r="A34" i="2"/>
  <c r="P33" i="2"/>
  <c r="O33" i="2"/>
  <c r="M33" i="2"/>
  <c r="F33" i="2"/>
  <c r="G33" i="2" s="1"/>
  <c r="H33" i="2" s="1"/>
  <c r="I33" i="2" s="1"/>
  <c r="K33" i="2" s="1"/>
  <c r="L33" i="2" s="1"/>
  <c r="E33" i="2"/>
  <c r="D33" i="2"/>
  <c r="C33" i="2"/>
  <c r="B33" i="2"/>
  <c r="A33" i="2"/>
  <c r="Q32" i="2"/>
  <c r="P32" i="2"/>
  <c r="O32" i="2"/>
  <c r="M32" i="2"/>
  <c r="L32" i="2"/>
  <c r="D23" i="1" s="1"/>
  <c r="D39" i="1" s="1"/>
  <c r="F32" i="2"/>
  <c r="G32" i="2" s="1"/>
  <c r="H32" i="2" s="1"/>
  <c r="I32" i="2" s="1"/>
  <c r="K32" i="2" s="1"/>
  <c r="E32" i="2"/>
  <c r="D32" i="2"/>
  <c r="C32" i="2"/>
  <c r="B32" i="2"/>
  <c r="A32" i="2"/>
  <c r="Q31" i="2"/>
  <c r="P31" i="2"/>
  <c r="O31" i="2"/>
  <c r="M31" i="2"/>
  <c r="L31" i="2"/>
  <c r="D22" i="1" s="1"/>
  <c r="F31" i="2"/>
  <c r="G31" i="2" s="1"/>
  <c r="H31" i="2" s="1"/>
  <c r="I31" i="2" s="1"/>
  <c r="K31" i="2" s="1"/>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O42" i="22"/>
  <c r="M42" i="22"/>
  <c r="E42" i="22"/>
  <c r="F42" i="22" s="1"/>
  <c r="G42" i="22" s="1"/>
  <c r="H42" i="22" s="1"/>
  <c r="I42" i="22" s="1"/>
  <c r="K42" i="22" s="1"/>
  <c r="L42" i="22" s="1"/>
  <c r="N42" i="22" s="1"/>
  <c r="D42" i="22"/>
  <c r="C42" i="22"/>
  <c r="B42" i="22"/>
  <c r="A42" i="22"/>
  <c r="P41" i="22"/>
  <c r="Q41" i="22" s="1"/>
  <c r="O41" i="22"/>
  <c r="N41" i="22"/>
  <c r="M41" i="22"/>
  <c r="E41" i="22"/>
  <c r="F41" i="22" s="1"/>
  <c r="G41" i="22" s="1"/>
  <c r="H41" i="22" s="1"/>
  <c r="I41" i="22" s="1"/>
  <c r="K41" i="22" s="1"/>
  <c r="L41" i="22" s="1"/>
  <c r="D41" i="22"/>
  <c r="C41" i="22"/>
  <c r="B41" i="22"/>
  <c r="A41" i="22"/>
  <c r="P40" i="22"/>
  <c r="O40" i="22"/>
  <c r="N40" i="22"/>
  <c r="M40" i="22"/>
  <c r="E40" i="22"/>
  <c r="F40" i="22" s="1"/>
  <c r="G40" i="22" s="1"/>
  <c r="H40" i="22" s="1"/>
  <c r="I40" i="22" s="1"/>
  <c r="K40" i="22" s="1"/>
  <c r="L40" i="22" s="1"/>
  <c r="D40" i="22"/>
  <c r="C40" i="22"/>
  <c r="B40" i="22"/>
  <c r="A40" i="22"/>
  <c r="P39" i="22"/>
  <c r="Q39" i="22" s="1"/>
  <c r="O39" i="22"/>
  <c r="M39" i="22"/>
  <c r="E39" i="22"/>
  <c r="F39" i="22" s="1"/>
  <c r="G39" i="22" s="1"/>
  <c r="H39" i="22" s="1"/>
  <c r="I39" i="22" s="1"/>
  <c r="K39" i="22" s="1"/>
  <c r="L39" i="22" s="1"/>
  <c r="N39" i="22" s="1"/>
  <c r="D39" i="22"/>
  <c r="C39" i="22"/>
  <c r="B39" i="22"/>
  <c r="A39" i="22"/>
  <c r="P38" i="22"/>
  <c r="Q38" i="22" s="1"/>
  <c r="O38" i="22"/>
  <c r="N38" i="22"/>
  <c r="M38" i="22"/>
  <c r="E38" i="22"/>
  <c r="F38" i="22" s="1"/>
  <c r="G38" i="22" s="1"/>
  <c r="H38" i="22" s="1"/>
  <c r="I38" i="22" s="1"/>
  <c r="K38" i="22" s="1"/>
  <c r="L38" i="22" s="1"/>
  <c r="D38" i="22"/>
  <c r="C38" i="22"/>
  <c r="B38" i="22"/>
  <c r="A38" i="22"/>
  <c r="P37" i="22"/>
  <c r="O37" i="22"/>
  <c r="M37" i="22"/>
  <c r="E37" i="22"/>
  <c r="F37" i="22" s="1"/>
  <c r="G37" i="22" s="1"/>
  <c r="H37" i="22" s="1"/>
  <c r="I37" i="22" s="1"/>
  <c r="K37" i="22" s="1"/>
  <c r="L37" i="22" s="1"/>
  <c r="N37" i="22" s="1"/>
  <c r="D37" i="22"/>
  <c r="C37" i="22"/>
  <c r="B37" i="22"/>
  <c r="A37" i="22"/>
  <c r="P36" i="22"/>
  <c r="Q36" i="22" s="1"/>
  <c r="O36" i="22"/>
  <c r="N36" i="22"/>
  <c r="M36" i="22"/>
  <c r="E36" i="22"/>
  <c r="F36" i="22" s="1"/>
  <c r="G36" i="22" s="1"/>
  <c r="H36" i="22" s="1"/>
  <c r="I36" i="22" s="1"/>
  <c r="K36" i="22" s="1"/>
  <c r="L36" i="22" s="1"/>
  <c r="D36" i="22"/>
  <c r="C36" i="22"/>
  <c r="B36" i="22"/>
  <c r="A36" i="22"/>
  <c r="P35" i="22"/>
  <c r="O35" i="22"/>
  <c r="M35" i="22"/>
  <c r="E35" i="22"/>
  <c r="F35" i="22" s="1"/>
  <c r="G35" i="22" s="1"/>
  <c r="H35" i="22" s="1"/>
  <c r="I35" i="22" s="1"/>
  <c r="K35" i="22" s="1"/>
  <c r="L35" i="22" s="1"/>
  <c r="N35" i="22" s="1"/>
  <c r="D35" i="22"/>
  <c r="C35" i="22"/>
  <c r="B35" i="22"/>
  <c r="A35" i="22"/>
  <c r="P34" i="22"/>
  <c r="O34" i="22"/>
  <c r="M34" i="22"/>
  <c r="E34" i="22"/>
  <c r="F34" i="22" s="1"/>
  <c r="G34" i="22" s="1"/>
  <c r="H34" i="22" s="1"/>
  <c r="I34" i="22" s="1"/>
  <c r="K34" i="22" s="1"/>
  <c r="L34" i="22" s="1"/>
  <c r="N34" i="22" s="1"/>
  <c r="D34" i="22"/>
  <c r="C34" i="22"/>
  <c r="B34" i="22"/>
  <c r="A34" i="22"/>
  <c r="P33" i="22"/>
  <c r="Q33" i="22" s="1"/>
  <c r="O33" i="22"/>
  <c r="N33" i="22"/>
  <c r="M33" i="22"/>
  <c r="E33" i="22"/>
  <c r="F33" i="22" s="1"/>
  <c r="G33" i="22" s="1"/>
  <c r="H33" i="22" s="1"/>
  <c r="I33" i="22" s="1"/>
  <c r="K33" i="22" s="1"/>
  <c r="L33" i="22" s="1"/>
  <c r="D33" i="22"/>
  <c r="C33" i="22"/>
  <c r="B33" i="22"/>
  <c r="A33" i="22"/>
  <c r="P32" i="22"/>
  <c r="O32" i="22"/>
  <c r="N32" i="22"/>
  <c r="M32" i="22"/>
  <c r="E32" i="22"/>
  <c r="F32" i="22" s="1"/>
  <c r="G32" i="22" s="1"/>
  <c r="H32" i="22" s="1"/>
  <c r="I32" i="22" s="1"/>
  <c r="K32" i="22" s="1"/>
  <c r="L32" i="22" s="1"/>
  <c r="D32" i="22"/>
  <c r="C32" i="22"/>
  <c r="B32" i="22"/>
  <c r="A32" i="22"/>
  <c r="P31" i="22"/>
  <c r="Q31" i="22" s="1"/>
  <c r="O31" i="22"/>
  <c r="M31" i="22"/>
  <c r="E31" i="22"/>
  <c r="F31" i="22" s="1"/>
  <c r="G31" i="22" s="1"/>
  <c r="H31" i="22" s="1"/>
  <c r="I31" i="22" s="1"/>
  <c r="K31" i="22" s="1"/>
  <c r="L31" i="22" s="1"/>
  <c r="N31" i="22" s="1"/>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H30" i="1" l="1"/>
  <c r="H46" i="1" s="1"/>
  <c r="N39" i="15"/>
  <c r="Q39" i="15"/>
  <c r="N36" i="20"/>
  <c r="Q36" i="20"/>
  <c r="F24" i="1"/>
  <c r="F40" i="1" s="1"/>
  <c r="Q33" i="13"/>
  <c r="N33" i="13"/>
  <c r="Q32" i="22"/>
  <c r="Q40" i="22"/>
  <c r="F25" i="1"/>
  <c r="F41" i="1" s="1"/>
  <c r="Q34" i="13"/>
  <c r="N34" i="13"/>
  <c r="Q41" i="17"/>
  <c r="N41" i="17"/>
  <c r="N37" i="18"/>
  <c r="Q37" i="18"/>
  <c r="G27" i="1"/>
  <c r="G43" i="1" s="1"/>
  <c r="N36" i="14"/>
  <c r="H26" i="1"/>
  <c r="H42" i="1" s="1"/>
  <c r="N35" i="15"/>
  <c r="Q35" i="15"/>
  <c r="Q42" i="17"/>
  <c r="N42" i="17"/>
  <c r="Q34" i="22"/>
  <c r="Q42" i="22"/>
  <c r="G33" i="1"/>
  <c r="G49" i="1" s="1"/>
  <c r="N42" i="14"/>
  <c r="N33" i="17"/>
  <c r="Q33" i="17"/>
  <c r="N34" i="17"/>
  <c r="Q34" i="17"/>
  <c r="G25" i="1"/>
  <c r="G41" i="1" s="1"/>
  <c r="N34" i="14"/>
  <c r="Q35" i="22"/>
  <c r="D24" i="1"/>
  <c r="D40" i="1" s="1"/>
  <c r="Q33" i="2"/>
  <c r="N33" i="2"/>
  <c r="G32" i="1"/>
  <c r="G48" i="1" s="1"/>
  <c r="N41" i="14"/>
  <c r="N34" i="18"/>
  <c r="Q34" i="18"/>
  <c r="N39" i="20"/>
  <c r="Q39" i="20"/>
  <c r="E24" i="1"/>
  <c r="E40" i="1" s="1"/>
  <c r="N33" i="12"/>
  <c r="G22" i="1"/>
  <c r="N31" i="14"/>
  <c r="Q31" i="14"/>
  <c r="G23" i="1"/>
  <c r="G39" i="1" s="1"/>
  <c r="Q32" i="14"/>
  <c r="N32" i="14"/>
  <c r="G24" i="1"/>
  <c r="G40" i="1" s="1"/>
  <c r="N33" i="14"/>
  <c r="G30" i="1"/>
  <c r="G46" i="1" s="1"/>
  <c r="N39" i="14"/>
  <c r="G31" i="1"/>
  <c r="G47" i="1" s="1"/>
  <c r="N40" i="14"/>
  <c r="G26" i="1"/>
  <c r="G42" i="1" s="1"/>
  <c r="N35" i="14"/>
  <c r="D25" i="1"/>
  <c r="D41" i="1" s="1"/>
  <c r="Q34" i="2"/>
  <c r="N34" i="2"/>
  <c r="E25" i="1"/>
  <c r="E41" i="1" s="1"/>
  <c r="N34" i="12"/>
  <c r="Q37" i="22"/>
  <c r="G28" i="1"/>
  <c r="G44" i="1" s="1"/>
  <c r="N37" i="14"/>
  <c r="G29" i="1"/>
  <c r="G45" i="1" s="1"/>
  <c r="N38" i="14"/>
  <c r="N37" i="17"/>
  <c r="Q37" i="17"/>
  <c r="N38" i="17"/>
  <c r="Q38" i="17"/>
  <c r="K46" i="1"/>
  <c r="J46" i="1"/>
  <c r="I46" i="1"/>
  <c r="N46" i="1"/>
  <c r="M46" i="1"/>
  <c r="L46" i="1"/>
  <c r="H23" i="1"/>
  <c r="H39" i="1" s="1"/>
  <c r="N32" i="15"/>
  <c r="N40" i="18"/>
  <c r="Q40" i="18"/>
  <c r="N37" i="20"/>
  <c r="Q37" i="20"/>
  <c r="D46" i="1"/>
  <c r="F46" i="1"/>
  <c r="Q35" i="16"/>
  <c r="Q41" i="16"/>
  <c r="N41" i="16"/>
  <c r="N32" i="18"/>
  <c r="Q32" i="18"/>
  <c r="N36" i="18"/>
  <c r="Q36" i="18"/>
  <c r="N34" i="20"/>
  <c r="Q34" i="20"/>
  <c r="N38" i="20"/>
  <c r="Q38" i="20"/>
  <c r="Q42" i="16"/>
  <c r="N42" i="16"/>
  <c r="Q36" i="14"/>
  <c r="Q38" i="14"/>
  <c r="Q40" i="14"/>
  <c r="H27" i="1"/>
  <c r="H43" i="1" s="1"/>
  <c r="N36" i="15"/>
  <c r="H31" i="1"/>
  <c r="H47" i="1" s="1"/>
  <c r="N40" i="15"/>
  <c r="Q34" i="16"/>
  <c r="Q40" i="16"/>
  <c r="N40" i="16"/>
  <c r="Q32" i="17"/>
  <c r="Q36" i="17"/>
  <c r="Q40" i="17"/>
  <c r="Q33" i="14"/>
  <c r="N35" i="18"/>
  <c r="Q35" i="18"/>
  <c r="N42" i="20"/>
  <c r="Q42" i="20"/>
  <c r="N31" i="2"/>
  <c r="N32" i="2"/>
  <c r="N35" i="2"/>
  <c r="N36" i="2"/>
  <c r="N37" i="2"/>
  <c r="N38" i="2"/>
  <c r="N39" i="2"/>
  <c r="N40" i="2"/>
  <c r="N41" i="2"/>
  <c r="N42" i="2"/>
  <c r="N31" i="13"/>
  <c r="N32" i="13"/>
  <c r="N35" i="13"/>
  <c r="N36" i="13"/>
  <c r="N37" i="13"/>
  <c r="N38" i="13"/>
  <c r="N39" i="13"/>
  <c r="N40" i="13"/>
  <c r="N41" i="13"/>
  <c r="N42" i="13"/>
  <c r="N31" i="16"/>
  <c r="Q33" i="16"/>
  <c r="N39" i="16"/>
  <c r="Q42" i="14"/>
  <c r="Q35" i="14"/>
  <c r="H22" i="1"/>
  <c r="N31" i="15"/>
  <c r="Q32" i="15"/>
  <c r="H24" i="1"/>
  <c r="H40" i="1" s="1"/>
  <c r="N33" i="15"/>
  <c r="H28" i="1"/>
  <c r="H44" i="1" s="1"/>
  <c r="N37" i="15"/>
  <c r="H32" i="1"/>
  <c r="H48" i="1" s="1"/>
  <c r="N41" i="15"/>
  <c r="N38" i="18"/>
  <c r="Q38" i="18"/>
  <c r="N42" i="18"/>
  <c r="Q42" i="18"/>
  <c r="N31" i="20"/>
  <c r="Q31" i="20"/>
  <c r="N40" i="20"/>
  <c r="Q40" i="20"/>
  <c r="N31" i="18"/>
  <c r="Q31" i="18"/>
  <c r="N33" i="20"/>
  <c r="Q33" i="20"/>
  <c r="E38" i="1"/>
  <c r="E50" i="1" s="1"/>
  <c r="E46" i="1"/>
  <c r="Q41" i="14"/>
  <c r="Q31" i="16"/>
  <c r="N37" i="16"/>
  <c r="Q39" i="16"/>
  <c r="Q41" i="18"/>
  <c r="N32" i="20"/>
  <c r="Q32" i="20"/>
  <c r="Q34" i="14"/>
  <c r="Q37" i="14"/>
  <c r="Q39" i="14"/>
  <c r="H25" i="1"/>
  <c r="H41" i="1" s="1"/>
  <c r="N34" i="15"/>
  <c r="Q36" i="15"/>
  <c r="H29" i="1"/>
  <c r="H45" i="1" s="1"/>
  <c r="N38" i="15"/>
  <c r="Q40" i="15"/>
  <c r="H33" i="1"/>
  <c r="H49" i="1" s="1"/>
  <c r="N42" i="15"/>
  <c r="N36" i="16"/>
  <c r="Q38" i="16"/>
  <c r="N39" i="18"/>
  <c r="Q39" i="18"/>
  <c r="Q35" i="20"/>
  <c r="N41" i="20"/>
  <c r="Q41" i="20"/>
  <c r="Q33" i="19"/>
  <c r="Q37" i="19"/>
  <c r="Q41" i="19"/>
  <c r="Q31" i="21"/>
  <c r="M43" i="1"/>
  <c r="L43" i="1"/>
  <c r="K43" i="1"/>
  <c r="J43" i="1"/>
  <c r="I43" i="1"/>
  <c r="I49" i="1"/>
  <c r="N49" i="1"/>
  <c r="M49" i="1"/>
  <c r="L49" i="1"/>
  <c r="K49" i="1"/>
  <c r="K42" i="1"/>
  <c r="J42" i="1"/>
  <c r="I42" i="1"/>
  <c r="N42" i="1"/>
  <c r="M42" i="1"/>
  <c r="L42" i="1"/>
  <c r="Q34" i="19"/>
  <c r="Q38" i="19"/>
  <c r="Q42" i="19"/>
  <c r="Q32" i="21"/>
  <c r="M39" i="1"/>
  <c r="L39" i="1"/>
  <c r="K39" i="1"/>
  <c r="J39" i="1"/>
  <c r="I39" i="1"/>
  <c r="I45" i="1"/>
  <c r="N45" i="1"/>
  <c r="M45" i="1"/>
  <c r="L45" i="1"/>
  <c r="K45" i="1"/>
  <c r="J49" i="1"/>
  <c r="Q31" i="19"/>
  <c r="F4" i="1"/>
  <c r="D38" i="1" s="1"/>
  <c r="D50" i="1" s="1"/>
  <c r="N39" i="1"/>
  <c r="Q35" i="19"/>
  <c r="Q39" i="19"/>
  <c r="Q33" i="21"/>
  <c r="I41" i="1"/>
  <c r="N41" i="1"/>
  <c r="M41" i="1"/>
  <c r="L41" i="1"/>
  <c r="K41" i="1"/>
  <c r="J41" i="1"/>
  <c r="Q32" i="19"/>
  <c r="Q36" i="19"/>
  <c r="Q40" i="19"/>
  <c r="Q34" i="21"/>
  <c r="M47" i="1"/>
  <c r="L47" i="1"/>
  <c r="K47" i="1"/>
  <c r="J47" i="1"/>
  <c r="I47" i="1"/>
  <c r="N43" i="1"/>
  <c r="J40" i="1"/>
  <c r="J44" i="1"/>
  <c r="J48" i="1"/>
  <c r="K40" i="1"/>
  <c r="K44" i="1"/>
  <c r="K48" i="1"/>
  <c r="L40" i="1"/>
  <c r="L44" i="1"/>
  <c r="L48" i="1"/>
  <c r="M40" i="1"/>
  <c r="M44" i="1"/>
  <c r="M48" i="1"/>
  <c r="G38" i="1" l="1"/>
  <c r="G50" i="1" s="1"/>
  <c r="H38" i="1"/>
  <c r="H50" i="1" s="1"/>
  <c r="K38" i="1"/>
  <c r="K50" i="1" s="1"/>
  <c r="AA55" i="1" s="1"/>
  <c r="J38" i="1"/>
  <c r="J50" i="1" s="1"/>
  <c r="I38" i="1"/>
  <c r="I50" i="1" s="1"/>
  <c r="Y55" i="1" s="1"/>
  <c r="F16" i="1"/>
  <c r="AE55" i="1" s="1"/>
  <c r="N38" i="1"/>
  <c r="N50" i="1" s="1"/>
  <c r="M38" i="1"/>
  <c r="M50" i="1" s="1"/>
  <c r="L38" i="1"/>
  <c r="L50" i="1" s="1"/>
  <c r="F38" i="1"/>
  <c r="F50" i="1" s="1"/>
  <c r="Z55" i="1" l="1"/>
  <c r="X55" i="1"/>
  <c r="U55" i="1"/>
  <c r="U56" i="1" s="1"/>
  <c r="AA56" i="1"/>
  <c r="AB55" i="1"/>
  <c r="AB56" i="1" s="1"/>
  <c r="W55" i="1"/>
  <c r="W56" i="1" s="1"/>
  <c r="AE56" i="1"/>
  <c r="V55" i="1"/>
  <c r="AC55" i="1"/>
  <c r="AC56" i="1" s="1"/>
  <c r="AD55" i="1"/>
  <c r="T55" i="1"/>
  <c r="T56" i="1" s="1"/>
  <c r="AD56" i="1" l="1"/>
  <c r="X56" i="1"/>
  <c r="Z56" i="1"/>
  <c r="V56" i="1"/>
  <c r="Y56" i="1"/>
</calcChain>
</file>

<file path=xl/sharedStrings.xml><?xml version="1.0" encoding="utf-8"?>
<sst xmlns="http://schemas.openxmlformats.org/spreadsheetml/2006/main" count="1740" uniqueCount="217">
  <si>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</si>
  <si>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</si>
  <si>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</si>
  <si>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</si>
  <si>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</si>
  <si>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</si>
  <si>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</si>
  <si>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</si>
  <si>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</si>
  <si>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</si>
  <si>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</si>
  <si>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</si>
  <si>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</si>
  <si>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</si>
  <si>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</si>
  <si>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</si>
  <si>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</si>
  <si>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</si>
  <si>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</si>
  <si>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</si>
  <si>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</si>
  <si>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</si>
  <si>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</si>
  <si>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</si>
  <si>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</si>
  <si>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</si>
  <si>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</si>
  <si>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</si>
  <si>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</si>
  <si>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</si>
  <si>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</si>
  <si>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</si>
  <si>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</si>
  <si>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</si>
  <si>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</si>
  <si>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</si>
  <si>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</si>
  <si>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</si>
  <si>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</si>
  <si>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</si>
  <si>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</si>
  <si>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</si>
  <si>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</si>
  <si>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</si>
  <si>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</si>
  <si>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</si>
  <si>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</si>
  <si>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</si>
  <si>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</si>
  <si>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</si>
  <si>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</si>
  <si>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</si>
  <si>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</si>
  <si>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</si>
  <si>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</si>
  <si>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</si>
  <si>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</si>
  <si>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</si>
  <si>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</si>
  <si>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</si>
  <si>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</si>
  <si>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</si>
  <si>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</si>
  <si>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</si>
  <si>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</si>
  <si>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0112</t>
  </si>
  <si>
    <t>Maize (corn)</t>
  </si>
  <si>
    <t xml:space="preserve"> 4,777,098</t>
  </si>
  <si>
    <t>136,601</t>
  </si>
  <si>
    <t xml:space="preserve"> 4,913,699</t>
  </si>
  <si>
    <t>207.2518</t>
  </si>
  <si>
    <t>0.03</t>
  </si>
  <si>
    <t>0113</t>
  </si>
  <si>
    <t>Rice</t>
  </si>
  <si>
    <t>27,177,593</t>
  </si>
  <si>
    <t xml:space="preserve">      1</t>
  </si>
  <si>
    <t>27,177,594</t>
  </si>
  <si>
    <t>366.3076</t>
  </si>
  <si>
    <t>0.17</t>
  </si>
  <si>
    <t>Fish &amp; Fish Products</t>
  </si>
  <si>
    <t>0</t>
  </si>
  <si>
    <t xml:space="preserve"> </t>
  </si>
  <si>
    <t>Fruits &amp; Vegetables</t>
  </si>
  <si>
    <t>01316</t>
  </si>
  <si>
    <t>Mangoes guavas mangosteens</t>
  </si>
  <si>
    <t xml:space="preserve"> 3,323,031</t>
  </si>
  <si>
    <t xml:space="preserve"> 17,860</t>
  </si>
  <si>
    <t xml:space="preserve"> 3,340,891</t>
  </si>
  <si>
    <t>597.9299</t>
  </si>
  <si>
    <t>0.02</t>
  </si>
  <si>
    <t>01319</t>
  </si>
  <si>
    <t>Other tropical and subtropical fruits n.e.</t>
  </si>
  <si>
    <t xml:space="preserve"> 2,573,312</t>
  </si>
  <si>
    <t xml:space="preserve">    141</t>
  </si>
  <si>
    <t xml:space="preserve"> 2,573,453</t>
  </si>
  <si>
    <t>547.8064</t>
  </si>
  <si>
    <t>Meat &amp; Animals Products</t>
  </si>
  <si>
    <t>21113.01</t>
  </si>
  <si>
    <t>Meat of pig fresh or chilled</t>
  </si>
  <si>
    <t xml:space="preserve">   931,018</t>
  </si>
  <si>
    <t xml:space="preserve">     91</t>
  </si>
  <si>
    <t xml:space="preserve">   931,109</t>
  </si>
  <si>
    <t>1877.9473</t>
  </si>
  <si>
    <t>0.01</t>
  </si>
  <si>
    <t>21121</t>
  </si>
  <si>
    <t>Meat of chickens fresh or chilled</t>
  </si>
  <si>
    <t xml:space="preserve"> 1,600,573</t>
  </si>
  <si>
    <t xml:space="preserve">  1,955</t>
  </si>
  <si>
    <t xml:space="preserve"> 1,602,528</t>
  </si>
  <si>
    <t>1892.0636</t>
  </si>
  <si>
    <t>Roots, Tubers &amp; Oil-Bearing Crops</t>
  </si>
  <si>
    <t>01460</t>
  </si>
  <si>
    <t>Coconuts in shell</t>
  </si>
  <si>
    <t xml:space="preserve">   902,047</t>
  </si>
  <si>
    <t>234,013</t>
  </si>
  <si>
    <t xml:space="preserve"> 1,136,060</t>
  </si>
  <si>
    <t>154.4249</t>
  </si>
  <si>
    <t>01550</t>
  </si>
  <si>
    <t>Taro</t>
  </si>
  <si>
    <t xml:space="preserve">    99,017</t>
  </si>
  <si>
    <t xml:space="preserve">    203</t>
  </si>
  <si>
    <t xml:space="preserve">    99,220</t>
  </si>
  <si>
    <t>333.5211</t>
  </si>
  <si>
    <t>Other</t>
  </si>
  <si>
    <t>01652</t>
  </si>
  <si>
    <t>Chillies and peppers dry (capsicum spp. and pimenta spp.) raw</t>
  </si>
  <si>
    <t xml:space="preserve">   365,143</t>
  </si>
  <si>
    <t xml:space="preserve"> 78,826</t>
  </si>
  <si>
    <t xml:space="preserve">   443,969</t>
  </si>
  <si>
    <t>1421.0675</t>
  </si>
  <si>
    <t>01802</t>
  </si>
  <si>
    <t>Sugar cane</t>
  </si>
  <si>
    <t>92,114,050</t>
  </si>
  <si>
    <t xml:space="preserve">  8,461</t>
  </si>
  <si>
    <t>92,122,510</t>
  </si>
  <si>
    <t>42.7993</t>
  </si>
  <si>
    <t>0.57</t>
  </si>
  <si>
    <t>Production_2015</t>
  </si>
  <si>
    <t>Imports_2015</t>
  </si>
  <si>
    <t>Production_2016</t>
  </si>
  <si>
    <t>Imports_2016</t>
  </si>
  <si>
    <t>Production_2017</t>
  </si>
  <si>
    <t>Imports_2017</t>
  </si>
  <si>
    <t>Item</t>
  </si>
  <si>
    <t>Data</t>
  </si>
  <si>
    <t>Country</t>
  </si>
  <si>
    <t>Thailand</t>
  </si>
  <si>
    <t>2015</t>
  </si>
  <si>
    <t>Sources</t>
  </si>
  <si>
    <t>All available</t>
  </si>
  <si>
    <t>Whole Supply Chain</t>
  </si>
  <si>
    <t>flagcombination</t>
  </si>
  <si>
    <t>I;e</t>
  </si>
  <si>
    <t>2016</t>
  </si>
  <si>
    <t>2017</t>
  </si>
  <si>
    <t>2018</t>
  </si>
  <si>
    <t>2019</t>
  </si>
  <si>
    <t>1977 - 2007</t>
  </si>
  <si>
    <t>Harvest</t>
  </si>
  <si>
    <t>Farm</t>
  </si>
  <si>
    <t>Storage</t>
  </si>
  <si>
    <t>Wholesale</t>
  </si>
  <si>
    <t>Processing</t>
  </si>
  <si>
    <t>No data</t>
  </si>
  <si>
    <t>geographicaream49</t>
  </si>
  <si>
    <t>measureditemcpc</t>
  </si>
  <si>
    <t>crop</t>
  </si>
  <si>
    <t>timepointyears</t>
  </si>
  <si>
    <t>loss_per_clean</t>
  </si>
  <si>
    <t>fsc_location</t>
  </si>
  <si>
    <t>tag_datacollection</t>
  </si>
  <si>
    <t>reference</t>
  </si>
  <si>
    <t>url</t>
  </si>
  <si>
    <t>764</t>
  </si>
  <si>
    <t>farm</t>
  </si>
  <si>
    <t>LitReview</t>
  </si>
  <si>
    <t>FAO 2007/ Parfitt et al</t>
  </si>
  <si>
    <t>https://www.researchgate.net/publication/45659717_Food_Waste_within_Food_Supply_Chains_Quantification_and_Potential_for_Change_to_2050/download</t>
  </si>
  <si>
    <t>storage</t>
  </si>
  <si>
    <t>harvest</t>
  </si>
  <si>
    <t>Field Trial</t>
  </si>
  <si>
    <t>http://www.fao.org/3/ac301e/AC301e04.htm</t>
  </si>
  <si>
    <t>D. Calverley's regional assessment (1994)</t>
  </si>
  <si>
    <t>http://www.fao.org/docrep/004/ac301e/AC301e04.htm</t>
  </si>
  <si>
    <t>ost-harvest system. D. Calverley's regional assessment (1994)</t>
  </si>
  <si>
    <t>wholesupplychain</t>
  </si>
  <si>
    <t>20028.pdf; FAO 1977b</t>
  </si>
  <si>
    <t>https://www.nap.edu/catalog/20028/postharvest-food-losses-in-developing-countries</t>
  </si>
  <si>
    <t>20028.pdf; (Dhamcheree,1977)</t>
  </si>
  <si>
    <t>0141</t>
  </si>
  <si>
    <t>Soya Beans</t>
  </si>
  <si>
    <t>20028.pdf;</t>
  </si>
  <si>
    <t>processing</t>
  </si>
  <si>
    <t>20028.pdf; Dhamcharec 1977</t>
  </si>
  <si>
    <t>01212</t>
  </si>
  <si>
    <t>Cabbages</t>
  </si>
  <si>
    <t>trader</t>
  </si>
  <si>
    <t>Boonyakiat, 1999</t>
  </si>
  <si>
    <t>http://ucanr.edu/datastoreFiles/234-1847.pdf</t>
  </si>
  <si>
    <t>01214</t>
  </si>
  <si>
    <t>lettuce</t>
  </si>
  <si>
    <t>01215</t>
  </si>
  <si>
    <t>Spinach</t>
  </si>
  <si>
    <t>01290</t>
  </si>
  <si>
    <t>Vegetables</t>
  </si>
  <si>
    <t>20028.pdf;  FAO, 1977b,</t>
  </si>
  <si>
    <t>01359</t>
  </si>
  <si>
    <t>Fruits</t>
  </si>
  <si>
    <t>20028.pdf; FAO, 1977b,</t>
  </si>
  <si>
    <t>01219</t>
  </si>
  <si>
    <t>Celery</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</si>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</sst>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6.623840483828751E-2</c:v>
                </c:pt>
                <c:pt idx="1">
                  <c:v>6.623840483828751E-2</c:v>
                </c:pt>
                <c:pt idx="2">
                  <c:v>6.623840483828751E-2</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847-4BE9-8718-940D01EC18B1}"/>
            </c:ext>
          </c:extLst>
        </c:ser>
        <c:dLbls>
          <c:showLegendKey val="0"/>
          <c:showVal val="0"/>
          <c:showCatName val="0"/>
          <c:showSerName val="0"/>
          <c:showPercent val="0"/>
          <c:showBubbleSize val="0"/>
        </c:dLbls>
        <c:marker val="1"/>
        <c:smooth val="0"/>
        <c:axId val="183314696"/>
        <c:axId val="181583760"/>
      </c:lineChart>
      <c:catAx>
        <c:axId val="1833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760"/>
        <c:crosses val="autoZero"/>
        <c:auto val="1"/>
        <c:lblAlgn val="ctr"/>
        <c:lblOffset val="100"/>
        <c:noMultiLvlLbl val="0"/>
      </c:catAx>
      <c:valAx>
        <c:axId val="1815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46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100</c:v>
                </c:pt>
                <c:pt idx="2">
                  <c:v>100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406-4F44-93DD-1F2D84297B5A}"/>
            </c:ext>
          </c:extLst>
        </c:ser>
        <c:dLbls>
          <c:showLegendKey val="0"/>
          <c:showVal val="0"/>
          <c:showCatName val="0"/>
          <c:showSerName val="0"/>
          <c:showPercent val="0"/>
          <c:showBubbleSize val="0"/>
        </c:dLbls>
        <c:marker val="1"/>
        <c:smooth val="0"/>
        <c:axId val="184540768"/>
        <c:axId val="184541152"/>
      </c:lineChart>
      <c:catAx>
        <c:axId val="1845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1152"/>
        <c:crosses val="autoZero"/>
        <c:auto val="1"/>
        <c:lblAlgn val="ctr"/>
        <c:lblOffset val="100"/>
        <c:noMultiLvlLbl val="0"/>
      </c:catAx>
      <c:valAx>
        <c:axId val="184541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Maize (corn)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6.5000000000000002E-2</c:v>
                </c:pt>
                <c:pt idx="1">
                  <c:v>6.5000000000000002E-2</c:v>
                </c:pt>
                <c:pt idx="2">
                  <c:v>6.5000000000000002E-2</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989F-4976-AC5A-BB7B8B69711C}"/>
            </c:ext>
          </c:extLst>
        </c:ser>
        <c:ser>
          <c:idx val="1"/>
          <c:order val="1"/>
          <c:tx>
            <c:strRef>
              <c:f>Step3_CompareFLI!$C$23</c:f>
              <c:strCache>
                <c:ptCount val="1"/>
                <c:pt idx="0">
                  <c:v>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6.5000000000000002E-2</c:v>
                </c:pt>
                <c:pt idx="1">
                  <c:v>6.5000000000000002E-2</c:v>
                </c:pt>
                <c:pt idx="2">
                  <c:v>6.5000000000000002E-2</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89F-4976-AC5A-BB7B8B69711C}"/>
            </c:ext>
          </c:extLst>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989F-4976-AC5A-BB7B8B69711C}"/>
            </c:ext>
          </c:extLst>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3-989F-4976-AC5A-BB7B8B69711C}"/>
            </c:ext>
          </c:extLst>
        </c:ser>
        <c:ser>
          <c:idx val="4"/>
          <c:order val="4"/>
          <c:tx>
            <c:strRef>
              <c:f>Step3_CompareFLI!$C$26</c:f>
              <c:strCache>
                <c:ptCount val="1"/>
                <c:pt idx="0">
                  <c:v>Mangoes guavas mangosteens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0.11</c:v>
                </c:pt>
                <c:pt idx="1">
                  <c:v>0.11</c:v>
                </c:pt>
                <c:pt idx="2">
                  <c:v>0.11</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989F-4976-AC5A-BB7B8B69711C}"/>
            </c:ext>
          </c:extLst>
        </c:ser>
        <c:ser>
          <c:idx val="5"/>
          <c:order val="5"/>
          <c:tx>
            <c:strRef>
              <c:f>Step3_CompareFLI!$C$27</c:f>
              <c:strCache>
                <c:ptCount val="1"/>
                <c:pt idx="0">
                  <c:v>Other tropical and subtropical fruits 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0.11</c:v>
                </c:pt>
                <c:pt idx="1">
                  <c:v>0.11</c:v>
                </c:pt>
                <c:pt idx="2">
                  <c:v>0.11</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989F-4976-AC5A-BB7B8B69711C}"/>
            </c:ext>
          </c:extLst>
        </c:ser>
        <c:ser>
          <c:idx val="6"/>
          <c:order val="6"/>
          <c:tx>
            <c:strRef>
              <c:f>Step3_CompareFLI!$C$32</c:f>
              <c:strCache>
                <c:ptCount val="1"/>
                <c:pt idx="0">
                  <c:v>Chillies and peppers dry (capsicum spp. and pimenta spp.) raw</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0.05</c:v>
                </c:pt>
                <c:pt idx="1">
                  <c:v>0.05</c:v>
                </c:pt>
                <c:pt idx="2">
                  <c:v>0.05</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989F-4976-AC5A-BB7B8B69711C}"/>
            </c:ext>
          </c:extLst>
        </c:ser>
        <c:ser>
          <c:idx val="7"/>
          <c:order val="7"/>
          <c:tx>
            <c:strRef>
              <c:f>Step3_CompareFLI!$C$33</c:f>
              <c:strCache>
                <c:ptCount val="1"/>
                <c:pt idx="0">
                  <c:v>Sugar cane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0.05</c:v>
                </c:pt>
                <c:pt idx="1">
                  <c:v>0.05</c:v>
                </c:pt>
                <c:pt idx="2">
                  <c:v>0.05</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7-989F-4976-AC5A-BB7B8B69711C}"/>
            </c:ext>
          </c:extLst>
        </c:ser>
        <c:ser>
          <c:idx val="8"/>
          <c:order val="8"/>
          <c:tx>
            <c:strRef>
              <c:f>Step3_CompareFLI!$C$28</c:f>
              <c:strCache>
                <c:ptCount val="1"/>
                <c:pt idx="0">
                  <c:v>Meat of pig fresh or chilled</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5.2999999999999999E-2</c:v>
                </c:pt>
                <c:pt idx="1">
                  <c:v>5.2999999999999999E-2</c:v>
                </c:pt>
                <c:pt idx="2">
                  <c:v>5.2999999999999999E-2</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8-989F-4976-AC5A-BB7B8B69711C}"/>
            </c:ext>
          </c:extLst>
        </c:ser>
        <c:ser>
          <c:idx val="9"/>
          <c:order val="9"/>
          <c:tx>
            <c:strRef>
              <c:f>Step3_CompareFLI!$C$29</c:f>
              <c:strCache>
                <c:ptCount val="1"/>
                <c:pt idx="0">
                  <c:v>Meat of chickens fresh or chilled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5.2999999999999999E-2</c:v>
                </c:pt>
                <c:pt idx="1">
                  <c:v>5.2999999999999999E-2</c:v>
                </c:pt>
                <c:pt idx="2">
                  <c:v>5.2999999999999999E-2</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9-989F-4976-AC5A-BB7B8B69711C}"/>
            </c:ext>
          </c:extLst>
        </c:ser>
        <c:dLbls>
          <c:showLegendKey val="0"/>
          <c:showVal val="0"/>
          <c:showCatName val="0"/>
          <c:showSerName val="0"/>
          <c:showPercent val="0"/>
          <c:showBubbleSize val="0"/>
        </c:dLbls>
        <c:marker val="1"/>
        <c:smooth val="0"/>
        <c:axId val="184318904"/>
        <c:axId val="184343864"/>
      </c:lineChart>
      <c:catAx>
        <c:axId val="18431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64"/>
        <c:crosses val="autoZero"/>
        <c:auto val="1"/>
        <c:lblAlgn val="ctr"/>
        <c:lblOffset val="100"/>
        <c:noMultiLvlLbl val="0"/>
      </c:catAx>
      <c:valAx>
        <c:axId val="18434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0" name="Table10" displayName="Table10" ref="L11:M23" totalsRowShown="0">
  <tableColumns count="2">
    <tableColumn id="1" name="Whole Supply Chain"/>
    <tableColumn id="2" name="flagcombination"/>
  </tableColumns>
  <tableStyleInfo name="TableStyleLight9" showFirstColumn="0" showLastColumn="0" showRowStripes="1" showColumnStripes="0"/>
</table>
</file>

<file path=xl/tables/table11.xml><?xml version="1.0" encoding="utf-8"?>
<table xmlns="http://schemas.openxmlformats.org/spreadsheetml/2006/main" id="11" name="Table11" displayName="Table11" ref="A2:B5" totalsRowShown="0">
  <tableColumns count="2">
    <tableColumn id="1" name="Item"/>
    <tableColumn id="2" name="Data"/>
  </tableColumns>
  <tableStyleInfo name="TableStyleLight9" showFirstColumn="0" showLastColumn="0" showRowStripes="1" showColumnStripes="0"/>
</table>
</file>

<file path=xl/tables/table12.xml><?xml version="1.0" encoding="utf-8"?>
<table xmlns="http://schemas.openxmlformats.org/spreadsheetml/2006/main" id="12" name="Table12" displayName="Table12" ref="L11:M23" totalsRowShown="0">
  <tableColumns count="2">
    <tableColumn id="1" name="Whole Supply Chain"/>
    <tableColumn id="2" name="flagcombination"/>
  </tableColumns>
  <tableStyleInfo name="TableStyleLight9" showFirstColumn="0" showLastColumn="0" showRowStripes="1" showColumnStripes="0"/>
</table>
</file>

<file path=xl/tables/table13.xml><?xml version="1.0" encoding="utf-8"?>
<table xmlns="http://schemas.openxmlformats.org/spreadsheetml/2006/main" id="13" name="Table13" displayName="Table13" ref="A2:B5" totalsRowShown="0">
  <tableColumns count="2">
    <tableColumn id="1" name="Item"/>
    <tableColumn id="2" name="Data"/>
  </tableColumns>
  <tableStyleInfo name="TableStyleLight9" showFirstColumn="0" showLastColumn="0" showRowStripes="1" showColumnStripes="0"/>
</table>
</file>

<file path=xl/tables/table14.xml><?xml version="1.0" encoding="utf-8"?>
<table xmlns="http://schemas.openxmlformats.org/spreadsheetml/2006/main" id="14" name="Table14" displayName="Table14" ref="L11:M23" totalsRowShown="0">
  <tableColumns count="2">
    <tableColumn id="1" name="Whole Supply Chain"/>
    <tableColumn id="2" name="flagcombination"/>
  </tableColumns>
  <tableStyleInfo name="TableStyleLight9" showFirstColumn="0" showLastColumn="0" showRowStripes="1" showColumnStripes="0"/>
</table>
</file>

<file path=xl/tables/table15.xml><?xml version="1.0" encoding="utf-8"?>
<table xmlns="http://schemas.openxmlformats.org/spreadsheetml/2006/main" id="18" name="Table18" displayName="Table18" ref="I21:N33" totalsRowShown="0">
  <tableColumns count="6">
    <tableColumn id="1" name="2020"/>
    <tableColumn id="2" name="2021"/>
    <tableColumn id="3" name="2022"/>
    <tableColumn id="4" name="2023"/>
    <tableColumn id="5" name="2024"/>
    <tableColumn id="6" name="2025"/>
  </tableColumns>
  <tableStyleInfo name="TableStyleLight9" showFirstColumn="0" showLastColumn="0" showRowStripes="1" showColumnStripes="0"/>
</table>
</file>

<file path=xl/tables/table16.xml><?xml version="1.0" encoding="utf-8"?>
<table xmlns="http://schemas.openxmlformats.org/spreadsheetml/2006/main" id="17" name="Table17" displayName="Table17" ref="A1:I24" totalsRowShown="0">
  <autoFilter ref="A1:I24"/>
  <tableColumns count="9">
    <tableColumn id="1" name="geographicaream49"/>
    <tableColumn id="2" name="measureditemcpc"/>
    <tableColumn id="3" name="crop"/>
    <tableColumn id="4" name="timepointyears"/>
    <tableColumn id="5" name="loss_per_clean"/>
    <tableColumn id="6" name="fsc_location"/>
    <tableColumn id="7" name="tag_datacollection"/>
    <tableColumn id="8" name="reference"/>
    <tableColumn id="9"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I16" totalsRowShown="0">
  <tableColumns count="6">
    <tableColumn id="1" name="Production_2015"/>
    <tableColumn id="2" name="Imports_2015"/>
    <tableColumn id="3" name="Production_2016"/>
    <tableColumn id="4" name="Imports_2016"/>
    <tableColumn id="5" name="Production_2017"/>
    <tableColumn id="6" name="Imports_2017"/>
  </tableColumns>
  <tableStyleInfo name="TableStyleLight9" showFirstColumn="0" showLastColumn="0" showRowStripes="1" showColumnStripes="0"/>
</table>
</file>

<file path=xl/tables/table3.xml><?xml version="1.0" encoding="utf-8"?>
<table xmlns="http://schemas.openxmlformats.org/spreadsheetml/2006/main" id="15" name="Table15" displayName="Table15"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6" name="Table16" displayName="Table16"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L11:M23" totalsRowShown="0">
  <tableColumns count="2">
    <tableColumn id="1" name="Whole Supply Chain"/>
    <tableColumn id="2" name="flagcombination"/>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2:B5" totalsRowShown="0">
  <tableColumns count="2">
    <tableColumn id="1" name="Item"/>
    <tableColumn id="2" name="Data"/>
  </tableColumns>
  <tableStyleInfo name="TableStyleLight9" showFirstColumn="0" showLastColumn="0" showRowStripes="1" showColumnStripes="0"/>
</table>
</file>

<file path=xl/tables/table8.xml><?xml version="1.0" encoding="utf-8"?>
<table xmlns="http://schemas.openxmlformats.org/spreadsheetml/2006/main" id="8" name="Table8" displayName="Table8" ref="L11:M23" totalsRowShown="0">
  <tableColumns count="2">
    <tableColumn id="1" name="Whole Supply Chain"/>
    <tableColumn id="2" name="flagcombination"/>
  </tableColumns>
  <tableStyleInfo name="TableStyleLight9" showFirstColumn="0" showLastColumn="0" showRowStripes="1" showColumnStripes="0"/>
</table>
</file>

<file path=xl/tables/table9.xml><?xml version="1.0" encoding="utf-8"?>
<table xmlns="http://schemas.openxmlformats.org/spreadsheetml/2006/main" id="9" name="Table9" displayName="Table9" ref="A2:B5" totalsRowShown="0">
  <tableColumns count="2">
    <tableColumn id="1" name="Item"/>
    <tableColumn id="2" name="Dat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156</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150</v>
      </c>
      <c r="M11" t="s">
        <v>151</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SUM('Step1a_AnnualProduction&amp;Imports'!L5:M5)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SUM('Step1a_AnnualProduction&amp;Imports'!L9:M9)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SUM('Step1a_AnnualProduction&amp;Imports'!L10:M10)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SUM('Step1a_AnnualProduction&amp;Imports'!L11:M11)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SUM('Step1a_AnnualProduction&amp;Imports'!L12:M12)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SUM('Step1a_AnnualProduction&amp;Imports'!L13:M13)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SUM('Step1a_AnnualProduction&amp;Imports'!L14:M14)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SUM('Step1a_AnnualProduction&amp;Imports'!L15:M15)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SUM('Step1a_AnnualProduction&amp;Imports'!N5:O5)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SUM('Step1a_AnnualProduction&amp;Imports'!N9:O9)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SUM('Step1a_AnnualProduction&amp;Imports'!N10:O10)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SUM('Step1a_AnnualProduction&amp;Imports'!N11:O11)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SUM('Step1a_AnnualProduction&amp;Imports'!N12:O12)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SUM('Step1a_AnnualProduction&amp;Imports'!N13:O13)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SUM('Step1a_AnnualProduction&amp;Imports'!N14:O14)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SUM('Step1a_AnnualProduction&amp;Imports'!N15:O15)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SUM('Step1a_AnnualProduction&amp;Imports'!P5:Q5)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SUM('Step1a_AnnualProduction&amp;Imports'!P9:Q9)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SUM('Step1a_AnnualProduction&amp;Imports'!P10:Q10)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SUM('Step1a_AnnualProduction&amp;Imports'!P11:Q11)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SUM('Step1a_AnnualProduction&amp;Imports'!P12:Q12)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SUM('Step1a_AnnualProduction&amp;Imports'!P13:Q13)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SUM('Step1a_AnnualProduction&amp;Imports'!P14:Q14)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SUM('Step1a_AnnualProduction&amp;Imports'!P15:Q15)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SUM('Step1a_AnnualProduction&amp;Imports'!R5:S5)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SUM('Step1a_AnnualProduction&amp;Imports'!R9:S9)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SUM('Step1a_AnnualProduction&amp;Imports'!R10:S10)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SUM('Step1a_AnnualProduction&amp;Imports'!R11:S11)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SUM('Step1a_AnnualProduction&amp;Imports'!R12:S12)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SUM('Step1a_AnnualProduction&amp;Imports'!R13:S13)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SUM('Step1a_AnnualProduction&amp;Imports'!R14:S14)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SUM('Step1a_AnnualProduction&amp;Imports'!R15:S15)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SUM('Step1a_AnnualProduction&amp;Imports'!T5:U5)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SUM('Step1a_AnnualProduction&amp;Imports'!T9:U9)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SUM('Step1a_AnnualProduction&amp;Imports'!T10:U10)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SUM('Step1a_AnnualProduction&amp;Imports'!T11:U11)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SUM('Step1a_AnnualProduction&amp;Imports'!T12:U12)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SUM('Step1a_AnnualProduction&amp;Imports'!T13:U13)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SUM('Step1a_AnnualProduction&amp;Imports'!T14:U14)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SUM('Step1a_AnnualProduction&amp;Imports'!T15:U15)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0</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0</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SUM('Step1a_AnnualProduction&amp;Imports'!V5:W5)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SUM('Step1a_AnnualProduction&amp;Imports'!V9:W9)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SUM('Step1a_AnnualProduction&amp;Imports'!V10:W10)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SUM('Step1a_AnnualProduction&amp;Imports'!V11:W11)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SUM('Step1a_AnnualProduction&amp;Imports'!V12:W12)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SUM('Step1a_AnnualProduction&amp;Imports'!V13:W13)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SUM('Step1a_AnnualProduction&amp;Imports'!V14:W14)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SUM('Step1a_AnnualProduction&amp;Imports'!V15:W15)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82" t="s">
        <v>19</v>
      </c>
      <c r="F12" s="82" t="s">
        <v>19</v>
      </c>
      <c r="G12" s="82" t="s">
        <v>19</v>
      </c>
      <c r="H12" s="82" t="s">
        <v>19</v>
      </c>
      <c r="I12" s="82" t="s">
        <v>19</v>
      </c>
      <c r="L12" s="39">
        <v>0</v>
      </c>
    </row>
    <row r="13" spans="1:13" x14ac:dyDescent="0.25">
      <c r="A13" s="33" t="str">
        <f>Cereal_2</f>
        <v>Cereals &amp; Pulses</v>
      </c>
      <c r="B13" s="32" t="str">
        <f>Cereal_2</f>
        <v>0113</v>
      </c>
      <c r="C13" s="71" t="str">
        <f>Cereal_2</f>
        <v>Rice</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01316</v>
      </c>
      <c r="C16" s="71" t="str">
        <f>Roots_Tubers_Oil_1</f>
        <v>Mangoes guavas mangosteens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01319</v>
      </c>
      <c r="C17" s="71" t="str">
        <f>Roots_Tubers_Oil_2</f>
        <v>Other tropical and subtropical fruits n.e.</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21121</v>
      </c>
      <c r="C19" s="71" t="str">
        <f>Animals_Products_2</f>
        <v>Meat of chickens fresh or chilled</v>
      </c>
      <c r="D19" s="77" t="s">
        <v>19</v>
      </c>
      <c r="E19" s="82" t="s">
        <v>19</v>
      </c>
      <c r="F19" s="82" t="s">
        <v>19</v>
      </c>
      <c r="G19" s="82" t="s">
        <v>19</v>
      </c>
      <c r="H19" s="82" t="s">
        <v>19</v>
      </c>
      <c r="I19" s="82" t="s">
        <v>19</v>
      </c>
      <c r="L19" s="39">
        <v>0</v>
      </c>
    </row>
    <row r="20" spans="1:27" x14ac:dyDescent="0.25">
      <c r="A20" s="33" t="str">
        <f>Fish_1</f>
        <v>Roots, Tubers &amp; Oil-Bearing Crops</v>
      </c>
      <c r="B20" s="32" t="str">
        <f>Fish_1</f>
        <v>01460</v>
      </c>
      <c r="C20" s="71" t="str">
        <f>Fish_1</f>
        <v>Coconuts in shell</v>
      </c>
      <c r="D20" s="77" t="s">
        <v>19</v>
      </c>
      <c r="E20" s="82" t="s">
        <v>19</v>
      </c>
      <c r="F20" s="82" t="s">
        <v>19</v>
      </c>
      <c r="G20" s="82" t="s">
        <v>19</v>
      </c>
      <c r="H20" s="82" t="s">
        <v>19</v>
      </c>
      <c r="I20" s="82" t="s">
        <v>19</v>
      </c>
      <c r="L20" s="39">
        <v>0</v>
      </c>
    </row>
    <row r="21" spans="1:27" x14ac:dyDescent="0.25">
      <c r="A21" s="33" t="str">
        <f>Fish_2</f>
        <v>Roots, Tubers &amp; Oil-Bearing Crops</v>
      </c>
      <c r="B21" s="32" t="str">
        <f>Fish_2</f>
        <v>01550</v>
      </c>
      <c r="C21" s="71" t="str">
        <f>Fish_2</f>
        <v>Taro</v>
      </c>
      <c r="D21" s="77" t="s">
        <v>19</v>
      </c>
      <c r="E21" s="82" t="s">
        <v>19</v>
      </c>
      <c r="F21" s="82" t="s">
        <v>19</v>
      </c>
      <c r="G21" s="82" t="s">
        <v>19</v>
      </c>
      <c r="H21" s="82" t="s">
        <v>19</v>
      </c>
      <c r="I21" s="82" t="s">
        <v>19</v>
      </c>
      <c r="L21" s="39">
        <v>0</v>
      </c>
    </row>
    <row r="22" spans="1:27" x14ac:dyDescent="0.25">
      <c r="A22" s="33" t="str">
        <f>Other_1</f>
        <v>Other</v>
      </c>
      <c r="B22" s="32" t="str">
        <f>Other_1</f>
        <v>01652</v>
      </c>
      <c r="C22" s="71" t="str">
        <f>Other_1</f>
        <v>Chillies and peppers dry (capsicum spp. and pimenta spp.) raw</v>
      </c>
      <c r="D22" s="77" t="s">
        <v>19</v>
      </c>
      <c r="E22" s="82" t="s">
        <v>19</v>
      </c>
      <c r="F22" s="82" t="s">
        <v>19</v>
      </c>
      <c r="G22" s="82" t="s">
        <v>19</v>
      </c>
      <c r="H22" s="82" t="s">
        <v>19</v>
      </c>
      <c r="I22" s="82" t="s">
        <v>19</v>
      </c>
      <c r="L22" s="39">
        <v>0</v>
      </c>
    </row>
    <row r="23" spans="1:27" ht="15.75" customHeight="1" x14ac:dyDescent="0.25">
      <c r="A23" s="34" t="str">
        <f>Other_2</f>
        <v>Other</v>
      </c>
      <c r="B23" s="35" t="str">
        <f>Other_2</f>
        <v>01802</v>
      </c>
      <c r="C23" s="72" t="str">
        <f>Other_2</f>
        <v>Sugar cane</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SUM('Step1a_AnnualProduction&amp;Imports'!X5:Y5)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SUM('Step1a_AnnualProduction&amp;Imports'!X9:Y9)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SUM('Step1a_AnnualProduction&amp;Imports'!X10:Y10)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SUM('Step1a_AnnualProduction&amp;Imports'!X11:Y11)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SUM('Step1a_AnnualProduction&amp;Imports'!X12:Y12)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SUM('Step1a_AnnualProduction&amp;Imports'!X13:Y13)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SUM('Step1a_AnnualProduction&amp;Imports'!X14:Y14)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SUM('Step1a_AnnualProduction&amp;Imports'!X15:Y15)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0112</v>
      </c>
      <c r="C4" s="32" t="str">
        <f>Cereal_1</f>
        <v>Maize (corn)</v>
      </c>
      <c r="D4" s="81" t="str">
        <f>Cereal_1_Prod</f>
        <v xml:space="preserve"> 4,913,699</v>
      </c>
      <c r="E4" s="81" t="str">
        <f>Cereal_1_Price</f>
        <v>207.2518</v>
      </c>
      <c r="F4" s="67">
        <f>D4*E4</f>
        <v>1018372962.4082</v>
      </c>
    </row>
    <row r="5" spans="1:30" x14ac:dyDescent="0.25">
      <c r="A5" s="32" t="str">
        <f>Cereal_2</f>
        <v>Cereals &amp; Pulses</v>
      </c>
      <c r="B5" s="32" t="str">
        <f>Cereal_2</f>
        <v>0113</v>
      </c>
      <c r="C5" s="32" t="str">
        <f>Cereal_2</f>
        <v>Rice</v>
      </c>
      <c r="D5" s="81" t="str">
        <f>Cereal_2_Prod</f>
        <v>27,177,594</v>
      </c>
      <c r="E5" s="81" t="str">
        <f>Cereal_2_Price</f>
        <v>366.3076</v>
      </c>
      <c r="F5" s="67">
        <f t="shared" ref="F5:F15" si="0">D5*E5</f>
        <v>9955359231.9144001</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01316</v>
      </c>
      <c r="C8" s="32" t="str">
        <f>Roots_Tubers_Oil_1</f>
        <v>Mangoes guavas mangosteens</v>
      </c>
      <c r="D8" s="81" t="str">
        <f>Roots_Tubers_Oil_1_Prod</f>
        <v xml:space="preserve"> 3,340,891</v>
      </c>
      <c r="E8" s="81" t="str">
        <f>Roots_Tubers_Oil_1_Price</f>
        <v>597.9299</v>
      </c>
      <c r="F8" s="67">
        <f t="shared" si="0"/>
        <v>1997618621.5409</v>
      </c>
    </row>
    <row r="9" spans="1:30" x14ac:dyDescent="0.25">
      <c r="A9" s="32" t="str">
        <f>Roots_Tubers_Oil_2</f>
        <v>Fruits &amp; Vegetables</v>
      </c>
      <c r="B9" s="32" t="str">
        <f>Roots_Tubers_Oil_2</f>
        <v>01319</v>
      </c>
      <c r="C9" s="32" t="str">
        <f>Roots_Tubers_Oil_2</f>
        <v>Other tropical and subtropical fruits n.e.</v>
      </c>
      <c r="D9" s="81" t="str">
        <f>Roots_Tubers_Oil_2_Prod</f>
        <v xml:space="preserve"> 2,573,453</v>
      </c>
      <c r="E9" s="81" t="str">
        <f>Roots_Tubers_Oil_2_Price</f>
        <v>547.8064</v>
      </c>
      <c r="F9" s="67">
        <f t="shared" si="0"/>
        <v>1409754023.4992001</v>
      </c>
      <c r="Z9" s="19"/>
      <c r="AA9" s="19"/>
      <c r="AB9" s="19"/>
      <c r="AC9" s="19"/>
      <c r="AD9" s="19"/>
    </row>
    <row r="10" spans="1:30" x14ac:dyDescent="0.25">
      <c r="A10" s="32" t="str">
        <f>Animals_Products_1</f>
        <v>Meat &amp; Animals Products</v>
      </c>
      <c r="B10" s="32" t="str">
        <f>Animals_Products_1</f>
        <v>21113.01</v>
      </c>
      <c r="C10" s="32" t="str">
        <f>Animals_Products_1</f>
        <v>Meat of pig fresh or chilled</v>
      </c>
      <c r="D10" s="81" t="str">
        <f>Animals_Products_1_Prod</f>
        <v xml:space="preserve">   931,109</v>
      </c>
      <c r="E10" s="81" t="str">
        <f>Animals_Products_1_Price</f>
        <v>1877.9473</v>
      </c>
      <c r="F10" s="67">
        <f t="shared" si="0"/>
        <v>1748573632.5557001</v>
      </c>
      <c r="S10" t="s">
        <v>42</v>
      </c>
    </row>
    <row r="11" spans="1:30" x14ac:dyDescent="0.25">
      <c r="A11" s="32" t="str">
        <f>Animals_Products_2</f>
        <v>Meat &amp; Animals Products</v>
      </c>
      <c r="B11" s="32" t="str">
        <f>Animals_Products_2</f>
        <v>21121</v>
      </c>
      <c r="C11" s="32" t="str">
        <f>Animals_Products_2</f>
        <v>Meat of chickens fresh or chilled</v>
      </c>
      <c r="D11" s="81" t="str">
        <f>Animals_Products_2_Prod</f>
        <v xml:space="preserve"> 1,602,528</v>
      </c>
      <c r="E11" s="81" t="str">
        <f>Animals_Products_2_Price</f>
        <v>1892.0636</v>
      </c>
      <c r="F11" s="67">
        <f t="shared" si="0"/>
        <v>3032084896.7807999</v>
      </c>
    </row>
    <row r="12" spans="1:30" x14ac:dyDescent="0.25">
      <c r="A12" s="32" t="str">
        <f>Fish_1</f>
        <v>Roots, Tubers &amp; Oil-Bearing Crops</v>
      </c>
      <c r="B12" s="32" t="str">
        <f>Fish_1</f>
        <v>01460</v>
      </c>
      <c r="C12" s="32" t="str">
        <f>Fish_1</f>
        <v>Coconuts in shell</v>
      </c>
      <c r="D12" s="81" t="str">
        <f>Fish_1_Prod</f>
        <v xml:space="preserve"> 1,136,060</v>
      </c>
      <c r="E12" s="81" t="str">
        <f>Fish_1_Price</f>
        <v>154.4249</v>
      </c>
      <c r="F12" s="67">
        <f t="shared" si="0"/>
        <v>175435951.89400002</v>
      </c>
    </row>
    <row r="13" spans="1:30" x14ac:dyDescent="0.25">
      <c r="A13" s="32" t="str">
        <f>Fish_2</f>
        <v>Roots, Tubers &amp; Oil-Bearing Crops</v>
      </c>
      <c r="B13" s="32" t="str">
        <f>Fish_2</f>
        <v>01550</v>
      </c>
      <c r="C13" s="32" t="str">
        <f>Fish_2</f>
        <v>Taro</v>
      </c>
      <c r="D13" s="81" t="str">
        <f>Fish_2_Prod</f>
        <v xml:space="preserve">    99,220</v>
      </c>
      <c r="E13" s="81" t="str">
        <f>Fish_2_Price</f>
        <v>333.5211</v>
      </c>
      <c r="F13" s="67">
        <f t="shared" si="0"/>
        <v>33091963.541999999</v>
      </c>
    </row>
    <row r="14" spans="1:30" x14ac:dyDescent="0.25">
      <c r="A14" s="32" t="str">
        <f>Other_1</f>
        <v>Other</v>
      </c>
      <c r="B14" s="32" t="str">
        <f>Other_1</f>
        <v>01652</v>
      </c>
      <c r="C14" s="32" t="str">
        <f>Other_1</f>
        <v>Chillies and peppers dry (capsicum spp. and pimenta spp.) raw</v>
      </c>
      <c r="D14" s="81" t="str">
        <f>Other_1_Prod</f>
        <v xml:space="preserve">   443,969</v>
      </c>
      <c r="E14" s="81" t="str">
        <f>Other_1_Price</f>
        <v>1421.0675</v>
      </c>
      <c r="F14" s="67">
        <f t="shared" si="0"/>
        <v>630909916.90750003</v>
      </c>
    </row>
    <row r="15" spans="1:30" x14ac:dyDescent="0.25">
      <c r="A15" s="32" t="str">
        <f>Other_2</f>
        <v>Other</v>
      </c>
      <c r="B15" s="32" t="str">
        <f>Other_2</f>
        <v>01802</v>
      </c>
      <c r="C15" s="32" t="str">
        <f>Other_2</f>
        <v>Sugar cane</v>
      </c>
      <c r="D15" s="81" t="str">
        <f>Other_2_Prod</f>
        <v>92,122,510</v>
      </c>
      <c r="E15" s="81" t="str">
        <f>Other_2_Price</f>
        <v>42.7993</v>
      </c>
      <c r="F15" s="67">
        <f t="shared" si="0"/>
        <v>3942778942.243</v>
      </c>
    </row>
    <row r="16" spans="1:30" x14ac:dyDescent="0.25">
      <c r="F16" s="83">
        <f>SUM(F4:F15)</f>
        <v>23943980143.285702</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v>2017</v>
      </c>
      <c r="G21" s="19">
        <v>2018</v>
      </c>
      <c r="H21" s="19">
        <v>2019</v>
      </c>
      <c r="I21" s="19" t="s">
        <v>211</v>
      </c>
      <c r="J21" s="19" t="s">
        <v>212</v>
      </c>
      <c r="K21" s="19" t="s">
        <v>213</v>
      </c>
      <c r="L21" s="19" t="s">
        <v>214</v>
      </c>
      <c r="M21" s="19" t="s">
        <v>215</v>
      </c>
      <c r="N21" s="19" t="s">
        <v>216</v>
      </c>
      <c r="S21" s="96"/>
    </row>
    <row r="22" spans="1:19" x14ac:dyDescent="0.25">
      <c r="A22" s="32" t="str">
        <f>Cereal_1</f>
        <v>Cereals &amp; Pulses</v>
      </c>
      <c r="B22" s="32" t="str">
        <f>Cereal_1</f>
        <v>0112</v>
      </c>
      <c r="C22" s="32" t="str">
        <f>Cereal_1</f>
        <v>Maize (corn)</v>
      </c>
      <c r="D22" s="46">
        <f>Step2_FLP_SubNat_2015!$L31</f>
        <v>6.5000000000000002E-2</v>
      </c>
      <c r="E22" s="46">
        <f>Step2_FLP_SubNat_2016!$L31</f>
        <v>6.5000000000000002E-2</v>
      </c>
      <c r="F22" s="46">
        <f>Step2_FLP_SubNat_2017!$L31</f>
        <v>6.5000000000000002E-2</v>
      </c>
      <c r="G22" s="46">
        <f>Step2_FLP_SubNat_2018!$L31</f>
        <v>0</v>
      </c>
      <c r="H22" s="46">
        <f>Step2_FLP_SubNat_2019!$L31</f>
        <v>0</v>
      </c>
      <c r="I22" s="46">
        <v>0</v>
      </c>
      <c r="J22" s="46">
        <v>0</v>
      </c>
      <c r="K22" s="46">
        <v>0</v>
      </c>
      <c r="L22" s="46">
        <v>0</v>
      </c>
      <c r="M22" s="46">
        <v>0</v>
      </c>
      <c r="N22" s="46">
        <v>0</v>
      </c>
      <c r="S22" s="96"/>
    </row>
    <row r="23" spans="1:19" x14ac:dyDescent="0.25">
      <c r="A23" s="32" t="str">
        <f>Cereal_2</f>
        <v>Cereals &amp; Pulses</v>
      </c>
      <c r="B23" s="32" t="str">
        <f>Cereal_2</f>
        <v>0113</v>
      </c>
      <c r="C23" s="32" t="str">
        <f>Cereal_2</f>
        <v>Rice</v>
      </c>
      <c r="D23" s="46">
        <f>Step2_FLP_SubNat_2015!$L32</f>
        <v>6.5000000000000002E-2</v>
      </c>
      <c r="E23" s="46">
        <f>Step2_FLP_SubNat_2016!$L32</f>
        <v>6.5000000000000002E-2</v>
      </c>
      <c r="F23" s="46">
        <f>Step2_FLP_SubNat_2017!$L32</f>
        <v>6.5000000000000002E-2</v>
      </c>
      <c r="G23" s="46">
        <f>Step2_FLP_SubNat_2018!$L32</f>
        <v>0</v>
      </c>
      <c r="H23" s="46">
        <f>Step2_FLP_SubNat_2019!$L32</f>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f>Step2_FLP_SubNat_2017!$L33</f>
        <v>0</v>
      </c>
      <c r="G24" s="46">
        <f>Step2_FLP_SubNat_2018!$L33</f>
        <v>0</v>
      </c>
      <c r="H24" s="46">
        <f>Step2_FLP_SubNat_2019!$L33</f>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f>Step2_FLP_SubNat_2017!$L34</f>
        <v>0</v>
      </c>
      <c r="G25" s="46">
        <f>Step2_FLP_SubNat_2018!$L34</f>
        <v>0</v>
      </c>
      <c r="H25" s="46">
        <f>Step2_FLP_SubNat_2019!$L34</f>
        <v>0</v>
      </c>
      <c r="I25" s="46">
        <v>0</v>
      </c>
      <c r="J25" s="46">
        <v>0</v>
      </c>
      <c r="K25" s="46">
        <v>0</v>
      </c>
      <c r="L25" s="46">
        <v>0</v>
      </c>
      <c r="M25" s="46">
        <v>0</v>
      </c>
      <c r="N25" s="46">
        <v>0</v>
      </c>
      <c r="S25" s="96"/>
    </row>
    <row r="26" spans="1:19" x14ac:dyDescent="0.25">
      <c r="A26" s="32" t="str">
        <f>Roots_Tubers_Oil_1</f>
        <v>Fruits &amp; Vegetables</v>
      </c>
      <c r="B26" s="32" t="str">
        <f>Roots_Tubers_Oil_1</f>
        <v>01316</v>
      </c>
      <c r="C26" s="32" t="str">
        <f>Roots_Tubers_Oil_1</f>
        <v>Mangoes guavas mangosteens</v>
      </c>
      <c r="D26" s="46">
        <f>Step2_FLP_SubNat_2015!$L35</f>
        <v>0.11</v>
      </c>
      <c r="E26" s="46">
        <f>Step2_FLP_SubNat_2016!$L35</f>
        <v>0.11</v>
      </c>
      <c r="F26" s="46">
        <f>Step2_FLP_SubNat_2017!$L35</f>
        <v>0.11</v>
      </c>
      <c r="G26" s="46">
        <f>Step2_FLP_SubNat_2018!$L35</f>
        <v>0</v>
      </c>
      <c r="H26" s="46">
        <f>Step2_FLP_SubNat_2019!$L35</f>
        <v>0</v>
      </c>
      <c r="I26" s="46">
        <v>0</v>
      </c>
      <c r="J26" s="46">
        <v>0</v>
      </c>
      <c r="K26" s="46">
        <v>0</v>
      </c>
      <c r="L26" s="46">
        <v>0</v>
      </c>
      <c r="M26" s="46">
        <v>0</v>
      </c>
      <c r="N26" s="46">
        <v>0</v>
      </c>
      <c r="S26" s="96"/>
    </row>
    <row r="27" spans="1:19" x14ac:dyDescent="0.25">
      <c r="A27" s="32" t="str">
        <f>Roots_Tubers_Oil_2</f>
        <v>Fruits &amp; Vegetables</v>
      </c>
      <c r="B27" s="32" t="str">
        <f>Roots_Tubers_Oil_2</f>
        <v>01319</v>
      </c>
      <c r="C27" s="32" t="str">
        <f>Roots_Tubers_Oil_2</f>
        <v>Other tropical and subtropical fruits n.e.</v>
      </c>
      <c r="D27" s="46">
        <f>Step2_FLP_SubNat_2015!$L36</f>
        <v>0.11</v>
      </c>
      <c r="E27" s="46">
        <f>Step2_FLP_SubNat_2016!$L36</f>
        <v>0.11</v>
      </c>
      <c r="F27" s="46">
        <f>Step2_FLP_SubNat_2017!$L36</f>
        <v>0.11</v>
      </c>
      <c r="G27" s="46">
        <f>Step2_FLP_SubNat_2018!$L36</f>
        <v>0</v>
      </c>
      <c r="H27" s="46">
        <f>Step2_FLP_SubNat_2019!$L36</f>
        <v>0</v>
      </c>
      <c r="I27" s="46">
        <v>0</v>
      </c>
      <c r="J27" s="46">
        <v>0</v>
      </c>
      <c r="K27" s="46">
        <v>0</v>
      </c>
      <c r="L27" s="46">
        <v>0</v>
      </c>
      <c r="M27" s="46">
        <v>0</v>
      </c>
      <c r="N27" s="46">
        <v>0</v>
      </c>
      <c r="S27" s="96"/>
    </row>
    <row r="28" spans="1:19" x14ac:dyDescent="0.25">
      <c r="A28" s="32" t="str">
        <f>Animals_Products_1</f>
        <v>Meat &amp; Animals Products</v>
      </c>
      <c r="B28" s="32" t="str">
        <f>Animals_Products_1</f>
        <v>21113.01</v>
      </c>
      <c r="C28" s="32" t="str">
        <f>Animals_Products_1</f>
        <v>Meat of pig fresh or chilled</v>
      </c>
      <c r="D28" s="46">
        <f>Step2_FLP_SubNat_2015!$L37</f>
        <v>5.2999999999999999E-2</v>
      </c>
      <c r="E28" s="46">
        <f>Step2_FLP_SubNat_2016!$L37</f>
        <v>5.2999999999999999E-2</v>
      </c>
      <c r="F28" s="46">
        <f>Step2_FLP_SubNat_2017!$L37</f>
        <v>5.2999999999999999E-2</v>
      </c>
      <c r="G28" s="46">
        <f>Step2_FLP_SubNat_2018!$L37</f>
        <v>0</v>
      </c>
      <c r="H28" s="46">
        <f>Step2_FLP_SubNat_2019!$L37</f>
        <v>0</v>
      </c>
      <c r="I28" s="46">
        <v>0</v>
      </c>
      <c r="J28" s="46">
        <v>0</v>
      </c>
      <c r="K28" s="46">
        <v>0</v>
      </c>
      <c r="L28" s="46">
        <v>0</v>
      </c>
      <c r="M28" s="46">
        <v>0</v>
      </c>
      <c r="N28" s="46">
        <v>0</v>
      </c>
      <c r="S28" s="94"/>
    </row>
    <row r="29" spans="1:19" x14ac:dyDescent="0.25">
      <c r="A29" s="32" t="str">
        <f>Animals_Products_2</f>
        <v>Meat &amp; Animals Products</v>
      </c>
      <c r="B29" s="32" t="str">
        <f>Animals_Products_2</f>
        <v>21121</v>
      </c>
      <c r="C29" s="32" t="str">
        <f>Animals_Products_2</f>
        <v>Meat of chickens fresh or chilled</v>
      </c>
      <c r="D29" s="46">
        <f>Step2_FLP_SubNat_2015!$L38</f>
        <v>5.2999999999999999E-2</v>
      </c>
      <c r="E29" s="46">
        <f>Step2_FLP_SubNat_2016!$L38</f>
        <v>5.2999999999999999E-2</v>
      </c>
      <c r="F29" s="46">
        <f>Step2_FLP_SubNat_2017!$L38</f>
        <v>5.2999999999999999E-2</v>
      </c>
      <c r="G29" s="46">
        <f>Step2_FLP_SubNat_2018!$L38</f>
        <v>0</v>
      </c>
      <c r="H29" s="46">
        <f>Step2_FLP_SubNat_2019!$L38</f>
        <v>0</v>
      </c>
      <c r="I29" s="46">
        <v>0</v>
      </c>
      <c r="J29" s="46">
        <v>0</v>
      </c>
      <c r="K29" s="46">
        <v>0</v>
      </c>
      <c r="L29" s="46">
        <v>0</v>
      </c>
      <c r="M29" s="46">
        <v>0</v>
      </c>
      <c r="N29" s="46">
        <v>0</v>
      </c>
      <c r="S29" s="96"/>
    </row>
    <row r="30" spans="1:19" x14ac:dyDescent="0.25">
      <c r="A30" s="32" t="str">
        <f>Fish_1</f>
        <v>Roots, Tubers &amp; Oil-Bearing Crops</v>
      </c>
      <c r="B30" s="32" t="str">
        <f>Fish_1</f>
        <v>01460</v>
      </c>
      <c r="C30" s="32" t="str">
        <f>Fish_1</f>
        <v>Coconuts in shell</v>
      </c>
      <c r="D30" s="46">
        <f>Step2_FLP_SubNat_2015!$L39</f>
        <v>7.5999999999999998E-2</v>
      </c>
      <c r="E30" s="46">
        <f>Step2_FLP_SubNat_2016!$L39</f>
        <v>7.5999999999999998E-2</v>
      </c>
      <c r="F30" s="46">
        <f>Step2_FLP_SubNat_2017!$L39</f>
        <v>7.5999999999999998E-2</v>
      </c>
      <c r="G30" s="46">
        <f>Step2_FLP_SubNat_2018!$L39</f>
        <v>0</v>
      </c>
      <c r="H30" s="46">
        <f>Step2_FLP_SubNat_2019!$L39</f>
        <v>0</v>
      </c>
      <c r="I30" s="46">
        <v>0</v>
      </c>
      <c r="J30" s="46">
        <v>0</v>
      </c>
      <c r="K30" s="46">
        <v>0</v>
      </c>
      <c r="L30" s="46">
        <v>0</v>
      </c>
      <c r="M30" s="46">
        <v>0</v>
      </c>
      <c r="N30" s="46">
        <v>0</v>
      </c>
      <c r="S30" s="96"/>
    </row>
    <row r="31" spans="1:19" x14ac:dyDescent="0.25">
      <c r="A31" s="32" t="str">
        <f>Fish_2</f>
        <v>Roots, Tubers &amp; Oil-Bearing Crops</v>
      </c>
      <c r="B31" s="32" t="str">
        <f>Fish_2</f>
        <v>01550</v>
      </c>
      <c r="C31" s="32" t="str">
        <f>Fish_2</f>
        <v>Taro</v>
      </c>
      <c r="D31" s="46">
        <f>Step2_FLP_SubNat_2015!$L40</f>
        <v>7.5999999999999998E-2</v>
      </c>
      <c r="E31" s="46">
        <f>Step2_FLP_SubNat_2016!$L40</f>
        <v>7.5999999999999998E-2</v>
      </c>
      <c r="F31" s="46">
        <f>Step2_FLP_SubNat_2017!$L40</f>
        <v>7.5999999999999998E-2</v>
      </c>
      <c r="G31" s="46">
        <f>Step2_FLP_SubNat_2018!$L40</f>
        <v>0</v>
      </c>
      <c r="H31" s="46">
        <f>Step2_FLP_SubNat_2019!$L40</f>
        <v>0</v>
      </c>
      <c r="I31" s="46">
        <v>0</v>
      </c>
      <c r="J31" s="46">
        <v>0</v>
      </c>
      <c r="K31" s="46">
        <v>0</v>
      </c>
      <c r="L31" s="46">
        <v>0</v>
      </c>
      <c r="M31" s="46">
        <v>0</v>
      </c>
      <c r="N31" s="46">
        <v>0</v>
      </c>
      <c r="S31" s="96"/>
    </row>
    <row r="32" spans="1:19" x14ac:dyDescent="0.25">
      <c r="A32" s="32" t="str">
        <f>Other_1</f>
        <v>Other</v>
      </c>
      <c r="B32" s="32" t="str">
        <f>Other_1</f>
        <v>01652</v>
      </c>
      <c r="C32" s="32" t="str">
        <f>Other_1</f>
        <v>Chillies and peppers dry (capsicum spp. and pimenta spp.) raw</v>
      </c>
      <c r="D32" s="46">
        <f>Step2_FLP_SubNat_2015!$L41</f>
        <v>0.05</v>
      </c>
      <c r="E32" s="46">
        <f>Step2_FLP_SubNat_2016!$L41</f>
        <v>0.05</v>
      </c>
      <c r="F32" s="46">
        <f>Step2_FLP_SubNat_2017!$L41</f>
        <v>0.05</v>
      </c>
      <c r="G32" s="46">
        <f>Step2_FLP_SubNat_2018!$L41</f>
        <v>0</v>
      </c>
      <c r="H32" s="46">
        <f>Step2_FLP_SubNat_2019!$L41</f>
        <v>0</v>
      </c>
      <c r="I32" s="46">
        <v>0</v>
      </c>
      <c r="J32" s="46">
        <v>0</v>
      </c>
      <c r="K32" s="46">
        <v>0</v>
      </c>
      <c r="L32" s="46">
        <v>0</v>
      </c>
      <c r="M32" s="46">
        <v>0</v>
      </c>
      <c r="N32" s="46">
        <v>0</v>
      </c>
      <c r="S32" s="96"/>
    </row>
    <row r="33" spans="1:19" x14ac:dyDescent="0.25">
      <c r="A33" s="32" t="str">
        <f>Other_2</f>
        <v>Other</v>
      </c>
      <c r="B33" s="32" t="str">
        <f>Other_2</f>
        <v>01802</v>
      </c>
      <c r="C33" s="32" t="str">
        <f>Other_2</f>
        <v>Sugar cane</v>
      </c>
      <c r="D33" s="46">
        <f>Step2_FLP_SubNat_2015!$L42</f>
        <v>0.05</v>
      </c>
      <c r="E33" s="46">
        <f>Step2_FLP_SubNat_2016!$L42</f>
        <v>0.05</v>
      </c>
      <c r="F33" s="46">
        <f>Step2_FLP_SubNat_2017!$L42</f>
        <v>0.05</v>
      </c>
      <c r="G33" s="46">
        <f>Step2_FLP_SubNat_2018!$L42</f>
        <v>0</v>
      </c>
      <c r="H33" s="46">
        <f>Step2_FLP_SubNat_2019!$L42</f>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0112</v>
      </c>
      <c r="C38" s="32" t="str">
        <f>Cereal_1</f>
        <v>Maize (corn)</v>
      </c>
      <c r="D38" s="84">
        <f>D22*$F$4</f>
        <v>66194242.556533001</v>
      </c>
      <c r="E38" s="85">
        <f t="shared" ref="E38:N38" si="1">E22*$F$4</f>
        <v>66194242.556533001</v>
      </c>
      <c r="F38" s="85">
        <f t="shared" si="1"/>
        <v>66194242.556533001</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0113</v>
      </c>
      <c r="C39" s="32" t="str">
        <f>Cereal_2</f>
        <v>Rice</v>
      </c>
      <c r="D39" s="88">
        <f>D23*$F$5</f>
        <v>647098350.07443607</v>
      </c>
      <c r="E39" s="89">
        <f t="shared" ref="E39:N39" si="2">E23*$F$5</f>
        <v>647098350.07443607</v>
      </c>
      <c r="F39" s="89">
        <f t="shared" si="2"/>
        <v>647098350.07443607</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01316</v>
      </c>
      <c r="C42" s="32" t="str">
        <f>Roots_Tubers_Oil_1</f>
        <v>Mangoes guavas mangosteens</v>
      </c>
      <c r="D42" s="88">
        <f>D26*$F$8</f>
        <v>219738048.369499</v>
      </c>
      <c r="E42" s="89">
        <f t="shared" ref="E42:N42" si="5">E26*$F$8</f>
        <v>219738048.369499</v>
      </c>
      <c r="F42" s="89">
        <f t="shared" si="5"/>
        <v>219738048.369499</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01319</v>
      </c>
      <c r="C43" s="32" t="str">
        <f>Roots_Tubers_Oil_2</f>
        <v>Other tropical and subtropical fruits n.e.</v>
      </c>
      <c r="D43" s="88">
        <f>D27*$F$9</f>
        <v>155072942.584912</v>
      </c>
      <c r="E43" s="89">
        <f t="shared" ref="E43:N43" si="6">E27*$F$9</f>
        <v>155072942.584912</v>
      </c>
      <c r="F43" s="89">
        <f t="shared" si="6"/>
        <v>155072942.584912</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21113.01</v>
      </c>
      <c r="C44" s="32" t="str">
        <f>Animals_Products_1</f>
        <v>Meat of pig fresh or chilled</v>
      </c>
      <c r="D44" s="88">
        <f>D28*$F$10</f>
        <v>92674402.525452107</v>
      </c>
      <c r="E44" s="89">
        <f t="shared" ref="E44:N44" si="7">E28*$F$10</f>
        <v>92674402.525452107</v>
      </c>
      <c r="F44" s="89">
        <f t="shared" si="7"/>
        <v>92674402.525452107</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21121</v>
      </c>
      <c r="C45" s="32" t="str">
        <f>Animals_Products_2</f>
        <v>Meat of chickens fresh or chilled</v>
      </c>
      <c r="D45" s="90">
        <f>D29*$F$11</f>
        <v>160700499.52938238</v>
      </c>
      <c r="E45" s="91">
        <f t="shared" ref="E45:N45" si="8">E29*$F$11</f>
        <v>160700499.52938238</v>
      </c>
      <c r="F45" s="91">
        <f t="shared" si="8"/>
        <v>160700499.52938238</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01460</v>
      </c>
      <c r="C46" s="32" t="str">
        <f>Fish_1</f>
        <v>Coconuts in shell</v>
      </c>
      <c r="D46" s="90">
        <f>D30*$F$12</f>
        <v>13333132.343944002</v>
      </c>
      <c r="E46" s="91">
        <f>E30*$F$12</f>
        <v>13333132.343944002</v>
      </c>
      <c r="F46" s="91">
        <f>F30*$F$12</f>
        <v>13333132.343944002</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01550</v>
      </c>
      <c r="C47" s="32" t="str">
        <f>Fish_2</f>
        <v>Taro</v>
      </c>
      <c r="D47" s="90">
        <f>D31*$F$13</f>
        <v>2514989.2291919999</v>
      </c>
      <c r="E47" s="91">
        <f>E31*$F$13</f>
        <v>2514989.2291919999</v>
      </c>
      <c r="F47" s="91">
        <f t="shared" ref="F47:N47" si="10">F31*$F$13</f>
        <v>2514989.2291919999</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01652</v>
      </c>
      <c r="C48" s="32" t="str">
        <f>Other_1</f>
        <v>Chillies and peppers dry (capsicum spp. and pimenta spp.) raw</v>
      </c>
      <c r="D48" s="88">
        <f t="shared" ref="D48:N48" si="11">D32*$F$14</f>
        <v>31545495.845375001</v>
      </c>
      <c r="E48" s="89">
        <f t="shared" si="11"/>
        <v>31545495.845375001</v>
      </c>
      <c r="F48" s="89">
        <f t="shared" si="11"/>
        <v>31545495.845375001</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01802</v>
      </c>
      <c r="C49" s="32" t="str">
        <f>Other_2</f>
        <v>Sugar cane</v>
      </c>
      <c r="D49" s="88">
        <f t="shared" ref="D49:N49" si="12">D33*$F$15</f>
        <v>197138947.11215001</v>
      </c>
      <c r="E49" s="89">
        <f t="shared" si="12"/>
        <v>197138947.11215001</v>
      </c>
      <c r="F49" s="89">
        <f t="shared" si="12"/>
        <v>197138947.11215001</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1586011050.1708758</v>
      </c>
      <c r="E50" s="92">
        <f t="shared" si="13"/>
        <v>1586011050.1708758</v>
      </c>
      <c r="F50" s="92">
        <f t="shared" si="13"/>
        <v>1586011050.1708758</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6.623840483828751E-2</v>
      </c>
      <c r="U55" s="98">
        <f t="shared" ref="U55:AD55" si="14">E50/denominator</f>
        <v>6.623840483828751E-2</v>
      </c>
      <c r="V55" s="98">
        <f t="shared" si="14"/>
        <v>6.623840483828751E-2</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100</v>
      </c>
      <c r="V56" s="99">
        <f t="shared" si="15"/>
        <v>100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workbookViewId="0">
      <selection activeCell="M33" sqref="M33"/>
    </sheetView>
  </sheetViews>
  <sheetFormatPr defaultRowHeight="15" x14ac:dyDescent="0.25"/>
  <cols>
    <col min="1" max="1" width="15.42578125" customWidth="1"/>
    <col min="2" max="2" width="18" customWidth="1"/>
    <col min="3" max="3" width="22.42578125" customWidth="1"/>
  </cols>
  <sheetData>
    <row r="1" spans="1:9" x14ac:dyDescent="0.25">
      <c r="A1" s="104" t="s">
        <v>164</v>
      </c>
      <c r="B1" s="104" t="s">
        <v>165</v>
      </c>
      <c r="C1" s="104" t="s">
        <v>166</v>
      </c>
      <c r="D1" t="s">
        <v>167</v>
      </c>
      <c r="E1" t="s">
        <v>168</v>
      </c>
      <c r="F1" t="s">
        <v>169</v>
      </c>
      <c r="G1" t="s">
        <v>170</v>
      </c>
      <c r="H1" t="s">
        <v>171</v>
      </c>
      <c r="I1" t="s">
        <v>172</v>
      </c>
    </row>
    <row r="2" spans="1:9" x14ac:dyDescent="0.25">
      <c r="A2" t="s">
        <v>173</v>
      </c>
      <c r="B2" t="s">
        <v>72</v>
      </c>
      <c r="C2" t="s">
        <v>73</v>
      </c>
      <c r="D2">
        <v>2007</v>
      </c>
      <c r="E2">
        <v>10</v>
      </c>
      <c r="F2" t="s">
        <v>174</v>
      </c>
      <c r="G2" t="s">
        <v>175</v>
      </c>
      <c r="H2" t="s">
        <v>176</v>
      </c>
      <c r="I2" t="s">
        <v>177</v>
      </c>
    </row>
    <row r="3" spans="1:9" x14ac:dyDescent="0.25">
      <c r="A3" t="s">
        <v>173</v>
      </c>
      <c r="B3" t="s">
        <v>72</v>
      </c>
      <c r="C3" t="s">
        <v>73</v>
      </c>
      <c r="D3">
        <v>2007</v>
      </c>
      <c r="E3">
        <v>8.5</v>
      </c>
      <c r="F3" t="s">
        <v>178</v>
      </c>
      <c r="G3" t="s">
        <v>175</v>
      </c>
      <c r="H3" t="s">
        <v>176</v>
      </c>
      <c r="I3" t="s">
        <v>177</v>
      </c>
    </row>
    <row r="4" spans="1:9" x14ac:dyDescent="0.25">
      <c r="A4" t="s">
        <v>173</v>
      </c>
      <c r="B4" t="s">
        <v>72</v>
      </c>
      <c r="C4" t="s">
        <v>73</v>
      </c>
      <c r="D4">
        <v>2007</v>
      </c>
      <c r="E4">
        <v>2.5</v>
      </c>
      <c r="F4" t="s">
        <v>178</v>
      </c>
      <c r="G4" t="s">
        <v>175</v>
      </c>
      <c r="H4" t="s">
        <v>176</v>
      </c>
      <c r="I4" t="s">
        <v>177</v>
      </c>
    </row>
    <row r="5" spans="1:9" x14ac:dyDescent="0.25">
      <c r="A5" t="s">
        <v>173</v>
      </c>
      <c r="B5" t="s">
        <v>72</v>
      </c>
      <c r="C5" t="s">
        <v>73</v>
      </c>
      <c r="D5">
        <v>1994</v>
      </c>
      <c r="E5">
        <v>9.3000000000000007</v>
      </c>
      <c r="F5" t="s">
        <v>179</v>
      </c>
      <c r="G5" t="s">
        <v>180</v>
      </c>
      <c r="H5" t="s">
        <v>181</v>
      </c>
      <c r="I5" t="s">
        <v>181</v>
      </c>
    </row>
    <row r="6" spans="1:9" x14ac:dyDescent="0.25">
      <c r="A6" t="s">
        <v>173</v>
      </c>
      <c r="B6" t="s">
        <v>72</v>
      </c>
      <c r="C6" t="s">
        <v>73</v>
      </c>
      <c r="D6">
        <v>1994</v>
      </c>
      <c r="E6">
        <v>5.2</v>
      </c>
      <c r="F6" t="s">
        <v>179</v>
      </c>
      <c r="G6" t="s">
        <v>180</v>
      </c>
      <c r="H6" t="s">
        <v>182</v>
      </c>
      <c r="I6" t="s">
        <v>183</v>
      </c>
    </row>
    <row r="7" spans="1:9" x14ac:dyDescent="0.25">
      <c r="A7" t="s">
        <v>173</v>
      </c>
      <c r="B7" t="s">
        <v>72</v>
      </c>
      <c r="C7" t="s">
        <v>73</v>
      </c>
      <c r="D7">
        <v>1994</v>
      </c>
      <c r="E7">
        <v>1.1000000000000001</v>
      </c>
      <c r="F7" t="s">
        <v>179</v>
      </c>
      <c r="G7" t="s">
        <v>180</v>
      </c>
      <c r="H7" t="s">
        <v>184</v>
      </c>
      <c r="I7" t="s">
        <v>183</v>
      </c>
    </row>
    <row r="8" spans="1:9" x14ac:dyDescent="0.25">
      <c r="A8" t="s">
        <v>173</v>
      </c>
      <c r="B8" t="s">
        <v>72</v>
      </c>
      <c r="C8" t="s">
        <v>73</v>
      </c>
      <c r="D8">
        <v>1977</v>
      </c>
      <c r="E8">
        <v>18.5</v>
      </c>
      <c r="F8" t="s">
        <v>185</v>
      </c>
      <c r="G8" t="s">
        <v>175</v>
      </c>
      <c r="H8" t="s">
        <v>186</v>
      </c>
      <c r="I8" t="s">
        <v>187</v>
      </c>
    </row>
    <row r="9" spans="1:9" x14ac:dyDescent="0.25">
      <c r="A9" t="s">
        <v>173</v>
      </c>
      <c r="B9" t="s">
        <v>72</v>
      </c>
      <c r="C9" t="s">
        <v>73</v>
      </c>
      <c r="D9">
        <v>1977</v>
      </c>
      <c r="E9">
        <v>11</v>
      </c>
      <c r="F9" t="s">
        <v>185</v>
      </c>
      <c r="G9" t="s">
        <v>175</v>
      </c>
      <c r="H9" t="s">
        <v>186</v>
      </c>
      <c r="I9" t="s">
        <v>187</v>
      </c>
    </row>
    <row r="10" spans="1:9" x14ac:dyDescent="0.25">
      <c r="A10" t="s">
        <v>173</v>
      </c>
      <c r="B10" t="s">
        <v>72</v>
      </c>
      <c r="C10" t="s">
        <v>73</v>
      </c>
      <c r="D10">
        <v>1977</v>
      </c>
      <c r="E10">
        <v>10</v>
      </c>
      <c r="F10" t="s">
        <v>174</v>
      </c>
      <c r="G10" t="s">
        <v>175</v>
      </c>
      <c r="H10" t="s">
        <v>188</v>
      </c>
      <c r="I10" t="s">
        <v>187</v>
      </c>
    </row>
    <row r="11" spans="1:9" x14ac:dyDescent="0.25">
      <c r="A11" t="s">
        <v>173</v>
      </c>
      <c r="B11" t="s">
        <v>72</v>
      </c>
      <c r="C11" t="s">
        <v>73</v>
      </c>
      <c r="D11">
        <v>1977</v>
      </c>
      <c r="E11">
        <v>2.5</v>
      </c>
      <c r="F11" t="s">
        <v>178</v>
      </c>
      <c r="G11" t="s">
        <v>175</v>
      </c>
      <c r="H11" t="s">
        <v>186</v>
      </c>
      <c r="I11" t="s">
        <v>187</v>
      </c>
    </row>
    <row r="12" spans="1:9" x14ac:dyDescent="0.25">
      <c r="A12" t="s">
        <v>173</v>
      </c>
      <c r="B12" t="s">
        <v>189</v>
      </c>
      <c r="C12" t="s">
        <v>190</v>
      </c>
      <c r="D12">
        <v>1977</v>
      </c>
      <c r="E12">
        <v>34.119999999999997</v>
      </c>
      <c r="F12" t="s">
        <v>178</v>
      </c>
      <c r="G12" t="s">
        <v>175</v>
      </c>
      <c r="H12" t="s">
        <v>191</v>
      </c>
      <c r="I12" t="s">
        <v>187</v>
      </c>
    </row>
    <row r="13" spans="1:9" x14ac:dyDescent="0.25">
      <c r="A13" t="s">
        <v>173</v>
      </c>
      <c r="B13" t="s">
        <v>189</v>
      </c>
      <c r="C13" t="s">
        <v>190</v>
      </c>
      <c r="D13">
        <v>1977</v>
      </c>
      <c r="E13">
        <v>16</v>
      </c>
      <c r="F13" t="s">
        <v>192</v>
      </c>
      <c r="G13" t="s">
        <v>175</v>
      </c>
      <c r="H13" t="s">
        <v>193</v>
      </c>
      <c r="I13" t="s">
        <v>187</v>
      </c>
    </row>
    <row r="14" spans="1:9" x14ac:dyDescent="0.25">
      <c r="A14" t="s">
        <v>173</v>
      </c>
      <c r="B14" t="s">
        <v>189</v>
      </c>
      <c r="C14" t="s">
        <v>190</v>
      </c>
      <c r="D14">
        <v>1977</v>
      </c>
      <c r="E14">
        <v>13.5</v>
      </c>
      <c r="F14" t="s">
        <v>174</v>
      </c>
      <c r="G14" t="s">
        <v>175</v>
      </c>
      <c r="H14" t="s">
        <v>193</v>
      </c>
      <c r="I14" t="s">
        <v>187</v>
      </c>
    </row>
    <row r="15" spans="1:9" x14ac:dyDescent="0.25">
      <c r="A15" t="s">
        <v>173</v>
      </c>
      <c r="B15" t="s">
        <v>189</v>
      </c>
      <c r="C15" t="s">
        <v>190</v>
      </c>
      <c r="D15">
        <v>1977</v>
      </c>
      <c r="E15">
        <v>10</v>
      </c>
      <c r="F15" t="s">
        <v>192</v>
      </c>
      <c r="G15" t="s">
        <v>175</v>
      </c>
      <c r="H15" t="s">
        <v>193</v>
      </c>
      <c r="I15" t="s">
        <v>187</v>
      </c>
    </row>
    <row r="16" spans="1:9" x14ac:dyDescent="0.25">
      <c r="A16" t="s">
        <v>173</v>
      </c>
      <c r="B16" t="s">
        <v>194</v>
      </c>
      <c r="C16" t="s">
        <v>195</v>
      </c>
      <c r="D16">
        <v>1999</v>
      </c>
      <c r="E16">
        <v>15.05</v>
      </c>
      <c r="F16" t="s">
        <v>196</v>
      </c>
      <c r="G16" t="s">
        <v>175</v>
      </c>
      <c r="H16" t="s">
        <v>197</v>
      </c>
      <c r="I16" t="s">
        <v>198</v>
      </c>
    </row>
    <row r="17" spans="1:9" x14ac:dyDescent="0.25">
      <c r="A17" t="s">
        <v>173</v>
      </c>
      <c r="B17" t="s">
        <v>199</v>
      </c>
      <c r="C17" t="s">
        <v>200</v>
      </c>
      <c r="D17">
        <v>1999</v>
      </c>
      <c r="E17">
        <v>22.75</v>
      </c>
      <c r="F17" t="s">
        <v>196</v>
      </c>
      <c r="G17" t="s">
        <v>175</v>
      </c>
      <c r="H17" t="s">
        <v>197</v>
      </c>
      <c r="I17" t="s">
        <v>198</v>
      </c>
    </row>
    <row r="18" spans="1:9" x14ac:dyDescent="0.25">
      <c r="A18" t="s">
        <v>173</v>
      </c>
      <c r="B18" t="s">
        <v>199</v>
      </c>
      <c r="C18" t="s">
        <v>200</v>
      </c>
      <c r="D18">
        <v>1999</v>
      </c>
      <c r="E18">
        <v>30.4</v>
      </c>
      <c r="F18" t="s">
        <v>196</v>
      </c>
      <c r="G18" t="s">
        <v>175</v>
      </c>
      <c r="H18" t="s">
        <v>197</v>
      </c>
      <c r="I18" t="s">
        <v>198</v>
      </c>
    </row>
    <row r="19" spans="1:9" x14ac:dyDescent="0.25">
      <c r="A19" t="s">
        <v>173</v>
      </c>
      <c r="B19" t="s">
        <v>199</v>
      </c>
      <c r="C19" t="s">
        <v>200</v>
      </c>
      <c r="D19">
        <v>1999</v>
      </c>
      <c r="E19">
        <v>27.7</v>
      </c>
      <c r="F19" t="s">
        <v>196</v>
      </c>
      <c r="G19" t="s">
        <v>175</v>
      </c>
      <c r="H19" t="s">
        <v>197</v>
      </c>
      <c r="I19" t="s">
        <v>198</v>
      </c>
    </row>
    <row r="20" spans="1:9" x14ac:dyDescent="0.25">
      <c r="A20" t="s">
        <v>173</v>
      </c>
      <c r="B20" t="s">
        <v>199</v>
      </c>
      <c r="C20" t="s">
        <v>200</v>
      </c>
      <c r="D20">
        <v>1999</v>
      </c>
      <c r="E20">
        <v>28.85</v>
      </c>
      <c r="F20" t="s">
        <v>196</v>
      </c>
      <c r="G20" t="s">
        <v>175</v>
      </c>
      <c r="H20" t="s">
        <v>197</v>
      </c>
      <c r="I20" t="s">
        <v>198</v>
      </c>
    </row>
    <row r="21" spans="1:9" x14ac:dyDescent="0.25">
      <c r="A21" t="s">
        <v>173</v>
      </c>
      <c r="B21" t="s">
        <v>201</v>
      </c>
      <c r="C21" t="s">
        <v>202</v>
      </c>
      <c r="D21">
        <v>1999</v>
      </c>
      <c r="E21">
        <v>23.75</v>
      </c>
      <c r="F21" t="s">
        <v>196</v>
      </c>
      <c r="G21" t="s">
        <v>175</v>
      </c>
      <c r="H21" t="s">
        <v>197</v>
      </c>
      <c r="I21" t="s">
        <v>198</v>
      </c>
    </row>
    <row r="22" spans="1:9" x14ac:dyDescent="0.25">
      <c r="A22" t="s">
        <v>173</v>
      </c>
      <c r="B22" t="s">
        <v>203</v>
      </c>
      <c r="C22" t="s">
        <v>204</v>
      </c>
      <c r="D22">
        <v>1977</v>
      </c>
      <c r="E22">
        <v>25.5</v>
      </c>
      <c r="F22" t="s">
        <v>185</v>
      </c>
      <c r="G22" t="s">
        <v>175</v>
      </c>
      <c r="H22" t="s">
        <v>205</v>
      </c>
      <c r="I22" t="s">
        <v>187</v>
      </c>
    </row>
    <row r="23" spans="1:9" x14ac:dyDescent="0.25">
      <c r="A23" t="s">
        <v>173</v>
      </c>
      <c r="B23" t="s">
        <v>206</v>
      </c>
      <c r="C23" t="s">
        <v>207</v>
      </c>
      <c r="D23">
        <v>1977</v>
      </c>
      <c r="E23">
        <v>25.5</v>
      </c>
      <c r="F23" t="s">
        <v>185</v>
      </c>
      <c r="G23" t="s">
        <v>175</v>
      </c>
      <c r="H23" t="s">
        <v>208</v>
      </c>
      <c r="I23" t="s">
        <v>187</v>
      </c>
    </row>
    <row r="24" spans="1:9" x14ac:dyDescent="0.25">
      <c r="A24" t="s">
        <v>173</v>
      </c>
      <c r="B24" t="s">
        <v>209</v>
      </c>
      <c r="C24" t="s">
        <v>210</v>
      </c>
      <c r="D24">
        <v>1999</v>
      </c>
      <c r="E24">
        <v>26.7</v>
      </c>
      <c r="F24" t="s">
        <v>196</v>
      </c>
      <c r="G24" t="s">
        <v>175</v>
      </c>
      <c r="H24" t="s">
        <v>197</v>
      </c>
      <c r="I24" t="s">
        <v>198</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76</v>
      </c>
      <c r="G5" s="6" t="s">
        <v>77</v>
      </c>
      <c r="H5" s="4" t="s">
        <v>78</v>
      </c>
    </row>
    <row r="6" spans="1:8" ht="15.75" customHeight="1" x14ac:dyDescent="0.25">
      <c r="A6" s="12" t="s">
        <v>79</v>
      </c>
      <c r="B6" s="13" t="s">
        <v>80</v>
      </c>
      <c r="C6" s="14" t="s">
        <v>81</v>
      </c>
      <c r="D6" s="5" t="s">
        <v>80</v>
      </c>
      <c r="E6" s="25" t="s">
        <v>80</v>
      </c>
      <c r="F6" s="25" t="s">
        <v>80</v>
      </c>
      <c r="G6" s="6" t="s">
        <v>80</v>
      </c>
      <c r="H6" s="4" t="s">
        <v>80</v>
      </c>
    </row>
    <row r="7" spans="1:8" ht="15.75" customHeight="1" x14ac:dyDescent="0.25">
      <c r="A7" s="12" t="s">
        <v>79</v>
      </c>
      <c r="B7" s="13" t="s">
        <v>80</v>
      </c>
      <c r="C7" s="14" t="s">
        <v>81</v>
      </c>
      <c r="D7" s="5" t="s">
        <v>80</v>
      </c>
      <c r="E7" s="25" t="s">
        <v>80</v>
      </c>
      <c r="F7" s="25" t="s">
        <v>80</v>
      </c>
      <c r="G7" s="6" t="s">
        <v>80</v>
      </c>
      <c r="H7" s="4" t="s">
        <v>80</v>
      </c>
    </row>
    <row r="8" spans="1:8" ht="15.75" customHeight="1" x14ac:dyDescent="0.25">
      <c r="A8" s="12" t="s">
        <v>82</v>
      </c>
      <c r="B8" s="13" t="s">
        <v>83</v>
      </c>
      <c r="C8" s="14" t="s">
        <v>84</v>
      </c>
      <c r="D8" s="5" t="s">
        <v>85</v>
      </c>
      <c r="E8" s="25" t="s">
        <v>86</v>
      </c>
      <c r="F8" s="25" t="s">
        <v>87</v>
      </c>
      <c r="G8" s="6" t="s">
        <v>88</v>
      </c>
      <c r="H8" s="4" t="s">
        <v>89</v>
      </c>
    </row>
    <row r="9" spans="1:8" ht="15.75" customHeight="1" x14ac:dyDescent="0.25">
      <c r="A9" s="12" t="s">
        <v>82</v>
      </c>
      <c r="B9" s="13" t="s">
        <v>90</v>
      </c>
      <c r="C9" s="14" t="s">
        <v>91</v>
      </c>
      <c r="D9" s="5" t="s">
        <v>92</v>
      </c>
      <c r="E9" s="25" t="s">
        <v>93</v>
      </c>
      <c r="F9" s="25" t="s">
        <v>94</v>
      </c>
      <c r="G9" s="6" t="s">
        <v>95</v>
      </c>
      <c r="H9" s="4" t="s">
        <v>89</v>
      </c>
    </row>
    <row r="10" spans="1:8" ht="15.75" customHeight="1" x14ac:dyDescent="0.25">
      <c r="A10" s="12" t="s">
        <v>96</v>
      </c>
      <c r="B10" s="13" t="s">
        <v>97</v>
      </c>
      <c r="C10" s="14" t="s">
        <v>98</v>
      </c>
      <c r="D10" s="5" t="s">
        <v>99</v>
      </c>
      <c r="E10" s="25" t="s">
        <v>100</v>
      </c>
      <c r="F10" s="25" t="s">
        <v>101</v>
      </c>
      <c r="G10" s="6" t="s">
        <v>102</v>
      </c>
      <c r="H10" s="4" t="s">
        <v>103</v>
      </c>
    </row>
    <row r="11" spans="1:8" ht="15.75" customHeight="1" x14ac:dyDescent="0.25">
      <c r="A11" s="12" t="s">
        <v>96</v>
      </c>
      <c r="B11" s="13" t="s">
        <v>104</v>
      </c>
      <c r="C11" s="14" t="s">
        <v>105</v>
      </c>
      <c r="D11" s="7" t="s">
        <v>106</v>
      </c>
      <c r="E11" s="25" t="s">
        <v>107</v>
      </c>
      <c r="F11" s="25" t="s">
        <v>108</v>
      </c>
      <c r="G11" s="8" t="s">
        <v>109</v>
      </c>
      <c r="H11" s="4" t="s">
        <v>103</v>
      </c>
    </row>
    <row r="12" spans="1:8" ht="15.75" customHeight="1" x14ac:dyDescent="0.25">
      <c r="A12" s="15" t="s">
        <v>110</v>
      </c>
      <c r="B12" s="13" t="s">
        <v>111</v>
      </c>
      <c r="C12" s="14" t="s">
        <v>112</v>
      </c>
      <c r="D12" s="5" t="s">
        <v>113</v>
      </c>
      <c r="E12" s="25" t="s">
        <v>114</v>
      </c>
      <c r="F12" s="25" t="s">
        <v>115</v>
      </c>
      <c r="G12" s="6" t="s">
        <v>116</v>
      </c>
      <c r="H12" s="4" t="s">
        <v>103</v>
      </c>
    </row>
    <row r="13" spans="1:8" ht="15.75" customHeight="1" x14ac:dyDescent="0.25">
      <c r="A13" s="16" t="s">
        <v>110</v>
      </c>
      <c r="B13" s="17" t="s">
        <v>117</v>
      </c>
      <c r="C13" s="18" t="s">
        <v>118</v>
      </c>
      <c r="D13" s="7" t="s">
        <v>119</v>
      </c>
      <c r="E13" s="25" t="s">
        <v>120</v>
      </c>
      <c r="F13" s="25" t="s">
        <v>121</v>
      </c>
      <c r="G13" s="8" t="s">
        <v>122</v>
      </c>
      <c r="H13" s="4" t="s">
        <v>80</v>
      </c>
    </row>
    <row r="14" spans="1:8" ht="15.75" customHeight="1" x14ac:dyDescent="0.25">
      <c r="A14" s="12" t="s">
        <v>123</v>
      </c>
      <c r="B14" s="13" t="s">
        <v>124</v>
      </c>
      <c r="C14" s="14" t="s">
        <v>125</v>
      </c>
      <c r="D14" s="5" t="s">
        <v>126</v>
      </c>
      <c r="E14" s="25" t="s">
        <v>127</v>
      </c>
      <c r="F14" s="25" t="s">
        <v>128</v>
      </c>
      <c r="G14" s="6" t="s">
        <v>129</v>
      </c>
      <c r="H14" s="4" t="s">
        <v>80</v>
      </c>
    </row>
    <row r="15" spans="1:8" x14ac:dyDescent="0.25">
      <c r="A15" s="12" t="s">
        <v>123</v>
      </c>
      <c r="B15" s="13" t="s">
        <v>130</v>
      </c>
      <c r="C15" s="14" t="s">
        <v>131</v>
      </c>
      <c r="D15" s="5" t="s">
        <v>132</v>
      </c>
      <c r="E15" s="25" t="s">
        <v>133</v>
      </c>
      <c r="F15" s="25" t="s">
        <v>134</v>
      </c>
      <c r="G15" s="6" t="s">
        <v>135</v>
      </c>
      <c r="H15" s="4" t="s">
        <v>136</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H1" sqref="H1:H1048576"/>
    </sheetView>
  </sheetViews>
  <sheetFormatPr defaultRowHeight="15" x14ac:dyDescent="0.25"/>
  <cols>
    <col min="7" max="7" width="12.85546875" bestFit="1" customWidth="1"/>
    <col min="8" max="8" width="15.85546875" bestFit="1" customWidth="1"/>
    <col min="9" max="9" width="12.85546875" bestFit="1" customWidth="1"/>
  </cols>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137</v>
      </c>
      <c r="E4" s="30" t="s">
        <v>138</v>
      </c>
      <c r="F4" s="30" t="s">
        <v>139</v>
      </c>
      <c r="G4" s="30" t="s">
        <v>140</v>
      </c>
      <c r="H4" s="30" t="s">
        <v>141</v>
      </c>
      <c r="I4" s="30" t="s">
        <v>142</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0112</v>
      </c>
      <c r="C5" s="28" t="str">
        <f>Cereal_1</f>
        <v>Maize (corn)</v>
      </c>
      <c r="D5" s="31">
        <v>4729527</v>
      </c>
      <c r="E5" s="31">
        <v>174117.74261399999</v>
      </c>
      <c r="F5" s="31">
        <v>4824669.0639270004</v>
      </c>
      <c r="G5" s="31">
        <v>131797.549883</v>
      </c>
      <c r="H5" s="31">
        <v>4961580.3342770003</v>
      </c>
      <c r="I5" s="31">
        <v>103886.835536</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0113</v>
      </c>
      <c r="C6" s="28" t="str">
        <f>Cereal_2</f>
        <v>Rice</v>
      </c>
      <c r="D6" s="31">
        <v>27702191</v>
      </c>
      <c r="E6" s="31">
        <v>2.8824670000000001</v>
      </c>
      <c r="F6" s="31">
        <v>26652994.958126999</v>
      </c>
      <c r="G6" s="31">
        <v>2.0480000000000002E-2</v>
      </c>
      <c r="H6" s="31">
        <v>33383382.292036999</v>
      </c>
      <c r="I6" s="31">
        <v>5.6103E-2</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c r="I7" s="31"/>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c r="I8" s="31"/>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01316</v>
      </c>
      <c r="C9" s="28" t="str">
        <f>Roots_Tubers_Oil_1</f>
        <v>Mangoes guavas mangosteens</v>
      </c>
      <c r="D9" s="31">
        <v>3331113</v>
      </c>
      <c r="E9" s="31">
        <v>18379.660799000001</v>
      </c>
      <c r="F9" s="31">
        <v>3314948.09491</v>
      </c>
      <c r="G9" s="31">
        <v>26596.555</v>
      </c>
      <c r="H9" s="31">
        <v>3824278.71746</v>
      </c>
      <c r="I9" s="31">
        <v>8605.1090000000004</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01319</v>
      </c>
      <c r="C10" s="28" t="str">
        <f>Roots_Tubers_Oil_2</f>
        <v>Other tropical and subtropical fruits n.e.</v>
      </c>
      <c r="D10" s="31">
        <v>2601417.1786469999</v>
      </c>
      <c r="E10" s="31">
        <v>198.71700000000001</v>
      </c>
      <c r="F10" s="31">
        <v>2545205.835833</v>
      </c>
      <c r="G10" s="31">
        <v>141.1</v>
      </c>
      <c r="H10" s="31">
        <v>2524622.4145880002</v>
      </c>
      <c r="I10" s="31">
        <v>83.867999999999995</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21113.01</v>
      </c>
      <c r="C11" s="28" t="str">
        <f>Animals_Products_1</f>
        <v>Meat of pig fresh or chilled</v>
      </c>
      <c r="D11" s="31">
        <v>940608.96628099994</v>
      </c>
      <c r="E11" s="31">
        <v>4.0049999999999999</v>
      </c>
      <c r="F11" s="31">
        <v>921427.89072400006</v>
      </c>
      <c r="G11" s="31">
        <v>267.88900000000001</v>
      </c>
      <c r="H11" s="31">
        <v>902330.47886200005</v>
      </c>
      <c r="I11" s="31">
        <v>3.2423E-2</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21121</v>
      </c>
      <c r="C12" s="28" t="str">
        <f>Animals_Products_2</f>
        <v>Meat of chickens fresh or chilled</v>
      </c>
      <c r="D12" s="31">
        <v>1620791.3025829999</v>
      </c>
      <c r="E12" s="31">
        <v>3600.8319999999999</v>
      </c>
      <c r="F12" s="31">
        <v>1580354.4393140001</v>
      </c>
      <c r="G12" s="31">
        <v>1906.816</v>
      </c>
      <c r="H12" s="31">
        <v>1616785.0351400001</v>
      </c>
      <c r="I12" s="31">
        <v>356.37599999999998</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01460</v>
      </c>
      <c r="C13" s="28" t="str">
        <f>Fish_1</f>
        <v>Coconuts in shell</v>
      </c>
      <c r="D13" s="31">
        <v>904094</v>
      </c>
      <c r="E13" s="31">
        <v>114052.202</v>
      </c>
      <c r="F13" s="31">
        <v>900000</v>
      </c>
      <c r="G13" s="31">
        <v>171862.827021</v>
      </c>
      <c r="H13" s="31">
        <v>895000</v>
      </c>
      <c r="I13" s="31">
        <v>416124.93099999998</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01550</v>
      </c>
      <c r="C14" s="28" t="str">
        <f>Fish_2</f>
        <v>Taro</v>
      </c>
      <c r="D14" s="31">
        <v>97960.042707000001</v>
      </c>
      <c r="E14" s="31">
        <v>9.02</v>
      </c>
      <c r="F14" s="31">
        <v>100073.472526</v>
      </c>
      <c r="G14" s="31">
        <v>52.003999999999998</v>
      </c>
      <c r="H14" s="31">
        <v>102369.318258</v>
      </c>
      <c r="I14" s="31">
        <v>547.71699999999998</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01652</v>
      </c>
      <c r="C15" s="28" t="str">
        <f>Other_1</f>
        <v>Chillies and peppers dry (capsicum spp. and pimenta spp.) raw</v>
      </c>
      <c r="D15" s="31">
        <v>348223</v>
      </c>
      <c r="E15" s="31">
        <v>74180.701197000002</v>
      </c>
      <c r="F15" s="31">
        <v>382062.70686500001</v>
      </c>
      <c r="G15" s="31">
        <v>72366.266499000005</v>
      </c>
      <c r="H15" s="31">
        <v>349614.52562600002</v>
      </c>
      <c r="I15" s="31">
        <v>89932.259208000003</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01802</v>
      </c>
      <c r="C16" s="29" t="str">
        <f>Other_2</f>
        <v>Sugar cane</v>
      </c>
      <c r="D16" s="31">
        <v>94138465</v>
      </c>
      <c r="E16" s="31">
        <v>9815.6388150000002</v>
      </c>
      <c r="F16" s="31">
        <v>90089634.156046003</v>
      </c>
      <c r="G16" s="31">
        <v>10848.114998999999</v>
      </c>
      <c r="H16" s="31">
        <v>102946001.34931301</v>
      </c>
      <c r="I16" s="31">
        <v>4718.1399419999998</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157</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158</v>
      </c>
      <c r="E11" s="30" t="s">
        <v>159</v>
      </c>
      <c r="F11" s="30" t="s">
        <v>15</v>
      </c>
      <c r="G11" s="30" t="s">
        <v>160</v>
      </c>
      <c r="H11" s="30" t="s">
        <v>161</v>
      </c>
      <c r="I11" s="30" t="s">
        <v>162</v>
      </c>
      <c r="L11" s="38" t="s">
        <v>40</v>
      </c>
    </row>
    <row r="12" spans="1:13" x14ac:dyDescent="0.25">
      <c r="A12" s="33" t="str">
        <f>Cereal_1</f>
        <v>Cereals &amp; Pulses</v>
      </c>
      <c r="B12" s="32" t="str">
        <f>Cereal_1</f>
        <v>0112</v>
      </c>
      <c r="C12" s="71" t="str">
        <f>Cereal_1</f>
        <v>Maize (corn)</v>
      </c>
      <c r="D12" s="77" t="s">
        <v>163</v>
      </c>
      <c r="E12" s="77" t="s">
        <v>163</v>
      </c>
      <c r="F12" s="77" t="s">
        <v>163</v>
      </c>
      <c r="G12" s="77" t="s">
        <v>163</v>
      </c>
      <c r="H12" s="77" t="s">
        <v>163</v>
      </c>
      <c r="I12" s="77" t="s">
        <v>163</v>
      </c>
      <c r="L12" s="39">
        <v>0</v>
      </c>
    </row>
    <row r="13" spans="1:13" x14ac:dyDescent="0.25">
      <c r="A13" s="33" t="str">
        <f>Cereal_2</f>
        <v>Cereals &amp; Pulses</v>
      </c>
      <c r="B13" s="32" t="str">
        <f>Cereal_2</f>
        <v>0113</v>
      </c>
      <c r="C13" s="71" t="str">
        <f>Cereal_2</f>
        <v>Rice</v>
      </c>
      <c r="D13" s="77" t="s">
        <v>163</v>
      </c>
      <c r="E13" s="77" t="s">
        <v>163</v>
      </c>
      <c r="F13" s="77" t="s">
        <v>163</v>
      </c>
      <c r="G13" s="77" t="s">
        <v>163</v>
      </c>
      <c r="H13" s="77" t="s">
        <v>163</v>
      </c>
      <c r="I13" s="77" t="s">
        <v>163</v>
      </c>
      <c r="L13" s="39">
        <v>0</v>
      </c>
    </row>
    <row r="14" spans="1:13" x14ac:dyDescent="0.25">
      <c r="A14" s="33" t="str">
        <f>Fruits_Vegetables_1</f>
        <v>Fish &amp; Fish Products</v>
      </c>
      <c r="B14" s="32" t="str">
        <f>Fruits_Vegetables_1</f>
        <v>0</v>
      </c>
      <c r="C14" s="71" t="str">
        <f>Fruits_Vegetables_1</f>
        <v xml:space="preserve"> </v>
      </c>
      <c r="D14" s="77" t="s">
        <v>163</v>
      </c>
      <c r="E14" s="77" t="s">
        <v>163</v>
      </c>
      <c r="F14" s="77" t="s">
        <v>163</v>
      </c>
      <c r="G14" s="77" t="s">
        <v>163</v>
      </c>
      <c r="H14" s="77" t="s">
        <v>163</v>
      </c>
      <c r="I14" s="77" t="s">
        <v>163</v>
      </c>
      <c r="L14" s="39">
        <v>0</v>
      </c>
    </row>
    <row r="15" spans="1:13" x14ac:dyDescent="0.25">
      <c r="A15" s="33" t="str">
        <f>Fruits_Vegetables_2</f>
        <v>Fish &amp; Fish Products</v>
      </c>
      <c r="B15" s="32" t="str">
        <f>Fruits_Vegetables_2</f>
        <v>0</v>
      </c>
      <c r="C15" s="71" t="str">
        <f>Fruits_Vegetables_2</f>
        <v xml:space="preserve"> </v>
      </c>
      <c r="D15" s="77" t="s">
        <v>163</v>
      </c>
      <c r="E15" s="77" t="s">
        <v>163</v>
      </c>
      <c r="F15" s="77" t="s">
        <v>163</v>
      </c>
      <c r="G15" s="77" t="s">
        <v>163</v>
      </c>
      <c r="H15" s="77" t="s">
        <v>163</v>
      </c>
      <c r="I15" s="77" t="s">
        <v>163</v>
      </c>
      <c r="L15" s="39">
        <v>0</v>
      </c>
    </row>
    <row r="16" spans="1:13" x14ac:dyDescent="0.25">
      <c r="A16" s="33" t="str">
        <f>Roots_Tubers_Oil_1</f>
        <v>Fruits &amp; Vegetables</v>
      </c>
      <c r="B16" s="32" t="str">
        <f>Roots_Tubers_Oil_1</f>
        <v>01316</v>
      </c>
      <c r="C16" s="71" t="str">
        <f>Roots_Tubers_Oil_1</f>
        <v>Mangoes guavas mangosteens</v>
      </c>
      <c r="D16" s="77" t="s">
        <v>163</v>
      </c>
      <c r="E16" s="77" t="s">
        <v>163</v>
      </c>
      <c r="F16" s="77" t="s">
        <v>163</v>
      </c>
      <c r="G16" s="77" t="s">
        <v>163</v>
      </c>
      <c r="H16" s="77" t="s">
        <v>163</v>
      </c>
      <c r="I16" s="77" t="s">
        <v>163</v>
      </c>
      <c r="L16" s="39">
        <v>0</v>
      </c>
    </row>
    <row r="17" spans="1:27" x14ac:dyDescent="0.25">
      <c r="A17" s="33" t="str">
        <f>Roots_Tubers_Oil_2</f>
        <v>Fruits &amp; Vegetables</v>
      </c>
      <c r="B17" s="32" t="str">
        <f>Roots_Tubers_Oil_2</f>
        <v>01319</v>
      </c>
      <c r="C17" s="71" t="str">
        <f>Roots_Tubers_Oil_2</f>
        <v>Other tropical and subtropical fruits n.e.</v>
      </c>
      <c r="D17" s="77" t="s">
        <v>163</v>
      </c>
      <c r="E17" s="77" t="s">
        <v>163</v>
      </c>
      <c r="F17" s="77" t="s">
        <v>163</v>
      </c>
      <c r="G17" s="77" t="s">
        <v>163</v>
      </c>
      <c r="H17" s="77" t="s">
        <v>163</v>
      </c>
      <c r="I17" s="77" t="s">
        <v>163</v>
      </c>
      <c r="L17" s="39">
        <v>0</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163</v>
      </c>
      <c r="E18" s="77" t="s">
        <v>163</v>
      </c>
      <c r="F18" s="77" t="s">
        <v>163</v>
      </c>
      <c r="G18" s="77" t="s">
        <v>163</v>
      </c>
      <c r="H18" s="77" t="s">
        <v>163</v>
      </c>
      <c r="I18" s="77" t="s">
        <v>163</v>
      </c>
      <c r="L18" s="39">
        <v>0</v>
      </c>
    </row>
    <row r="19" spans="1:27" x14ac:dyDescent="0.25">
      <c r="A19" s="33" t="str">
        <f>Animals_Products_2</f>
        <v>Meat &amp; Animals Products</v>
      </c>
      <c r="B19" s="32" t="str">
        <f>Animals_Products_2</f>
        <v>21121</v>
      </c>
      <c r="C19" s="71" t="str">
        <f>Animals_Products_2</f>
        <v>Meat of chickens fresh or chilled</v>
      </c>
      <c r="D19" s="77" t="s">
        <v>163</v>
      </c>
      <c r="E19" s="77" t="s">
        <v>163</v>
      </c>
      <c r="F19" s="77" t="s">
        <v>163</v>
      </c>
      <c r="G19" s="77" t="s">
        <v>163</v>
      </c>
      <c r="H19" s="77" t="s">
        <v>163</v>
      </c>
      <c r="I19" s="77" t="s">
        <v>163</v>
      </c>
      <c r="L19" s="39">
        <v>0</v>
      </c>
    </row>
    <row r="20" spans="1:27" x14ac:dyDescent="0.25">
      <c r="A20" s="33" t="str">
        <f>Fish_1</f>
        <v>Roots, Tubers &amp; Oil-Bearing Crops</v>
      </c>
      <c r="B20" s="32" t="str">
        <f>Fish_1</f>
        <v>01460</v>
      </c>
      <c r="C20" s="71" t="str">
        <f>Fish_1</f>
        <v>Coconuts in shell</v>
      </c>
      <c r="D20" s="77" t="s">
        <v>163</v>
      </c>
      <c r="E20" s="77" t="s">
        <v>163</v>
      </c>
      <c r="F20" s="77" t="s">
        <v>163</v>
      </c>
      <c r="G20" s="77" t="s">
        <v>163</v>
      </c>
      <c r="H20" s="77" t="s">
        <v>163</v>
      </c>
      <c r="I20" s="77" t="s">
        <v>163</v>
      </c>
      <c r="L20" s="39">
        <v>0</v>
      </c>
    </row>
    <row r="21" spans="1:27" x14ac:dyDescent="0.25">
      <c r="A21" s="33" t="str">
        <f>Fish_2</f>
        <v>Roots, Tubers &amp; Oil-Bearing Crops</v>
      </c>
      <c r="B21" s="32" t="str">
        <f>Fish_2</f>
        <v>01550</v>
      </c>
      <c r="C21" s="71" t="str">
        <f>Fish_2</f>
        <v>Taro</v>
      </c>
      <c r="D21" s="77" t="s">
        <v>163</v>
      </c>
      <c r="E21" s="77" t="s">
        <v>163</v>
      </c>
      <c r="F21" s="77" t="s">
        <v>163</v>
      </c>
      <c r="G21" s="77" t="s">
        <v>163</v>
      </c>
      <c r="H21" s="77" t="s">
        <v>163</v>
      </c>
      <c r="I21" s="77" t="s">
        <v>163</v>
      </c>
      <c r="L21" s="39">
        <v>0</v>
      </c>
    </row>
    <row r="22" spans="1:27" x14ac:dyDescent="0.25">
      <c r="A22" s="33" t="str">
        <f>Other_1</f>
        <v>Other</v>
      </c>
      <c r="B22" s="32" t="str">
        <f>Other_1</f>
        <v>01652</v>
      </c>
      <c r="C22" s="71" t="str">
        <f>Other_1</f>
        <v>Chillies and peppers dry (capsicum spp. and pimenta spp.) raw</v>
      </c>
      <c r="D22" s="77" t="s">
        <v>163</v>
      </c>
      <c r="E22" s="77" t="s">
        <v>163</v>
      </c>
      <c r="F22" s="77" t="s">
        <v>163</v>
      </c>
      <c r="G22" s="77" t="s">
        <v>163</v>
      </c>
      <c r="H22" s="77" t="s">
        <v>163</v>
      </c>
      <c r="I22" s="77" t="s">
        <v>163</v>
      </c>
      <c r="L22" s="39">
        <v>0</v>
      </c>
    </row>
    <row r="23" spans="1:27" ht="15.75" customHeight="1" x14ac:dyDescent="0.25">
      <c r="A23" s="34" t="str">
        <f>Other_2</f>
        <v>Other</v>
      </c>
      <c r="B23" s="35" t="str">
        <f>Other_2</f>
        <v>01802</v>
      </c>
      <c r="C23" s="72" t="str">
        <f>Other_2</f>
        <v>Sugar cane</v>
      </c>
      <c r="D23" s="77" t="s">
        <v>163</v>
      </c>
      <c r="E23" s="77" t="s">
        <v>163</v>
      </c>
      <c r="F23" s="77" t="s">
        <v>163</v>
      </c>
      <c r="G23" s="77" t="s">
        <v>163</v>
      </c>
      <c r="H23" s="77" t="s">
        <v>163</v>
      </c>
      <c r="I23" s="77" t="s">
        <v>163</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SUM('Step1a_AnnualProduction&amp;Imports'!D5:E5)</f>
        <v>4903644.7426140001</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SUM('Step1a_AnnualProduction&amp;Imports'!D6:E6)</f>
        <v>27702193.882467002</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SUM('Step1a_AnnualProduction&amp;Imports'!D9:E9)</f>
        <v>3349492.6607989999</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SUM('Step1a_AnnualProduction&amp;Imports'!D10:E10)</f>
        <v>2601615.8956470001</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SUM('Step1a_AnnualProduction&amp;Imports'!D11:E11)</f>
        <v>940612.97128099995</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SUM('Step1a_AnnualProduction&amp;Imports'!D12:E12)</f>
        <v>1624392.1345829999</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SUM('Step1a_AnnualProduction&amp;Imports'!D13:E13)</f>
        <v>1018146.202</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SUM('Step1a_AnnualProduction&amp;Imports'!D14:E14)</f>
        <v>97969.062707000005</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SUM('Step1a_AnnualProduction&amp;Imports'!D15:E15)</f>
        <v>422403.70119699999</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SUM('Step1a_AnnualProduction&amp;Imports'!D16:E16)</f>
        <v>94148280.638815001</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147</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150</v>
      </c>
      <c r="M11" t="s">
        <v>151</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6.5000000000000002E-2</v>
      </c>
      <c r="M12" t="s">
        <v>152</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6.5000000000000002E-2</v>
      </c>
      <c r="M13" t="s">
        <v>152</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0.11</v>
      </c>
      <c r="M16" t="s">
        <v>152</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0.11</v>
      </c>
      <c r="M17" t="s">
        <v>152</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5.2999999999999999E-2</v>
      </c>
      <c r="M18" t="s">
        <v>152</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5.2999999999999999E-2</v>
      </c>
      <c r="M19" t="s">
        <v>152</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7.5999999999999998E-2</v>
      </c>
      <c r="M20" t="s">
        <v>152</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7.5999999999999998E-2</v>
      </c>
      <c r="M21" t="s">
        <v>152</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0.05</v>
      </c>
      <c r="M22" t="s">
        <v>152</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152</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6.5000000000000002E-2</v>
      </c>
      <c r="M31" s="81" t="str">
        <f>Cereal_1_Prod</f>
        <v xml:space="preserve"> 4,913,699</v>
      </c>
      <c r="N31" s="67">
        <f>L31*M31</f>
        <v>319390.435</v>
      </c>
      <c r="O31" s="68" t="str">
        <f>IF(ISNUMBER(D12),M31*(1+D12/100),M31)</f>
        <v xml:space="preserve"> 4,913,699</v>
      </c>
      <c r="P31" s="31">
        <f>SUM('Step1a_AnnualProduction&amp;Imports'!D5:E5)</f>
        <v>4903644.7426140001</v>
      </c>
      <c r="Q31" s="41">
        <f>P31*L31</f>
        <v>318736.90826991003</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6.5000000000000002E-2</v>
      </c>
      <c r="M32" s="81" t="str">
        <f>Cereal_2_Prod</f>
        <v>27,177,594</v>
      </c>
      <c r="N32" s="61">
        <f t="shared" ref="N32:N42" si="6">L32*M32</f>
        <v>1766543.61</v>
      </c>
      <c r="O32" s="68" t="str">
        <f>IF(ISNUMBER(D13),M32*(1+D13/100),M32)</f>
        <v>27,177,594</v>
      </c>
      <c r="P32" s="31">
        <f>SUM('Step1a_AnnualProduction&amp;Imports'!D6:E6)</f>
        <v>27702193.882467002</v>
      </c>
      <c r="Q32" s="41">
        <f t="shared" ref="Q32:Q42" si="7">P32*L32</f>
        <v>1800642.6023603552</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3,340,891</v>
      </c>
      <c r="N35" s="61">
        <f t="shared" si="6"/>
        <v>367498.01</v>
      </c>
      <c r="O35" s="68" t="str">
        <f t="shared" si="8"/>
        <v xml:space="preserve"> 3,340,891</v>
      </c>
      <c r="P35" s="31">
        <f>SUM('Step1a_AnnualProduction&amp;Imports'!D9:E9)</f>
        <v>3349492.6607989999</v>
      </c>
      <c r="Q35" s="41">
        <f t="shared" si="7"/>
        <v>368444.19268788997</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2,573,453</v>
      </c>
      <c r="N36" s="61">
        <f t="shared" si="6"/>
        <v>283079.83</v>
      </c>
      <c r="O36" s="68" t="str">
        <f t="shared" si="8"/>
        <v xml:space="preserve"> 2,573,453</v>
      </c>
      <c r="P36" s="31">
        <f>SUM('Step1a_AnnualProduction&amp;Imports'!D10:E10)</f>
        <v>2601615.8956470001</v>
      </c>
      <c r="Q36" s="41">
        <f t="shared" si="7"/>
        <v>286177.74852117</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 xml:space="preserve">   931,109</v>
      </c>
      <c r="N37" s="61">
        <f t="shared" si="6"/>
        <v>49348.777000000002</v>
      </c>
      <c r="O37" s="68" t="str">
        <f t="shared" si="8"/>
        <v xml:space="preserve">   931,109</v>
      </c>
      <c r="P37" s="31">
        <f>SUM('Step1a_AnnualProduction&amp;Imports'!D11:E11)</f>
        <v>940612.97128099995</v>
      </c>
      <c r="Q37" s="41">
        <f t="shared" si="7"/>
        <v>49852.487477892995</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1,602,528</v>
      </c>
      <c r="N38" s="61">
        <f t="shared" si="6"/>
        <v>84933.983999999997</v>
      </c>
      <c r="O38" s="68" t="str">
        <f t="shared" si="8"/>
        <v xml:space="preserve"> 1,602,528</v>
      </c>
      <c r="P38" s="31">
        <f>SUM('Step1a_AnnualProduction&amp;Imports'!D12:E12)</f>
        <v>1624392.1345829999</v>
      </c>
      <c r="Q38" s="41">
        <f t="shared" si="7"/>
        <v>86092.783132898985</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7.5999999999999998E-2</v>
      </c>
      <c r="M39" s="81" t="str">
        <f>Fish_1_Prod</f>
        <v xml:space="preserve"> 1,136,060</v>
      </c>
      <c r="N39" s="61">
        <f t="shared" si="6"/>
        <v>86340.56</v>
      </c>
      <c r="O39" s="68" t="str">
        <f t="shared" si="8"/>
        <v xml:space="preserve"> 1,136,060</v>
      </c>
      <c r="P39" s="31">
        <f>SUM('Step1a_AnnualProduction&amp;Imports'!D13:E13)</f>
        <v>1018146.202</v>
      </c>
      <c r="Q39" s="41">
        <f t="shared" si="7"/>
        <v>77379.111352000007</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7.5999999999999998E-2</v>
      </c>
      <c r="M40" s="81" t="str">
        <f>Fish_2_Prod</f>
        <v xml:space="preserve">    99,220</v>
      </c>
      <c r="N40" s="61">
        <f t="shared" si="6"/>
        <v>7540.72</v>
      </c>
      <c r="O40" s="68" t="str">
        <f t="shared" si="8"/>
        <v xml:space="preserve">    99,220</v>
      </c>
      <c r="P40" s="31">
        <f>SUM('Step1a_AnnualProduction&amp;Imports'!D14:E14)</f>
        <v>97969.062707000005</v>
      </c>
      <c r="Q40" s="41">
        <f t="shared" si="7"/>
        <v>7445.6487657320004</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443,969</v>
      </c>
      <c r="N41" s="61">
        <f t="shared" si="6"/>
        <v>22198.45</v>
      </c>
      <c r="O41" s="68" t="str">
        <f t="shared" si="8"/>
        <v xml:space="preserve">   443,969</v>
      </c>
      <c r="P41" s="31">
        <f>SUM('Step1a_AnnualProduction&amp;Imports'!D15:E15)</f>
        <v>422403.70119699999</v>
      </c>
      <c r="Q41" s="41">
        <f t="shared" si="7"/>
        <v>21120.185059850002</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92,122,510</v>
      </c>
      <c r="N42" s="61">
        <f t="shared" si="6"/>
        <v>4606125.5</v>
      </c>
      <c r="O42" s="68" t="str">
        <f t="shared" si="8"/>
        <v>92,122,510</v>
      </c>
      <c r="P42" s="31">
        <f>SUM('Step1a_AnnualProduction&amp;Imports'!D16:E16)</f>
        <v>94148280.638815001</v>
      </c>
      <c r="Q42" s="41">
        <f t="shared" si="7"/>
        <v>4707414.0319407498</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153</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150</v>
      </c>
      <c r="M11" t="s">
        <v>151</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6.5000000000000002E-2</v>
      </c>
      <c r="M12" t="s">
        <v>152</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6.5000000000000002E-2</v>
      </c>
      <c r="M13" t="s">
        <v>152</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0.11</v>
      </c>
      <c r="M16" t="s">
        <v>152</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0.11</v>
      </c>
      <c r="M17" t="s">
        <v>152</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5.2999999999999999E-2</v>
      </c>
      <c r="M18" t="s">
        <v>152</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5.2999999999999999E-2</v>
      </c>
      <c r="M19" t="s">
        <v>152</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7.5999999999999998E-2</v>
      </c>
      <c r="M20" t="s">
        <v>152</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7.5999999999999998E-2</v>
      </c>
      <c r="M21" t="s">
        <v>152</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0.05</v>
      </c>
      <c r="M22" t="s">
        <v>152</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152</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6.5000000000000002E-2</v>
      </c>
      <c r="M31" s="81" t="str">
        <f>Cereal_1_Prod</f>
        <v xml:space="preserve"> 4,913,699</v>
      </c>
      <c r="N31" s="67">
        <f>L31*M31</f>
        <v>319390.435</v>
      </c>
      <c r="O31" s="68" t="str">
        <f>IF(ISNUMBER(D12),M31*(1+D12/100),M31)</f>
        <v xml:space="preserve"> 4,913,699</v>
      </c>
      <c r="P31" s="31">
        <f>SUM('Step1a_AnnualProduction&amp;Imports'!F5:G5)</f>
        <v>4956466.61381</v>
      </c>
      <c r="Q31" s="41">
        <f>P31*L31</f>
        <v>322170.32989764999</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6.5000000000000002E-2</v>
      </c>
      <c r="M32" s="81" t="str">
        <f>Cereal_2_Prod</f>
        <v>27,177,594</v>
      </c>
      <c r="N32" s="61">
        <f t="shared" ref="N32:N42" si="6">L32*M32</f>
        <v>1766543.61</v>
      </c>
      <c r="O32" s="68" t="str">
        <f>IF(ISNUMBER(D13),M32*(1+D13/100),M32)</f>
        <v>27,177,594</v>
      </c>
      <c r="P32" s="31">
        <f>SUM('Step1a_AnnualProduction&amp;Imports'!F6:G6)</f>
        <v>26652994.978606999</v>
      </c>
      <c r="Q32" s="41">
        <f t="shared" ref="Q32:Q42" si="7">P32*L32</f>
        <v>1732444.6736094549</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SUM('Step1a_AnnualProduction&amp;Imports'!F8:G8)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3,340,891</v>
      </c>
      <c r="N35" s="61">
        <f t="shared" si="6"/>
        <v>367498.01</v>
      </c>
      <c r="O35" s="68" t="str">
        <f t="shared" si="8"/>
        <v xml:space="preserve"> 3,340,891</v>
      </c>
      <c r="P35" s="31">
        <f>SUM('Step1a_AnnualProduction&amp;Imports'!F9:G9)</f>
        <v>3341544.6499100002</v>
      </c>
      <c r="Q35" s="41">
        <f t="shared" si="7"/>
        <v>367569.91149010003</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2,573,453</v>
      </c>
      <c r="N36" s="61">
        <f t="shared" si="6"/>
        <v>283079.83</v>
      </c>
      <c r="O36" s="68" t="str">
        <f t="shared" si="8"/>
        <v xml:space="preserve"> 2,573,453</v>
      </c>
      <c r="P36" s="31">
        <f>SUM('Step1a_AnnualProduction&amp;Imports'!F10:G10)</f>
        <v>2545346.9358330001</v>
      </c>
      <c r="Q36" s="41">
        <f t="shared" si="7"/>
        <v>279988.16294163</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 xml:space="preserve">   931,109</v>
      </c>
      <c r="N37" s="61">
        <f t="shared" si="6"/>
        <v>49348.777000000002</v>
      </c>
      <c r="O37" s="68" t="str">
        <f t="shared" si="8"/>
        <v xml:space="preserve">   931,109</v>
      </c>
      <c r="P37" s="31">
        <f>SUM('Step1a_AnnualProduction&amp;Imports'!F11:G11)</f>
        <v>921695.77972400002</v>
      </c>
      <c r="Q37" s="41">
        <f t="shared" si="7"/>
        <v>48849.876325372003</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1,602,528</v>
      </c>
      <c r="N38" s="61">
        <f t="shared" si="6"/>
        <v>84933.983999999997</v>
      </c>
      <c r="O38" s="68" t="str">
        <f t="shared" si="8"/>
        <v xml:space="preserve"> 1,602,528</v>
      </c>
      <c r="P38" s="31">
        <f>SUM('Step1a_AnnualProduction&amp;Imports'!F12:G12)</f>
        <v>1582261.2553140002</v>
      </c>
      <c r="Q38" s="41">
        <f t="shared" si="7"/>
        <v>83859.846531642004</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7.5999999999999998E-2</v>
      </c>
      <c r="M39" s="81" t="str">
        <f>Fish_1_Prod</f>
        <v xml:space="preserve"> 1,136,060</v>
      </c>
      <c r="N39" s="61">
        <f t="shared" si="6"/>
        <v>86340.56</v>
      </c>
      <c r="O39" s="68" t="str">
        <f t="shared" si="8"/>
        <v xml:space="preserve"> 1,136,060</v>
      </c>
      <c r="P39" s="31">
        <f>SUM('Step1a_AnnualProduction&amp;Imports'!F13:G13)</f>
        <v>1071862.827021</v>
      </c>
      <c r="Q39" s="41">
        <f t="shared" si="7"/>
        <v>81461.574853596001</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7.5999999999999998E-2</v>
      </c>
      <c r="M40" s="81" t="str">
        <f>Fish_2_Prod</f>
        <v xml:space="preserve">    99,220</v>
      </c>
      <c r="N40" s="61">
        <f t="shared" si="6"/>
        <v>7540.72</v>
      </c>
      <c r="O40" s="68" t="str">
        <f t="shared" si="8"/>
        <v xml:space="preserve">    99,220</v>
      </c>
      <c r="P40" s="31">
        <f>SUM('Step1a_AnnualProduction&amp;Imports'!F14:G14)</f>
        <v>100125.476526</v>
      </c>
      <c r="Q40" s="41">
        <f t="shared" si="7"/>
        <v>7609.5362159759998</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443,969</v>
      </c>
      <c r="N41" s="61">
        <f t="shared" si="6"/>
        <v>22198.45</v>
      </c>
      <c r="O41" s="68" t="str">
        <f t="shared" si="8"/>
        <v xml:space="preserve">   443,969</v>
      </c>
      <c r="P41" s="31">
        <f>SUM('Step1a_AnnualProduction&amp;Imports'!F15:G15)</f>
        <v>454428.97336400003</v>
      </c>
      <c r="Q41" s="41">
        <f t="shared" si="7"/>
        <v>22721.448668200002</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92,122,510</v>
      </c>
      <c r="N42" s="61">
        <f t="shared" si="6"/>
        <v>4606125.5</v>
      </c>
      <c r="O42" s="68" t="str">
        <f t="shared" si="8"/>
        <v>92,122,510</v>
      </c>
      <c r="P42" s="31">
        <f>SUM('Step1a_AnnualProduction&amp;Imports'!F16:G16)</f>
        <v>90100482.271044999</v>
      </c>
      <c r="Q42" s="41">
        <f t="shared" si="7"/>
        <v>4505024.11355225</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154</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150</v>
      </c>
      <c r="M11" t="s">
        <v>151</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6.5000000000000002E-2</v>
      </c>
      <c r="M12" t="s">
        <v>152</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6.5000000000000002E-2</v>
      </c>
      <c r="M13" t="s">
        <v>152</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v>0.11</v>
      </c>
      <c r="M16" t="s">
        <v>152</v>
      </c>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v>0.11</v>
      </c>
      <c r="M17" t="s">
        <v>152</v>
      </c>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v>5.2999999999999999E-2</v>
      </c>
      <c r="M18" t="s">
        <v>152</v>
      </c>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v>5.2999999999999999E-2</v>
      </c>
      <c r="M19" t="s">
        <v>152</v>
      </c>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v>7.5999999999999998E-2</v>
      </c>
      <c r="M20" t="s">
        <v>152</v>
      </c>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v>7.5999999999999998E-2</v>
      </c>
      <c r="M21" t="s">
        <v>152</v>
      </c>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v>0.05</v>
      </c>
      <c r="M22" t="s">
        <v>152</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152</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6.5000000000000002E-2</v>
      </c>
      <c r="M31" s="81" t="str">
        <f>Cereal_1_Prod</f>
        <v xml:space="preserve"> 4,913,699</v>
      </c>
      <c r="N31" s="67">
        <f>L31*M31</f>
        <v>319390.435</v>
      </c>
      <c r="O31" s="68" t="str">
        <f>IF(ISNUMBER(D12),M31*(1+D12/100),M31)</f>
        <v xml:space="preserve"> 4,913,699</v>
      </c>
      <c r="P31" s="31">
        <f>SUM('Step1a_AnnualProduction&amp;Imports'!H5:I5)</f>
        <v>5065467.1698130006</v>
      </c>
      <c r="Q31" s="41">
        <f>P31*L31</f>
        <v>329255.36603784503</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6.5000000000000002E-2</v>
      </c>
      <c r="M32" s="81" t="str">
        <f>Cereal_2_Prod</f>
        <v>27,177,594</v>
      </c>
      <c r="N32" s="61">
        <f t="shared" ref="N32:N42" si="6">L32*M32</f>
        <v>1766543.61</v>
      </c>
      <c r="O32" s="68" t="str">
        <f>IF(ISNUMBER(D13),M32*(1+D13/100),M32)</f>
        <v>27,177,594</v>
      </c>
      <c r="P32" s="31">
        <f>SUM('Step1a_AnnualProduction&amp;Imports'!H6:I6)</f>
        <v>33383382.348139998</v>
      </c>
      <c r="Q32" s="41">
        <f t="shared" ref="Q32:Q42" si="7">P32*L32</f>
        <v>2169919.8526291</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3,340,891</v>
      </c>
      <c r="N35" s="61">
        <f t="shared" si="6"/>
        <v>367498.01</v>
      </c>
      <c r="O35" s="68" t="str">
        <f t="shared" si="8"/>
        <v xml:space="preserve"> 3,340,891</v>
      </c>
      <c r="P35" s="31">
        <f>SUM('Step1a_AnnualProduction&amp;Imports'!H9:I9)</f>
        <v>3832883.8264600001</v>
      </c>
      <c r="Q35" s="41">
        <f t="shared" si="7"/>
        <v>421617.22091060004</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2,573,453</v>
      </c>
      <c r="N36" s="61">
        <f t="shared" si="6"/>
        <v>283079.83</v>
      </c>
      <c r="O36" s="68" t="str">
        <f t="shared" si="8"/>
        <v xml:space="preserve"> 2,573,453</v>
      </c>
      <c r="P36" s="31">
        <f>SUM('Step1a_AnnualProduction&amp;Imports'!H10:I10)</f>
        <v>2524706.2825879999</v>
      </c>
      <c r="Q36" s="41">
        <f t="shared" si="7"/>
        <v>277717.69108467997</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 xml:space="preserve">   931,109</v>
      </c>
      <c r="N37" s="61">
        <f t="shared" si="6"/>
        <v>49348.777000000002</v>
      </c>
      <c r="O37" s="68" t="str">
        <f t="shared" si="8"/>
        <v xml:space="preserve">   931,109</v>
      </c>
      <c r="P37" s="31">
        <f>SUM('Step1a_AnnualProduction&amp;Imports'!H11:I11)</f>
        <v>902330.51128500002</v>
      </c>
      <c r="Q37" s="41">
        <f t="shared" si="7"/>
        <v>47823.517098104996</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1,602,528</v>
      </c>
      <c r="N38" s="61">
        <f t="shared" si="6"/>
        <v>84933.983999999997</v>
      </c>
      <c r="O38" s="68" t="str">
        <f t="shared" si="8"/>
        <v xml:space="preserve"> 1,602,528</v>
      </c>
      <c r="P38" s="31">
        <f>SUM('Step1a_AnnualProduction&amp;Imports'!H12:I12)</f>
        <v>1617141.41114</v>
      </c>
      <c r="Q38" s="41">
        <f t="shared" si="7"/>
        <v>85708.494790419994</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7.5999999999999998E-2</v>
      </c>
      <c r="M39" s="81" t="str">
        <f>Fish_1_Prod</f>
        <v xml:space="preserve"> 1,136,060</v>
      </c>
      <c r="N39" s="61">
        <f t="shared" si="6"/>
        <v>86340.56</v>
      </c>
      <c r="O39" s="68" t="str">
        <f t="shared" si="8"/>
        <v xml:space="preserve"> 1,136,060</v>
      </c>
      <c r="P39" s="31">
        <f>SUM('Step1a_AnnualProduction&amp;Imports'!H13:I13)</f>
        <v>1311124.9309999999</v>
      </c>
      <c r="Q39" s="41">
        <f t="shared" si="7"/>
        <v>99645.494755999986</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7.5999999999999998E-2</v>
      </c>
      <c r="M40" s="81" t="str">
        <f>Fish_2_Prod</f>
        <v xml:space="preserve">    99,220</v>
      </c>
      <c r="N40" s="61">
        <f t="shared" si="6"/>
        <v>7540.72</v>
      </c>
      <c r="O40" s="68" t="str">
        <f t="shared" si="8"/>
        <v xml:space="preserve">    99,220</v>
      </c>
      <c r="P40" s="31">
        <f>SUM('Step1a_AnnualProduction&amp;Imports'!H14:I14)</f>
        <v>102917.035258</v>
      </c>
      <c r="Q40" s="41">
        <f t="shared" si="7"/>
        <v>7821.6946796080001</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443,969</v>
      </c>
      <c r="N41" s="61">
        <f t="shared" si="6"/>
        <v>22198.45</v>
      </c>
      <c r="O41" s="68" t="str">
        <f t="shared" si="8"/>
        <v xml:space="preserve">   443,969</v>
      </c>
      <c r="P41" s="31">
        <f>SUM('Step1a_AnnualProduction&amp;Imports'!H15:I15)</f>
        <v>439546.78483400005</v>
      </c>
      <c r="Q41" s="41">
        <f t="shared" si="7"/>
        <v>21977.339241700003</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92,122,510</v>
      </c>
      <c r="N42" s="61">
        <f t="shared" si="6"/>
        <v>4606125.5</v>
      </c>
      <c r="O42" s="68" t="str">
        <f t="shared" si="8"/>
        <v>92,122,510</v>
      </c>
      <c r="P42" s="31">
        <f>SUM('Step1a_AnnualProduction&amp;Imports'!H16:I16)</f>
        <v>102950719.48925501</v>
      </c>
      <c r="Q42" s="41">
        <f t="shared" si="7"/>
        <v>5147535.9744627513</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155</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150</v>
      </c>
      <c r="M11" t="s">
        <v>151</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01316</v>
      </c>
      <c r="C16" s="71" t="str">
        <f>Roots_Tubers_Oil_1</f>
        <v>Mangoes guavas mangosteens</v>
      </c>
      <c r="D16" s="77" t="s">
        <v>19</v>
      </c>
      <c r="E16" s="77" t="s">
        <v>19</v>
      </c>
      <c r="F16" s="77" t="s">
        <v>19</v>
      </c>
      <c r="G16" s="77" t="s">
        <v>19</v>
      </c>
      <c r="H16" s="77" t="s">
        <v>19</v>
      </c>
      <c r="I16" s="77" t="s">
        <v>19</v>
      </c>
      <c r="L16" s="39"/>
    </row>
    <row r="17" spans="1:27" x14ac:dyDescent="0.25">
      <c r="A17" s="33" t="str">
        <f>Roots_Tubers_Oil_2</f>
        <v>Fruits &amp; Vegetables</v>
      </c>
      <c r="B17" s="32" t="str">
        <f>Roots_Tubers_Oil_2</f>
        <v>01319</v>
      </c>
      <c r="C17" s="71" t="str">
        <f>Roots_Tubers_Oil_2</f>
        <v>Other tropical and subtropical fruits n.e.</v>
      </c>
      <c r="D17" s="77" t="s">
        <v>19</v>
      </c>
      <c r="E17" s="77" t="s">
        <v>19</v>
      </c>
      <c r="F17" s="77" t="s">
        <v>19</v>
      </c>
      <c r="G17" s="77" t="s">
        <v>19</v>
      </c>
      <c r="H17" s="77" t="s">
        <v>19</v>
      </c>
      <c r="I17" s="77" t="s">
        <v>19</v>
      </c>
      <c r="L17" s="39"/>
      <c r="X17" s="19"/>
      <c r="Y17" s="19"/>
      <c r="Z17" s="19"/>
      <c r="AA17" s="19"/>
    </row>
    <row r="18" spans="1:27" x14ac:dyDescent="0.25">
      <c r="A18" s="33" t="str">
        <f>Animals_Products_1</f>
        <v>Meat &amp; Animals Products</v>
      </c>
      <c r="B18" s="32" t="str">
        <f>Animals_Products_1</f>
        <v>21113.01</v>
      </c>
      <c r="C18" s="71" t="str">
        <f>Animals_Products_1</f>
        <v>Meat of pig fresh or chilled</v>
      </c>
      <c r="D18" s="77" t="s">
        <v>19</v>
      </c>
      <c r="E18" s="77" t="s">
        <v>19</v>
      </c>
      <c r="F18" s="77" t="s">
        <v>19</v>
      </c>
      <c r="G18" s="77" t="s">
        <v>19</v>
      </c>
      <c r="H18" s="77" t="s">
        <v>19</v>
      </c>
      <c r="I18" s="77" t="s">
        <v>19</v>
      </c>
      <c r="L18" s="39"/>
    </row>
    <row r="19" spans="1:27" x14ac:dyDescent="0.25">
      <c r="A19" s="33" t="str">
        <f>Animals_Products_2</f>
        <v>Meat &amp; Animals Products</v>
      </c>
      <c r="B19" s="32" t="str">
        <f>Animals_Products_2</f>
        <v>21121</v>
      </c>
      <c r="C19" s="71" t="str">
        <f>Animals_Products_2</f>
        <v>Meat of chickens fresh or chilled</v>
      </c>
      <c r="D19" s="77" t="s">
        <v>19</v>
      </c>
      <c r="E19" s="77" t="s">
        <v>19</v>
      </c>
      <c r="F19" s="77" t="s">
        <v>19</v>
      </c>
      <c r="G19" s="77" t="s">
        <v>19</v>
      </c>
      <c r="H19" s="77" t="s">
        <v>19</v>
      </c>
      <c r="I19" s="77" t="s">
        <v>19</v>
      </c>
      <c r="L19" s="39"/>
    </row>
    <row r="20" spans="1:27" x14ac:dyDescent="0.25">
      <c r="A20" s="33" t="str">
        <f>Fish_1</f>
        <v>Roots, Tubers &amp; Oil-Bearing Crops</v>
      </c>
      <c r="B20" s="32" t="str">
        <f>Fish_1</f>
        <v>01460</v>
      </c>
      <c r="C20" s="71" t="str">
        <f>Fish_1</f>
        <v>Coconuts in shell</v>
      </c>
      <c r="D20" s="77" t="s">
        <v>19</v>
      </c>
      <c r="E20" s="77" t="s">
        <v>19</v>
      </c>
      <c r="F20" s="77" t="s">
        <v>19</v>
      </c>
      <c r="G20" s="77" t="s">
        <v>19</v>
      </c>
      <c r="H20" s="77" t="s">
        <v>19</v>
      </c>
      <c r="I20" s="77" t="s">
        <v>19</v>
      </c>
      <c r="L20" s="39"/>
    </row>
    <row r="21" spans="1:27" x14ac:dyDescent="0.25">
      <c r="A21" s="33" t="str">
        <f>Fish_2</f>
        <v>Roots, Tubers &amp; Oil-Bearing Crops</v>
      </c>
      <c r="B21" s="32" t="str">
        <f>Fish_2</f>
        <v>01550</v>
      </c>
      <c r="C21" s="71" t="str">
        <f>Fish_2</f>
        <v>Taro</v>
      </c>
      <c r="D21" s="77" t="s">
        <v>19</v>
      </c>
      <c r="E21" s="77" t="s">
        <v>19</v>
      </c>
      <c r="F21" s="77" t="s">
        <v>19</v>
      </c>
      <c r="G21" s="77" t="s">
        <v>19</v>
      </c>
      <c r="H21" s="77" t="s">
        <v>19</v>
      </c>
      <c r="I21" s="77" t="s">
        <v>19</v>
      </c>
      <c r="L21" s="39"/>
    </row>
    <row r="22" spans="1:27" x14ac:dyDescent="0.25">
      <c r="A22" s="33" t="str">
        <f>Other_1</f>
        <v>Other</v>
      </c>
      <c r="B22" s="32" t="str">
        <f>Other_1</f>
        <v>01652</v>
      </c>
      <c r="C22" s="71" t="str">
        <f>Other_1</f>
        <v>Chillies and peppers dry (capsicum spp. and pimenta spp.) raw</v>
      </c>
      <c r="D22" s="77" t="s">
        <v>19</v>
      </c>
      <c r="E22" s="77" t="s">
        <v>19</v>
      </c>
      <c r="F22" s="77" t="s">
        <v>19</v>
      </c>
      <c r="G22" s="77" t="s">
        <v>19</v>
      </c>
      <c r="H22" s="77" t="s">
        <v>19</v>
      </c>
      <c r="I22" s="77" t="s">
        <v>19</v>
      </c>
      <c r="L22" s="39"/>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 xml:space="preserve"> 4,913,699</v>
      </c>
      <c r="N31" s="67">
        <f>L31*M31</f>
        <v>0</v>
      </c>
      <c r="O31" s="68" t="str">
        <f>IF(ISNUMBER(D12),M31*(1+D12/100),M31)</f>
        <v xml:space="preserve"> 4,913,699</v>
      </c>
      <c r="P31" s="31">
        <f>SUM('Step1a_AnnualProduction&amp;Imports'!J5:K5)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27,177,594</v>
      </c>
      <c r="N32" s="61">
        <f t="shared" ref="N32:N42" si="6">L32*M32</f>
        <v>0</v>
      </c>
      <c r="O32" s="68" t="str">
        <f>IF(ISNUMBER(D13),M32*(1+D13/100),M32)</f>
        <v>27,177,594</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01316</v>
      </c>
      <c r="C35" s="71" t="str">
        <f>Roots_Tubers_Oil_1</f>
        <v>Mangoes guavas mangosteens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3,340,891</v>
      </c>
      <c r="N35" s="61">
        <f t="shared" si="6"/>
        <v>0</v>
      </c>
      <c r="O35" s="68" t="str">
        <f t="shared" si="8"/>
        <v xml:space="preserve"> 3,340,891</v>
      </c>
      <c r="P35" s="31">
        <f>SUM('Step1a_AnnualProduction&amp;Imports'!J9:K9)</f>
        <v>0</v>
      </c>
      <c r="Q35" s="41">
        <f t="shared" si="7"/>
        <v>0</v>
      </c>
    </row>
    <row r="36" spans="1:17" x14ac:dyDescent="0.25">
      <c r="A36" s="33" t="str">
        <f>Roots_Tubers_Oil_2</f>
        <v>Fruits &amp; Vegetables</v>
      </c>
      <c r="B36" s="32" t="str">
        <f>Roots_Tubers_Oil_2</f>
        <v>01319</v>
      </c>
      <c r="C36" s="71" t="str">
        <f>Roots_Tubers_Oil_2</f>
        <v>Other tropical and subtropical fruits n.e.</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2,573,453</v>
      </c>
      <c r="N36" s="61">
        <f t="shared" si="6"/>
        <v>0</v>
      </c>
      <c r="O36" s="68" t="str">
        <f t="shared" si="8"/>
        <v xml:space="preserve"> 2,573,453</v>
      </c>
      <c r="P36" s="31">
        <f>SUM('Step1a_AnnualProduction&amp;Imports'!J10:K10)</f>
        <v>0</v>
      </c>
      <c r="Q36" s="41">
        <f t="shared" si="7"/>
        <v>0</v>
      </c>
    </row>
    <row r="37" spans="1:17" x14ac:dyDescent="0.25">
      <c r="A37" s="33" t="str">
        <f>Animals_Products_1</f>
        <v>Meat &amp; Animals Products</v>
      </c>
      <c r="B37" s="32" t="str">
        <f>Animals_Products_1</f>
        <v>21113.01</v>
      </c>
      <c r="C37" s="71" t="str">
        <f>Animals_Products_1</f>
        <v>Meat of pig fresh or chilled</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931,109</v>
      </c>
      <c r="N37" s="61">
        <f t="shared" si="6"/>
        <v>0</v>
      </c>
      <c r="O37" s="68" t="str">
        <f t="shared" si="8"/>
        <v xml:space="preserve">   931,109</v>
      </c>
      <c r="P37" s="31">
        <f>SUM('Step1a_AnnualProduction&amp;Imports'!J11:K11)</f>
        <v>0</v>
      </c>
      <c r="Q37" s="41">
        <f t="shared" si="7"/>
        <v>0</v>
      </c>
    </row>
    <row r="38" spans="1:17" x14ac:dyDescent="0.25">
      <c r="A38" s="33" t="str">
        <f>Animals_Products_2</f>
        <v>Meat &amp; Animals Products</v>
      </c>
      <c r="B38" s="32" t="str">
        <f>Animals_Products_2</f>
        <v>21121</v>
      </c>
      <c r="C38" s="71" t="str">
        <f>Animals_Products_2</f>
        <v>Meat of chickens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1,602,528</v>
      </c>
      <c r="N38" s="61">
        <f t="shared" si="6"/>
        <v>0</v>
      </c>
      <c r="O38" s="68" t="str">
        <f t="shared" si="8"/>
        <v xml:space="preserve"> 1,602,528</v>
      </c>
      <c r="P38" s="31">
        <f>SUM('Step1a_AnnualProduction&amp;Imports'!J12:K12)</f>
        <v>0</v>
      </c>
      <c r="Q38" s="41">
        <f t="shared" si="7"/>
        <v>0</v>
      </c>
    </row>
    <row r="39" spans="1:17" x14ac:dyDescent="0.25">
      <c r="A39" s="33" t="str">
        <f>Fish_1</f>
        <v>Roots, Tubers &amp; Oil-Bearing Crops</v>
      </c>
      <c r="B39" s="32" t="str">
        <f>Fish_1</f>
        <v>01460</v>
      </c>
      <c r="C39" s="71" t="str">
        <f>Fish_1</f>
        <v>Coconuts in shell</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1,136,060</v>
      </c>
      <c r="N39" s="61">
        <f t="shared" si="6"/>
        <v>0</v>
      </c>
      <c r="O39" s="68" t="str">
        <f t="shared" si="8"/>
        <v xml:space="preserve"> 1,136,060</v>
      </c>
      <c r="P39" s="31">
        <f>SUM('Step1a_AnnualProduction&amp;Imports'!J13:K13)</f>
        <v>0</v>
      </c>
      <c r="Q39" s="41">
        <f t="shared" si="7"/>
        <v>0</v>
      </c>
    </row>
    <row r="40" spans="1:17" x14ac:dyDescent="0.25">
      <c r="A40" s="33" t="str">
        <f>Fish_2</f>
        <v>Roots, Tubers &amp; Oil-Bearing Crops</v>
      </c>
      <c r="B40" s="32" t="str">
        <f>Fish_2</f>
        <v>01550</v>
      </c>
      <c r="C40" s="71" t="str">
        <f>Fish_2</f>
        <v>Taro</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99,220</v>
      </c>
      <c r="N40" s="61">
        <f t="shared" si="6"/>
        <v>0</v>
      </c>
      <c r="O40" s="68" t="str">
        <f t="shared" si="8"/>
        <v xml:space="preserve">    99,220</v>
      </c>
      <c r="P40" s="31">
        <f>SUM('Step1a_AnnualProduction&amp;Imports'!J14:K14)</f>
        <v>0</v>
      </c>
      <c r="Q40" s="41">
        <f t="shared" si="7"/>
        <v>0</v>
      </c>
    </row>
    <row r="41" spans="1:17" x14ac:dyDescent="0.25">
      <c r="A41" s="33" t="str">
        <f>Other_1</f>
        <v>Other</v>
      </c>
      <c r="B41" s="32" t="str">
        <f>Other_1</f>
        <v>01652</v>
      </c>
      <c r="C41" s="71" t="str">
        <f>Other_1</f>
        <v>Chillies and peppers dry (capsicum spp. and pimenta spp.) raw</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443,969</v>
      </c>
      <c r="N41" s="61">
        <f t="shared" si="6"/>
        <v>0</v>
      </c>
      <c r="O41" s="68" t="str">
        <f t="shared" si="8"/>
        <v xml:space="preserve">   443,969</v>
      </c>
      <c r="P41" s="31">
        <f>SUM('Step1a_AnnualProduction&amp;Imports'!J15:K15)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92,122,510</v>
      </c>
      <c r="N42" s="61">
        <f t="shared" si="6"/>
        <v>0</v>
      </c>
      <c r="O42" s="68" t="str">
        <f t="shared" si="8"/>
        <v>92,122,510</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2019-05-13T10:38:45Z</dcterms:modified>
</cp:coreProperties>
</file>