
<file path=[Content_Types].xml><?xml version="1.0" encoding="utf-8"?>
<Types xmlns="http://schemas.openxmlformats.org/package/2006/content-types">
  <Default Extension="png" ContentType="image/png"/>
  <Default Extension="emf" ContentType="image/x-emf"/>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2015" sheetId="2" state="visible" r:id="rId5"/>
    <sheet name="Step2_FLP_SubNat_2016" sheetId="10" state="visible" r:id="rId6"/>
    <sheet name="Step3_CompareFLI" sheetId="1" state="visible" r:id="rId7"/>
    <sheet name="Sources " sheetId="5" state="visible" r:id="rId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4">Step2_FLP_SubNat_2015!$A$1:$R$44</definedName>
    <definedName name="_xlnm.Print_Area" localSheetId="5">Step2_FLP_SubNat_2016!$A$1:$R$44</definedName>
    <definedName name="_xlnm.Print_Area" localSheetId="6">Step3_CompareFLI!$A$1:$AG$75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s>
  <calcPr calcId="152511"/>
</workbook>
</file>

<file path=xl/sharedStrings.xml><?xml version="1.0" encoding="utf-8"?>
<sst xmlns="http://schemas.openxmlformats.org/spreadsheetml/2006/main" count="146" uniqueCount="146">
  <si>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</si>
  <si>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</si>
  <si>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</si>
  <si>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</si>
  <si>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</si>
  <si>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</si>
  <si>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</si>
  <si>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</si>
  <si>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</si>
  <si>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</si>
  <si>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</si>
  <si>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</si>
  <si>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</si>
  <si>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</si>
  <si>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</si>
  <si>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</si>
  <si>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</si>
  <si>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</si>
  <si>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</si>
  <si>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</si>
  <si>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</si>
  <si>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</si>
  <si>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</si>
  <si>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</si>
  <si>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</si>
  <si>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</si>
  <si>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</si>
  <si>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</si>
  <si>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</si>
  <si>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</si>
  <si>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</si>
  <si>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</si>
  <si>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</si>
  <si>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</si>
  <si>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</si>
  <si>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</si>
  <si>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</si>
  <si>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</si>
  <si>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</si>
  <si>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</si>
  <si>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</si>
  <si>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</si>
  <si>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</si>
  <si>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</si>
  <si>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</si>
  <si>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</si>
  <si>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</si>
  <si>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</si>
  <si>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</si>
  <si>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</si>
  <si>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</si>
  <si>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</si>
  <si>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</si>
  <si>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</si>
  <si>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</si>
  <si>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</si>
  <si>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</si>
  <si>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</si>
  <si>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</si>
  <si>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</si>
  <si>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</si>
  <si>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</si>
  <si>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</si>
  <si>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</si>
  <si>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</si>
  <si>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</si>
  <si>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</si>
  <si>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</si>
  <si>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</si>
  <si>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</si>
  <si>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</si>
  <si>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&amp;Pulses</t>
  </si>
  <si>
    <t xml:space="preserve">0111</t>
  </si>
  <si>
    <t xml:space="preserve">Wheat</t>
  </si>
  <si>
    <t xml:space="preserve">1,833,373</t>
  </si>
  <si>
    <t xml:space="preserve">865,438</t>
  </si>
  <si>
    <t xml:space="preserve">2698811</t>
  </si>
  <si>
    <t xml:space="preserve">157.78</t>
  </si>
  <si>
    <t xml:space="preserve">0.15</t>
  </si>
  <si>
    <t xml:space="preserve">0112</t>
  </si>
  <si>
    <t xml:space="preserve">Maize (corn)</t>
  </si>
  <si>
    <t xml:space="preserve">2,050,626</t>
  </si>
  <si>
    <t xml:space="preserve">961,229</t>
  </si>
  <si>
    <t xml:space="preserve">3011855</t>
  </si>
  <si>
    <t xml:space="preserve">141.66</t>
  </si>
  <si>
    <t xml:space="preserve">0.16</t>
  </si>
  <si>
    <t xml:space="preserve">Fish &amp; Fish Products</t>
  </si>
  <si>
    <t xml:space="preserve"> </t>
  </si>
  <si>
    <t xml:space="preserve">0</t>
  </si>
  <si>
    <t xml:space="preserve">Fruits &amp; Vegetables</t>
  </si>
  <si>
    <t xml:space="preserve">01330</t>
  </si>
  <si>
    <t xml:space="preserve">Grapes</t>
  </si>
  <si>
    <t xml:space="preserve">  276,427</t>
  </si>
  <si>
    <t xml:space="preserve"> 40,601</t>
  </si>
  <si>
    <t xml:space="preserve">317028</t>
  </si>
  <si>
    <t xml:space="preserve">571.62</t>
  </si>
  <si>
    <t xml:space="preserve">0.02</t>
  </si>
  <si>
    <t xml:space="preserve">01341</t>
  </si>
  <si>
    <t xml:space="preserve">Apples</t>
  </si>
  <si>
    <t xml:space="preserve">  233,202</t>
  </si>
  <si>
    <t xml:space="preserve">100,779</t>
  </si>
  <si>
    <t xml:space="preserve">333981</t>
  </si>
  <si>
    <t xml:space="preserve">422.91</t>
  </si>
  <si>
    <t xml:space="preserve">Meat &amp; Animals Products</t>
  </si>
  <si>
    <t xml:space="preserve">02211</t>
  </si>
  <si>
    <t xml:space="preserve">Milk, whole fresh cow</t>
  </si>
  <si>
    <t xml:space="preserve">3,553,075</t>
  </si>
  <si>
    <t xml:space="preserve"> 88,184</t>
  </si>
  <si>
    <t xml:space="preserve">3641259</t>
  </si>
  <si>
    <t xml:space="preserve">312.06</t>
  </si>
  <si>
    <t xml:space="preserve">0.2</t>
  </si>
  <si>
    <t xml:space="preserve">21113.01</t>
  </si>
  <si>
    <t xml:space="preserve">Meat, pig</t>
  </si>
  <si>
    <t xml:space="preserve">  523,817</t>
  </si>
  <si>
    <t xml:space="preserve">110,118</t>
  </si>
  <si>
    <t xml:space="preserve">633935</t>
  </si>
  <si>
    <t xml:space="preserve">1536.99</t>
  </si>
  <si>
    <t xml:space="preserve">0.03</t>
  </si>
  <si>
    <t xml:space="preserve">Roots, Tubers &amp; Oil-Bearing Crops</t>
  </si>
  <si>
    <t xml:space="preserve">01443</t>
  </si>
  <si>
    <t xml:space="preserve">Rapeseed</t>
  </si>
  <si>
    <t xml:space="preserve">  150,641</t>
  </si>
  <si>
    <t xml:space="preserve">269,172</t>
  </si>
  <si>
    <t xml:space="preserve">419813</t>
  </si>
  <si>
    <t xml:space="preserve">278.94</t>
  </si>
  <si>
    <t xml:space="preserve">01510</t>
  </si>
  <si>
    <t xml:space="preserve">Potatoes</t>
  </si>
  <si>
    <t xml:space="preserve">  684,790</t>
  </si>
  <si>
    <t xml:space="preserve">162,769</t>
  </si>
  <si>
    <t xml:space="preserve">847560</t>
  </si>
  <si>
    <t xml:space="preserve">168.78</t>
  </si>
  <si>
    <t xml:space="preserve">0.05</t>
  </si>
  <si>
    <t xml:space="preserve">Other</t>
  </si>
  <si>
    <t xml:space="preserve">01801</t>
  </si>
  <si>
    <t xml:space="preserve">Sugar beet</t>
  </si>
  <si>
    <t xml:space="preserve">3,543,933</t>
  </si>
  <si>
    <t xml:space="preserve">     42</t>
  </si>
  <si>
    <t xml:space="preserve">3543975</t>
  </si>
  <si>
    <t xml:space="preserve">43.01</t>
  </si>
  <si>
    <t xml:space="preserve">0.19</t>
  </si>
  <si>
    <t xml:space="preserve">02910</t>
  </si>
  <si>
    <t xml:space="preserve">Honey, natural</t>
  </si>
  <si>
    <t xml:space="preserve">    4,700</t>
  </si>
  <si>
    <t xml:space="preserve">  7,567</t>
  </si>
  <si>
    <t xml:space="preserve">12267</t>
  </si>
  <si>
    <t xml:space="preserve">2509.43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</si>
</sst>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2"/>
      <color theme="0"/>
      <name val="Calibri"/>
      <family val="2"/>
      <scheme val="minor"/>
    </font>
    <font>
      <sz val="11"/>
      <color theme="1"/>
      <name val="Calibri"/>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rgb="FFFFC000"/>
        <bgColor indexed="64"/>
      </patternFill>
    </fill>
    <fill>
      <patternFill patternType="solid">
        <fgColor theme="4" tint="-0.24997711111789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s>
  <borders count="35">
    <border>
      <left/>
      <right/>
      <top/>
      <bottom/>
      <diagonal/>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thin">
        <color indexed="64"/>
      </left>
      <right style="thin">
        <color indexed="64"/>
      </right>
      <top style="thin">
        <color indexed="64"/>
      </top>
      <bottom style="thin">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medium">
        <color indexed="64"/>
      </top>
      <bottom style="thin">
        <color indexed="64"/>
      </bottom>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ttom style="medium">
        <color indexed="64"/>
      </bottom>
    </border>
    <border>
      <left style="medium">
        <color indexed="64"/>
      </left>
      <top style="medium">
        <color indexed="64"/>
      </top>
    </border>
    <border>
      <top style="medium">
        <color indexed="64"/>
      </top>
    </border>
    <border>
      <right style="medium">
        <color indexed="64"/>
      </right>
      <top style="medium">
        <color indexed="64"/>
      </top>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top style="thin">
        <color indexed="64"/>
      </top>
    </border>
    <border>
      <bottom style="thin">
        <color indexed="64"/>
      </bottom>
    </border>
    <border>
      <top style="thin">
        <color indexed="64"/>
      </top>
      <bottom style="thin">
        <color indexed="64"/>
      </bottom>
    </border>
    <border>
      <right style="thin">
        <color indexed="64"/>
      </right>
      <top style="medium">
        <color indexed="64"/>
      </top>
      <bottom style="thin">
        <color indexed="64"/>
      </bottom>
    </border>
    <border>
      <right style="thin">
        <color indexed="64"/>
      </right>
      <top style="thin">
        <color indexed="64"/>
      </top>
      <bottom style="medium">
        <color indexed="64"/>
      </bottom>
    </border>
  </borders>
  <cellStyleXfs count="1">
    <xf numFmtId="0" fontId="0" fillId="0" borderId="0"/>
  </cellStyleXfs>
  <cellXfs count="122">
    <xf numFmtId="0" fontId="0" fillId="0" borderId="0" xfId="0"/>
    <xf numFmtId="0" fontId="1" fillId="2"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2" fillId="0" borderId="0" xfId="0" applyFont="1"/>
    <xf numFmtId="0" fontId="4" fillId="0" borderId="0" xfId="0" applyFont="1" applyAlignment="1">
      <alignmen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5" fillId="0" borderId="0" xfId="0" applyFont="1"/>
    <xf numFmtId="43" fontId="5" fillId="0" borderId="5" xfId="0" applyFont="1" applyNumberFormat="1" applyBorder="1"/>
    <xf numFmtId="0" fontId="5" fillId="0" borderId="6" xfId="0" applyFont="1" applyBorder="1"/>
    <xf numFmtId="0" fontId="5" fillId="0" borderId="7" xfId="0" applyFont="1" applyBorder="1"/>
    <xf numFmtId="43" fontId="5" fillId="0" borderId="7" xfId="0" applyFont="1" applyNumberFormat="1" applyBorder="1"/>
    <xf numFmtId="43" fontId="5" fillId="0" borderId="8" xfId="0" applyFont="1" applyNumberFormat="1" applyBorder="1"/>
    <xf numFmtId="43" fontId="2" fillId="3" borderId="9" xfId="0" applyFont="1" applyNumberFormat="1" applyFill="1" applyBorder="1" applyAlignment="1">
      <alignment horizontal="center" vertical="center"/>
    </xf>
    <xf numFmtId="43" fontId="2" fillId="3" borderId="10" xfId="0" applyFont="1" applyNumberFormat="1" applyFill="1" applyBorder="1" applyAlignment="1">
      <alignment horizontal="center" vertical="center"/>
    </xf>
    <xf numFmtId="9" fontId="2" fillId="3" borderId="5" xfId="0" applyFont="1" applyNumberFormat="1" applyFill="1" applyBorder="1" applyAlignment="1">
      <alignment horizontal="center" vertical="center"/>
    </xf>
    <xf numFmtId="43" fontId="2" fillId="3" borderId="5" xfId="0" applyFont="1" applyNumberFormat="1" applyFill="1" applyBorder="1" applyAlignment="1">
      <alignment horizontal="center" vertical="center"/>
    </xf>
    <xf numFmtId="43" fontId="2" fillId="3" borderId="11" xfId="0" applyFont="1" applyNumberFormat="1" applyFill="1" applyBorder="1" applyAlignment="1">
      <alignment horizontal="center" vertical="center"/>
    </xf>
    <xf numFmtId="43" fontId="2" fillId="3" borderId="3" xfId="0" applyFont="1" applyNumberFormat="1" applyFill="1" applyBorder="1" applyAlignment="1">
      <alignment horizontal="center" vertical="center"/>
    </xf>
    <xf numFmtId="43" fontId="2" fillId="3" borderId="4" xfId="0" applyFont="1" applyNumberFormat="1" applyFill="1" applyBorder="1" applyAlignment="1">
      <alignment horizontal="center" vertical="center"/>
    </xf>
    <xf numFmtId="0" fontId="2" fillId="0" borderId="12" xfId="0" applyFont="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5" fillId="0" borderId="13" xfId="0" applyFont="1" applyBorder="1" applyAlignment="1">
      <alignment wrapText="1"/>
    </xf>
    <xf numFmtId="0" fontId="2" fillId="0" borderId="14" xfId="0" applyFont="1" applyBorder="1"/>
    <xf numFmtId="0" fontId="2" fillId="0" borderId="15" xfId="0" applyFont="1" applyBorder="1"/>
    <xf numFmtId="0" fontId="5" fillId="0" borderId="5" xfId="0" applyFont="1" applyBorder="1"/>
    <xf numFmtId="0" fontId="5" fillId="0" borderId="5" xfId="0" applyFont="1" applyBorder="1" applyAlignment="1">
      <alignment horizontal="center"/>
    </xf>
    <xf numFmtId="0" fontId="2" fillId="0" borderId="5" xfId="0" applyFont="1" applyBorder="1"/>
    <xf numFmtId="0" fontId="2" fillId="3" borderId="5" xfId="0" applyFont="1" applyFill="1" applyBorder="1"/>
    <xf numFmtId="0" fontId="2" fillId="0" borderId="1" xfId="0" applyFont="1" applyBorder="1"/>
    <xf numFmtId="0" fontId="2" fillId="0" borderId="2" xfId="0" applyFont="1" applyBorder="1"/>
    <xf numFmtId="0" fontId="2" fillId="0" borderId="3" xfId="0" applyFont="1" applyBorder="1"/>
    <xf numFmtId="0" fontId="5" fillId="0" borderId="9" xfId="0" applyFont="1" applyBorder="1" applyAlignment="1">
      <alignment wrapText="1"/>
    </xf>
    <xf numFmtId="0" fontId="5" fillId="0" borderId="12" xfId="0" applyFont="1" applyBorder="1" applyAlignment="1">
      <alignment horizontal="center" wrapText="1"/>
    </xf>
    <xf numFmtId="0" fontId="5" fillId="0" borderId="16" xfId="0" applyFont="1" applyBorder="1"/>
    <xf numFmtId="43" fontId="2" fillId="3" borderId="17" xfId="0" applyFont="1" applyNumberFormat="1" applyFill="1" applyBorder="1"/>
    <xf numFmtId="43" fontId="2" fillId="3" borderId="18" xfId="0" applyFont="1" applyNumberFormat="1" applyFill="1" applyBorder="1"/>
    <xf numFmtId="0" fontId="5" fillId="4" borderId="5" xfId="0" applyFont="1" applyFill="1" applyBorder="1" applyAlignment="1">
      <alignment wrapText="1"/>
    </xf>
    <xf numFmtId="43" fontId="6" fillId="4" borderId="5" xfId="0" applyFont="1" applyNumberFormat="1" applyFill="1" applyBorder="1"/>
    <xf numFmtId="0" fontId="5" fillId="3" borderId="5" xfId="0" applyFont="1" applyFill="1" applyBorder="1" applyAlignment="1">
      <alignment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0" fontId="2" fillId="0" borderId="0" xfId="0" applyFont="1" applyAlignment="1">
      <alignment horizontal="center"/>
    </xf>
    <xf numFmtId="0" fontId="4" fillId="2" borderId="20" xfId="0" applyFont="1" applyFill="1" applyBorder="1" applyAlignment="1">
      <alignment horizontal="left" vertical="center" wrapText="1"/>
    </xf>
    <xf numFmtId="0" fontId="4" fillId="5" borderId="0" xfId="0" applyFont="1" applyFill="1" applyAlignment="1">
      <alignment horizontal="center" vertical="center" wrapText="1"/>
    </xf>
    <xf numFmtId="0" fontId="7" fillId="6" borderId="0" xfId="0" applyFont="1" applyFill="1"/>
    <xf numFmtId="0" fontId="5" fillId="0" borderId="5" xfId="0" applyFont="1" applyBorder="1" applyAlignment="1">
      <alignment wrapText="1"/>
    </xf>
    <xf numFmtId="0" fontId="5" fillId="3" borderId="5" xfId="0" applyFont="1" applyFill="1" applyBorder="1"/>
    <xf numFmtId="9" fontId="2" fillId="7" borderId="5"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12" xfId="0" applyFont="1" applyFill="1" applyBorder="1"/>
    <xf numFmtId="0" fontId="5" fillId="3" borderId="9" xfId="0" applyFont="1" applyFill="1" applyBorder="1"/>
    <xf numFmtId="0" fontId="5" fillId="3" borderId="10" xfId="0" applyFont="1" applyFill="1" applyBorder="1" applyAlignment="1">
      <alignment horizontal="center" vertical="top" wrapText="1"/>
    </xf>
    <xf numFmtId="0" fontId="5" fillId="3" borderId="1" xfId="0" applyFont="1" applyFill="1" applyBorder="1"/>
    <xf numFmtId="0" fontId="5" fillId="3" borderId="11" xfId="0" applyFont="1" applyFill="1" applyBorder="1" applyAlignment="1">
      <alignment horizontal="center" vertical="top" wrapText="1"/>
    </xf>
    <xf numFmtId="0" fontId="5" fillId="3" borderId="2" xfId="0" applyFont="1" applyFill="1" applyBorder="1"/>
    <xf numFmtId="0" fontId="5" fillId="3" borderId="3" xfId="0" applyFont="1" applyFill="1" applyBorder="1"/>
    <xf numFmtId="0" fontId="2" fillId="3" borderId="4" xfId="0" applyFont="1" applyFill="1" applyBorder="1"/>
    <xf numFmtId="0" fontId="2" fillId="8" borderId="22" xfId="0" applyFont="1" applyFill="1" applyBorder="1"/>
    <xf numFmtId="0" fontId="2" fillId="0" borderId="23" xfId="0" applyFont="1" applyBorder="1"/>
    <xf numFmtId="0" fontId="2" fillId="0" borderId="24" xfId="0" applyFont="1" applyBorder="1"/>
    <xf numFmtId="0" fontId="2" fillId="0" borderId="25" xfId="0" applyFont="1" applyBorder="1"/>
    <xf numFmtId="164" fontId="2" fillId="0" borderId="5" xfId="0" applyFont="1" applyNumberFormat="1" applyBorder="1"/>
    <xf numFmtId="9" fontId="2" fillId="3" borderId="5" xfId="0" applyFont="1" applyNumberFormat="1" applyFill="1" applyBorder="1"/>
    <xf numFmtId="43" fontId="2" fillId="0" borderId="0" xfId="0" applyFont="1" applyNumberFormat="1"/>
    <xf numFmtId="0" fontId="7" fillId="6" borderId="5" xfId="0" applyFont="1" applyFill="1" applyBorder="1" applyAlignment="1">
      <alignment wrapText="1"/>
    </xf>
    <xf numFmtId="0" fontId="5" fillId="0" borderId="5" xfId="0" applyFont="1" applyBorder="1" applyAlignment="1">
      <alignment horizontal="center" wrapText="1"/>
    </xf>
    <xf numFmtId="0" fontId="5" fillId="9" borderId="5" xfId="0" applyFont="1" applyFill="1" applyBorder="1" applyAlignment="1">
      <alignment wrapText="1"/>
    </xf>
    <xf numFmtId="0" fontId="7" fillId="6" borderId="5" xfId="0" applyFont="1" applyFill="1" applyBorder="1"/>
    <xf numFmtId="43" fontId="2" fillId="0" borderId="5" xfId="0" applyFont="1" applyNumberFormat="1" applyBorder="1"/>
    <xf numFmtId="164" fontId="2" fillId="9" borderId="5" xfId="0" applyFont="1" applyNumberFormat="1" applyFill="1" applyBorder="1"/>
    <xf numFmtId="0" fontId="5" fillId="0" borderId="26" xfId="0" applyFont="1" applyBorder="1" applyAlignment="1">
      <alignment wrapText="1"/>
    </xf>
    <xf numFmtId="0" fontId="5" fillId="0" borderId="10" xfId="0" applyFont="1" applyBorder="1" applyAlignment="1">
      <alignment wrapText="1"/>
    </xf>
    <xf numFmtId="0" fontId="2" fillId="0" borderId="11" xfId="0" applyFont="1" applyBorder="1"/>
    <xf numFmtId="0" fontId="2" fillId="0" borderId="4" xfId="0" applyFont="1" applyBorder="1"/>
    <xf numFmtId="0" fontId="5" fillId="0" borderId="26" xfId="0" applyFont="1" applyBorder="1"/>
    <xf numFmtId="0" fontId="5" fillId="0" borderId="27" xfId="0" applyFont="1" applyBorder="1" applyAlignment="1">
      <alignment horizontal="center"/>
    </xf>
    <xf numFmtId="0" fontId="5" fillId="0" borderId="28" xfId="0" applyFont="1" applyBorder="1"/>
    <xf numFmtId="0" fontId="5" fillId="0" borderId="29" xfId="0" applyFont="1" applyBorder="1"/>
    <xf numFmtId="0" fontId="2" fillId="3" borderId="26" xfId="0" applyFont="1" applyFill="1" applyBorder="1"/>
    <xf numFmtId="0" fontId="2" fillId="10" borderId="26" xfId="0" applyFont="1" applyFill="1" applyBorder="1"/>
    <xf numFmtId="0" fontId="2" fillId="10" borderId="5" xfId="0" applyFont="1" applyFill="1" applyBorder="1"/>
    <xf numFmtId="43" fontId="2" fillId="10" borderId="5" xfId="0" applyFont="1" applyNumberFormat="1" applyFill="1" applyBorder="1"/>
    <xf numFmtId="164" fontId="2" fillId="7" borderId="5" xfId="0" applyFont="1" applyNumberFormat="1" applyFill="1" applyBorder="1"/>
    <xf numFmtId="4" fontId="2" fillId="0" borderId="0" xfId="0" applyFont="1" applyNumberFormat="1"/>
    <xf numFmtId="20" fontId="8" fillId="0" borderId="0" xfId="0" applyFont="1" applyNumberFormat="1" applyAlignment="1">
      <alignment vertical="center"/>
    </xf>
    <xf numFmtId="164" fontId="2" fillId="0" borderId="0" xfId="0" applyFont="1" applyNumberFormat="1"/>
    <xf numFmtId="0" fontId="2" fillId="0" borderId="30" xfId="0" applyFont="1" applyBorder="1"/>
    <xf numFmtId="165" fontId="2" fillId="0" borderId="30" xfId="0" applyFont="1" applyNumberFormat="1" applyBorder="1"/>
    <xf numFmtId="0" fontId="2" fillId="0" borderId="20" xfId="0" applyFont="1" applyBorder="1" applyAlignment="1">
      <alignment horizontal="center"/>
    </xf>
    <xf numFmtId="0" fontId="2" fillId="0" borderId="30" xfId="0" applyFont="1" applyBorder="1" applyAlignment="1">
      <alignment horizontal="center"/>
    </xf>
    <xf numFmtId="166" fontId="2" fillId="0" borderId="31" xfId="0" applyFont="1" applyNumberFormat="1" applyBorder="1"/>
    <xf numFmtId="0" fontId="2" fillId="0" borderId="22" xfId="0" applyFont="1" applyBorder="1"/>
    <xf numFmtId="0" fontId="2" fillId="0" borderId="31" xfId="0" applyFont="1" applyBorder="1"/>
    <xf numFmtId="0" fontId="2" fillId="0" borderId="32" xfId="0" applyFont="1" applyBorder="1"/>
    <xf numFmtId="0" fontId="5" fillId="0" borderId="0" xfId="0" applyFont="1" applyAlignment="1">
      <alignment horizontal="center"/>
    </xf>
    <xf numFmtId="4" fontId="2" fillId="11" borderId="0" xfId="0" applyFont="1" applyNumberFormat="1" applyFill="1"/>
    <xf numFmtId="9" fontId="2" fillId="12" borderId="5" xfId="0" applyFont="1" applyNumberFormat="1" applyFill="1" applyBorder="1"/>
    <xf numFmtId="43" fontId="2" fillId="10" borderId="33" xfId="0" applyFont="1" applyNumberFormat="1" applyFill="1" applyBorder="1"/>
    <xf numFmtId="164" fontId="2" fillId="10" borderId="9" xfId="0" applyFont="1" applyNumberFormat="1" applyFill="1" applyBorder="1"/>
    <xf numFmtId="0" fontId="5" fillId="0" borderId="31" xfId="0" applyFont="1" applyBorder="1" applyAlignment="1">
      <alignment horizontal="center"/>
    </xf>
    <xf numFmtId="164" fontId="2" fillId="10" borderId="10" xfId="0" applyFont="1" applyNumberFormat="1" applyFill="1" applyBorder="1"/>
    <xf numFmtId="164" fontId="2" fillId="10" borderId="26" xfId="0" applyFont="1" applyNumberFormat="1" applyFill="1" applyBorder="1"/>
    <xf numFmtId="164" fontId="2" fillId="10" borderId="5" xfId="0" applyFont="1" applyNumberFormat="1" applyFill="1" applyBorder="1"/>
    <xf numFmtId="164" fontId="2" fillId="10" borderId="11" xfId="0" applyFont="1" applyNumberFormat="1" applyFill="1" applyBorder="1"/>
    <xf numFmtId="164" fontId="2" fillId="10" borderId="34" xfId="0" applyFont="1" applyNumberFormat="1" applyFill="1" applyBorder="1"/>
    <xf numFmtId="164" fontId="2" fillId="10" borderId="3" xfId="0" applyFont="1" applyNumberFormat="1" applyFill="1" applyBorder="1"/>
    <xf numFmtId="164" fontId="2" fillId="10" borderId="4" xfId="0" applyFont="1" applyNumberFormat="1" applyFill="1" applyBorder="1"/>
    <xf numFmtId="164" fontId="2" fillId="10" borderId="31" xfId="0" applyFont="1" applyNumberFormat="1" applyFill="1" applyBorder="1"/>
    <xf numFmtId="0" fontId="5" fillId="0" borderId="31" xfId="0" applyFont="1" applyBorder="1"/>
    <xf numFmtId="0" fontId="8" fillId="0" borderId="0" xfId="0" applyFont="1" applyAlignment="1">
      <alignment vertical="center"/>
    </xf>
    <xf numFmtId="0" fontId="5" fillId="6" borderId="0" xfId="0" applyFont="1" applyFill="1"/>
  </cellXfs>
  <cellStyles count="1">
    <cellStyle name="Normal" xfId="0" builtinId="0"/>
  </cellStyles>
  <dxfs count="4">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Step3_CompareFLI!$D$37:$O$37</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Step3_CompareFLI!$U$55:$AF$55</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922080"/>
        <c:axId val="183921688"/>
      </c:lineChart>
      <c:catAx>
        <c:axId val="18392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21688"/>
        <c:crosses val="autoZero"/>
        <c:auto val="1"/>
        <c:lblAlgn val="ctr"/>
        <c:lblOffset val="100"/>
        <c:noMultiLvlLbl val="0"/>
      </c:catAx>
      <c:valAx>
        <c:axId val="1839216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2208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Step3_CompareFLI!$D$37:$O$37</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Step3_CompareFLI!$U$56:$AF$56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254601496"/>
        <c:axId val="254601888"/>
      </c:lineChart>
      <c:catAx>
        <c:axId val="254601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601888"/>
        <c:crosses val="autoZero"/>
        <c:auto val="1"/>
        <c:lblAlgn val="ctr"/>
        <c:lblOffset val="100"/>
        <c:noMultiLvlLbl val="0"/>
      </c:catAx>
      <c:valAx>
        <c:axId val="25460188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601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Step3_CompareFLI!$D$22:$O$22</c:f>
              <c:numCache>
                <c:formatCode>0%</c:formatCode>
                <c:ptCount val="12"/>
                <c:pt idx="0">
                  <c:v>0.03</c:v>
                </c:pt>
                <c:pt idx="1">
                  <c:v>0.03</c:v>
                </c:pt>
                <c:pt idx="2">
                  <c:v>0.03</c:v>
                </c:pt>
                <c:pt idx="3">
                  <c:v>0.03</c:v>
                </c:pt>
                <c:pt idx="4">
                  <c:v>0.03</c:v>
                </c:pt>
                <c:pt idx="5">
                  <c:v>0.03</c:v>
                </c:pt>
                <c:pt idx="6">
                  <c:v>0.03</c:v>
                </c:pt>
                <c:pt idx="7">
                  <c:v>0.03</c:v>
                </c:pt>
                <c:pt idx="8">
                  <c:v>0.03</c:v>
                </c:pt>
                <c:pt idx="9">
                  <c:v>0.03</c:v>
                </c:pt>
                <c:pt idx="10">
                  <c:v>0.03</c:v>
                </c:pt>
                <c:pt idx="11">
                  <c:v>0.03</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Step3_CompareFLI!$D$23:$O$23</c:f>
              <c:numCache>
                <c:formatCode>0%</c:formatCode>
                <c:ptCount val="12"/>
                <c:pt idx="0">
                  <c:v>0.11031150692205083</c:v>
                </c:pt>
                <c:pt idx="1">
                  <c:v>0.11031150692205083</c:v>
                </c:pt>
                <c:pt idx="2">
                  <c:v>0.11031150692205083</c:v>
                </c:pt>
                <c:pt idx="3">
                  <c:v>0.11031150692205083</c:v>
                </c:pt>
                <c:pt idx="4">
                  <c:v>0.11031150692205083</c:v>
                </c:pt>
                <c:pt idx="5">
                  <c:v>0.11031150692205083</c:v>
                </c:pt>
                <c:pt idx="6">
                  <c:v>0.11031150692205083</c:v>
                </c:pt>
                <c:pt idx="7">
                  <c:v>0.11031150692205083</c:v>
                </c:pt>
                <c:pt idx="8">
                  <c:v>0.11031150692205083</c:v>
                </c:pt>
                <c:pt idx="9">
                  <c:v>0.11031150692205083</c:v>
                </c:pt>
                <c:pt idx="10">
                  <c:v>0.11031150692205083</c:v>
                </c:pt>
                <c:pt idx="11">
                  <c:v>0.11031150692205083</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Step3_CompareFLI!$D$24:$O$24</c:f>
              <c:numCache>
                <c:formatCode>0%</c:formatCode>
                <c:ptCount val="12"/>
                <c:pt idx="0">
                  <c:v>0.28245685801123832</c:v>
                </c:pt>
                <c:pt idx="1">
                  <c:v>0.28245685801123832</c:v>
                </c:pt>
                <c:pt idx="2">
                  <c:v>0.28245685801123832</c:v>
                </c:pt>
                <c:pt idx="3">
                  <c:v>0.28245685801123832</c:v>
                </c:pt>
                <c:pt idx="4">
                  <c:v>0.28245685801123832</c:v>
                </c:pt>
                <c:pt idx="5">
                  <c:v>0.28245685801123832</c:v>
                </c:pt>
                <c:pt idx="6">
                  <c:v>0.28245685801123832</c:v>
                </c:pt>
                <c:pt idx="7">
                  <c:v>0.28245685801123832</c:v>
                </c:pt>
                <c:pt idx="8">
                  <c:v>0.28245685801123832</c:v>
                </c:pt>
                <c:pt idx="9">
                  <c:v>0.28245685801123832</c:v>
                </c:pt>
                <c:pt idx="10">
                  <c:v>0.28245685801123832</c:v>
                </c:pt>
                <c:pt idx="11">
                  <c:v>0.28245685801123832</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Step3_CompareFLI!$D$25:$O$25</c:f>
              <c:numCache>
                <c:formatCode>0%</c:formatCode>
                <c:ptCount val="12"/>
                <c:pt idx="0">
                  <c:v>0.28245685801123832</c:v>
                </c:pt>
                <c:pt idx="1">
                  <c:v>0.28245685801123832</c:v>
                </c:pt>
                <c:pt idx="2">
                  <c:v>0.28245685801123832</c:v>
                </c:pt>
                <c:pt idx="3">
                  <c:v>0.28245685801123832</c:v>
                </c:pt>
                <c:pt idx="4">
                  <c:v>0.28245685801123832</c:v>
                </c:pt>
                <c:pt idx="5">
                  <c:v>0.28245685801123832</c:v>
                </c:pt>
                <c:pt idx="6">
                  <c:v>0.28245685801123832</c:v>
                </c:pt>
                <c:pt idx="7">
                  <c:v>0.28245685801123832</c:v>
                </c:pt>
                <c:pt idx="8">
                  <c:v>0.28245685801123832</c:v>
                </c:pt>
                <c:pt idx="9">
                  <c:v>0.28245685801123832</c:v>
                </c:pt>
                <c:pt idx="10">
                  <c:v>0.28245685801123832</c:v>
                </c:pt>
                <c:pt idx="11">
                  <c:v>0.28245685801123832</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Step3_CompareFLI!$D$26:$O$26</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Step3_CompareFLI!$D$27:$O$27</c:f>
              <c:numCache>
                <c:formatCode>0%</c:formatCode>
                <c:ptCount val="12"/>
                <c:pt idx="0">
                  <c:v>0.23384263722768295</c:v>
                </c:pt>
                <c:pt idx="1">
                  <c:v>0.23384263722768295</c:v>
                </c:pt>
                <c:pt idx="2">
                  <c:v>0.22215050536629879</c:v>
                </c:pt>
                <c:pt idx="3">
                  <c:v>0.21104298009798383</c:v>
                </c:pt>
                <c:pt idx="4">
                  <c:v>0.20049083109308463</c:v>
                </c:pt>
                <c:pt idx="5">
                  <c:v>0.19046628953843039</c:v>
                </c:pt>
                <c:pt idx="6">
                  <c:v>0.18094297506150886</c:v>
                </c:pt>
                <c:pt idx="7">
                  <c:v>0.17189582630843342</c:v>
                </c:pt>
                <c:pt idx="8">
                  <c:v>0.16330103499301174</c:v>
                </c:pt>
                <c:pt idx="9">
                  <c:v>0.15513598324336114</c:v>
                </c:pt>
                <c:pt idx="10">
                  <c:v>0.14737918408119308</c:v>
                </c:pt>
                <c:pt idx="11">
                  <c:v>0.14001022487713341</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Step3_CompareFLI!$D$32:$O$32</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Step3_CompareFLI!$D$33:$O$33</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Step3_CompareFLI!$D$28:$O$28</c:f>
              <c:numCache>
                <c:formatCode>0%</c:formatCode>
                <c:ptCount val="12"/>
                <c:pt idx="0">
                  <c:v>0.15</c:v>
                </c:pt>
                <c:pt idx="1">
                  <c:v>0.15</c:v>
                </c:pt>
                <c:pt idx="2">
                  <c:v>0.15</c:v>
                </c:pt>
                <c:pt idx="3">
                  <c:v>0.15</c:v>
                </c:pt>
                <c:pt idx="4">
                  <c:v>0.15</c:v>
                </c:pt>
                <c:pt idx="5">
                  <c:v>0.15</c:v>
                </c:pt>
                <c:pt idx="6">
                  <c:v>0.15</c:v>
                </c:pt>
                <c:pt idx="7">
                  <c:v>0.15</c:v>
                </c:pt>
                <c:pt idx="8">
                  <c:v>0.15</c:v>
                </c:pt>
                <c:pt idx="9">
                  <c:v>0.15</c:v>
                </c:pt>
                <c:pt idx="10">
                  <c:v>0.15</c:v>
                </c:pt>
                <c:pt idx="11">
                  <c:v>0.15</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Step3_CompareFLI!$D$29:$O$29</c:f>
              <c:numCache>
                <c:formatCode>0%</c:formatCode>
                <c:ptCount val="12"/>
                <c:pt idx="0">
                  <c:v>0.11</c:v>
                </c:pt>
                <c:pt idx="1">
                  <c:v>0.11</c:v>
                </c:pt>
                <c:pt idx="2">
                  <c:v>0.11</c:v>
                </c:pt>
                <c:pt idx="3">
                  <c:v>0.11</c:v>
                </c:pt>
                <c:pt idx="4">
                  <c:v>0.11</c:v>
                </c:pt>
                <c:pt idx="5">
                  <c:v>0.11</c:v>
                </c:pt>
                <c:pt idx="6">
                  <c:v>0.11</c:v>
                </c:pt>
                <c:pt idx="7">
                  <c:v>0.11</c:v>
                </c:pt>
                <c:pt idx="8">
                  <c:v>0.11</c:v>
                </c:pt>
                <c:pt idx="9">
                  <c:v>0.11</c:v>
                </c:pt>
                <c:pt idx="10">
                  <c:v>0.11</c:v>
                </c:pt>
                <c:pt idx="11">
                  <c:v>0.11</c:v>
                </c:pt>
              </c:numCache>
            </c:numRef>
          </c:val>
          <c:smooth val="0"/>
        </c:ser>
        <c:dLbls>
          <c:showLegendKey val="0"/>
          <c:showVal val="0"/>
          <c:showCatName val="0"/>
          <c:showSerName val="0"/>
          <c:showPercent val="0"/>
          <c:showBubbleSize val="0"/>
        </c:dLbls>
        <c:marker val="1"/>
        <c:smooth val="0"/>
        <c:axId val="254603064"/>
        <c:axId val="254603456"/>
      </c:lineChart>
      <c:catAx>
        <c:axId val="254603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603456"/>
        <c:crosses val="autoZero"/>
        <c:auto val="1"/>
        <c:lblAlgn val="ctr"/>
        <c:lblOffset val="100"/>
        <c:noMultiLvlLbl val="0"/>
      </c:catAx>
      <c:valAx>
        <c:axId val="254603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603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13</xdr:col>
      <xdr:colOff>533400</xdr:colOff>
      <xdr:row>9</xdr:row>
      <xdr:rowOff>23132</xdr:rowOff>
    </xdr:from>
    <xdr:to>
      <xdr:col>17</xdr:col>
      <xdr:colOff>176893</xdr:colOff>
      <xdr:row>20</xdr:row>
      <xdr:rowOff>74839</xdr:rowOff>
    </xdr:to>
    <xdr:sp macro="" textlink="">
      <xdr:nvSpPr>
        <xdr:cNvPr id="4" name="Rectangle 3"/>
        <xdr:cNvSpPr/>
      </xdr:nvSpPr>
      <xdr:spPr>
        <a:xfrm>
          <a:off x="12140293" y="2703739"/>
          <a:ext cx="3031671"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world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1</xdr:row>
      <xdr:rowOff>9524</xdr:rowOff>
    </xdr:from>
    <xdr:to>
      <xdr:col>14</xdr:col>
      <xdr:colOff>994683</xdr:colOff>
      <xdr:row>4</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13</xdr:col>
      <xdr:colOff>533400</xdr:colOff>
      <xdr:row>9</xdr:row>
      <xdr:rowOff>23132</xdr:rowOff>
    </xdr:from>
    <xdr:to>
      <xdr:col>17</xdr:col>
      <xdr:colOff>176893</xdr:colOff>
      <xdr:row>20</xdr:row>
      <xdr:rowOff>74839</xdr:rowOff>
    </xdr:to>
    <xdr:sp macro="" textlink="">
      <xdr:nvSpPr>
        <xdr:cNvPr id="2" name="Rectangle 1"/>
        <xdr:cNvSpPr/>
      </xdr:nvSpPr>
      <xdr:spPr>
        <a:xfrm>
          <a:off x="12115800" y="2680607"/>
          <a:ext cx="3024868"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world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1</xdr:row>
      <xdr:rowOff>9524</xdr:rowOff>
    </xdr:from>
    <xdr:to>
      <xdr:col>14</xdr:col>
      <xdr:colOff>994683</xdr:colOff>
      <xdr:row>4</xdr:row>
      <xdr:rowOff>111578</xdr:rowOff>
    </xdr:to>
    <xdr:sp macro="" textlink="">
      <xdr:nvSpPr>
        <xdr:cNvPr id="3" name="Rectangle 2"/>
        <xdr:cNvSpPr/>
      </xdr:nvSpPr>
      <xdr:spPr>
        <a:xfrm>
          <a:off x="10817679" y="161924"/>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19</xdr:col>
      <xdr:colOff>111125</xdr:colOff>
      <xdr:row>39</xdr:row>
      <xdr:rowOff>51274</xdr:rowOff>
    </xdr:from>
    <xdr:to>
      <xdr:col>25</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396875</xdr:colOff>
      <xdr:row>38</xdr:row>
      <xdr:rowOff>104114</xdr:rowOff>
    </xdr:from>
    <xdr:to>
      <xdr:col>31</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93808</xdr:colOff>
      <xdr:row>10</xdr:row>
      <xdr:rowOff>89311</xdr:rowOff>
    </xdr:from>
    <xdr:to>
      <xdr:col>30</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103909</xdr:colOff>
      <xdr:row>21</xdr:row>
      <xdr:rowOff>103909</xdr:rowOff>
    </xdr:from>
    <xdr:to>
      <xdr:col>18</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1" t="s">
        <v>46</v>
      </c>
      <c r="B1" s="1"/>
      <c r="C1" s="1"/>
      <c r="D1" s="1"/>
      <c r="E1" s="1"/>
      <c r="F1" s="1"/>
      <c r="G1" s="1"/>
      <c r="H1" s="1"/>
      <c r="I1" s="1"/>
      <c r="J1" s="1"/>
      <c r="K1" s="1"/>
      <c r="L1" s="1"/>
      <c r="M1" s="1"/>
    </row>
    <row r="2" ht="15" customHeight="1">
      <c r="A2" s="1"/>
      <c r="B2" s="1"/>
      <c r="C2" s="1"/>
      <c r="D2" s="1"/>
      <c r="E2" s="1"/>
      <c r="F2" s="1"/>
      <c r="G2" s="1"/>
      <c r="H2" s="1"/>
      <c r="I2" s="1"/>
      <c r="J2" s="1"/>
      <c r="K2" s="1"/>
      <c r="L2" s="1"/>
      <c r="M2" s="1"/>
    </row>
    <row r="3" ht="15" customHeight="1">
      <c r="A3" s="1"/>
      <c r="B3" s="1"/>
      <c r="C3" s="1"/>
      <c r="D3" s="1"/>
      <c r="E3" s="1"/>
      <c r="F3" s="1"/>
      <c r="G3" s="1"/>
      <c r="H3" s="1"/>
      <c r="I3" s="1"/>
      <c r="J3" s="1"/>
      <c r="K3" s="1"/>
      <c r="L3" s="1"/>
      <c r="M3" s="1"/>
    </row>
    <row r="4" ht="15" customHeight="1">
      <c r="A4" s="1"/>
      <c r="B4" s="1"/>
      <c r="C4" s="1"/>
      <c r="D4" s="1"/>
      <c r="E4" s="1"/>
      <c r="F4" s="1"/>
      <c r="G4" s="1"/>
      <c r="H4" s="1"/>
      <c r="I4" s="1"/>
      <c r="J4" s="1"/>
      <c r="K4" s="1"/>
      <c r="L4" s="1"/>
      <c r="M4" s="1"/>
    </row>
    <row r="5" ht="15" customHeight="1">
      <c r="A5" s="1"/>
      <c r="B5" s="1"/>
      <c r="C5" s="1"/>
      <c r="D5" s="1"/>
      <c r="E5" s="1"/>
      <c r="F5" s="1"/>
      <c r="G5" s="1"/>
      <c r="H5" s="1"/>
      <c r="I5" s="1"/>
      <c r="J5" s="1"/>
      <c r="K5" s="1"/>
      <c r="L5" s="1"/>
      <c r="M5" s="1"/>
    </row>
    <row r="6" ht="15" customHeight="1">
      <c r="A6" s="1"/>
      <c r="B6" s="1"/>
      <c r="C6" s="1"/>
      <c r="D6" s="1"/>
      <c r="E6" s="1"/>
      <c r="F6" s="1"/>
      <c r="G6" s="1"/>
      <c r="H6" s="1"/>
      <c r="I6" s="1"/>
      <c r="J6" s="1"/>
      <c r="K6" s="1"/>
      <c r="L6" s="1"/>
      <c r="M6" s="1"/>
    </row>
    <row r="7" ht="15" customHeight="1">
      <c r="A7" s="1"/>
      <c r="B7" s="1"/>
      <c r="C7" s="1"/>
      <c r="D7" s="1"/>
      <c r="E7" s="1"/>
      <c r="F7" s="1"/>
      <c r="G7" s="1"/>
      <c r="H7" s="1"/>
      <c r="I7" s="1"/>
      <c r="J7" s="1"/>
      <c r="K7" s="1"/>
      <c r="L7" s="1"/>
      <c r="M7" s="1"/>
    </row>
    <row r="8" ht="15" customHeight="1">
      <c r="A8" s="1"/>
      <c r="B8" s="1"/>
      <c r="C8" s="1"/>
      <c r="D8" s="1"/>
      <c r="E8" s="1"/>
      <c r="F8" s="1"/>
      <c r="G8" s="1"/>
      <c r="H8" s="1"/>
      <c r="I8" s="1"/>
      <c r="J8" s="1"/>
      <c r="K8" s="1"/>
      <c r="L8" s="1"/>
      <c r="M8" s="1"/>
    </row>
    <row r="9" ht="15" customHeight="1">
      <c r="A9" s="1"/>
      <c r="B9" s="1"/>
      <c r="C9" s="1"/>
      <c r="D9" s="1"/>
      <c r="E9" s="1"/>
      <c r="F9" s="1"/>
      <c r="G9" s="1"/>
      <c r="H9" s="1"/>
      <c r="I9" s="1"/>
      <c r="J9" s="1"/>
      <c r="K9" s="1"/>
      <c r="L9" s="1"/>
      <c r="M9" s="1"/>
    </row>
    <row r="10" ht="15" customHeight="1">
      <c r="A10" s="1"/>
      <c r="B10" s="1"/>
      <c r="C10" s="1"/>
      <c r="D10" s="1"/>
      <c r="E10" s="1"/>
      <c r="F10" s="1"/>
      <c r="G10" s="1"/>
      <c r="H10" s="1"/>
      <c r="I10" s="1"/>
      <c r="J10" s="1"/>
      <c r="K10" s="1"/>
      <c r="L10" s="1"/>
      <c r="M10" s="1"/>
    </row>
    <row r="11" ht="15" customHeight="1">
      <c r="A11" s="1"/>
      <c r="B11" s="1"/>
      <c r="C11" s="1"/>
      <c r="D11" s="1"/>
      <c r="E11" s="1"/>
      <c r="F11" s="1"/>
      <c r="G11" s="1"/>
      <c r="H11" s="1"/>
      <c r="I11" s="1"/>
      <c r="J11" s="1"/>
      <c r="K11" s="1"/>
      <c r="L11" s="1"/>
      <c r="M11" s="1"/>
    </row>
    <row r="12" ht="15" customHeight="1">
      <c r="A12" s="1"/>
      <c r="B12" s="1"/>
      <c r="C12" s="1"/>
      <c r="D12" s="1"/>
      <c r="E12" s="1"/>
      <c r="F12" s="1"/>
      <c r="G12" s="1"/>
      <c r="H12" s="1"/>
      <c r="I12" s="1"/>
      <c r="J12" s="1"/>
      <c r="K12" s="1"/>
      <c r="L12" s="1"/>
      <c r="M12" s="1"/>
    </row>
    <row r="13" ht="15" customHeight="1">
      <c r="A13" s="1"/>
      <c r="B13" s="1"/>
      <c r="C13" s="1"/>
      <c r="D13" s="1"/>
      <c r="E13" s="1"/>
      <c r="F13" s="1"/>
      <c r="G13" s="1"/>
      <c r="H13" s="1"/>
      <c r="I13" s="1"/>
      <c r="J13" s="1"/>
      <c r="K13" s="1"/>
      <c r="L13" s="1"/>
      <c r="M13" s="1"/>
    </row>
    <row r="14" ht="15" customHeight="1">
      <c r="A14" s="1"/>
      <c r="B14" s="1"/>
      <c r="C14" s="1"/>
      <c r="D14" s="1"/>
      <c r="E14" s="1"/>
      <c r="F14" s="1"/>
      <c r="G14" s="1"/>
      <c r="H14" s="1"/>
      <c r="I14" s="1"/>
      <c r="J14" s="1"/>
      <c r="K14" s="1"/>
      <c r="L14" s="1"/>
      <c r="M14" s="1"/>
    </row>
    <row r="15" ht="81.75" customHeight="1">
      <c r="A15" s="1"/>
      <c r="B15" s="1"/>
      <c r="C15" s="1"/>
      <c r="D15" s="1"/>
      <c r="E15" s="1"/>
      <c r="F15" s="1"/>
      <c r="G15" s="1"/>
      <c r="H15" s="1"/>
      <c r="I15" s="1"/>
      <c r="J15" s="1"/>
      <c r="K15" s="1"/>
      <c r="L15" s="1"/>
      <c r="M15" s="1"/>
    </row>
    <row r="16">
      <c r="B16" s="2"/>
      <c r="C16" s="2"/>
      <c r="D16" s="2"/>
      <c r="E16" s="2"/>
      <c r="F16" s="2"/>
      <c r="G16" s="2"/>
      <c r="H16" s="2"/>
      <c r="I16" s="2"/>
      <c r="J16" s="2"/>
      <c r="K16" s="2"/>
      <c r="L16" s="2"/>
      <c r="M16" s="2"/>
    </row>
  </sheetData>
  <mergeCells count="1">
    <mergeCell ref="A1:M15"/>
  </mergeCells>
  <pageMargins left="0.7" right="0.7" top="0.75" bottom="0.75" header="0.3" footer="0.3"/>
  <pageSetup paperSize="9" scale="74"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41</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40</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31</v>
      </c>
    </row>
  </sheetData>
  <mergeCells count="2">
    <mergeCell ref="A19:M34"/>
    <mergeCell ref="A1:M16"/>
  </mergeCells>
  <pageMargins left="0.7" right="0.7" top="0.75" bottom="0.75" header="0.3" footer="0.3"/>
  <pageSetup paperSize="9" fitToHeight="2" orientation="landscape"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11" t="s">
        <v>42</v>
      </c>
    </row>
    <row r="2" ht="15.75" customHeight="1"/>
    <row r="3" ht="15.75" customHeight="1">
      <c r="A3" s="13" t="s">
        <v>63</v>
      </c>
      <c r="B3" s="14" t="s">
        <v>64</v>
      </c>
      <c r="C3" s="14" t="s">
        <v>65</v>
      </c>
      <c r="D3" s="14" t="s">
        <v>66</v>
      </c>
      <c r="E3" s="14" t="s">
        <v>67</v>
      </c>
      <c r="F3" s="15" t="s">
        <v>68</v>
      </c>
      <c r="G3" s="16" t="s">
        <v>69</v>
      </c>
      <c r="H3" s="12" t="s">
        <v>70</v>
      </c>
    </row>
    <row r="4" ht="15.75" customHeight="1">
      <c r="A4" s="24" t="s">
        <v>71</v>
      </c>
      <c r="B4" s="25" t="s">
        <v>72</v>
      </c>
      <c r="C4" s="26" t="s">
        <v>73</v>
      </c>
      <c r="D4" s="17" t="s">
        <v>74</v>
      </c>
      <c r="E4" s="17" t="s">
        <v>75</v>
      </c>
      <c r="F4" s="17" t="s">
        <v>76</v>
      </c>
      <c r="G4" s="18" t="s">
        <v>77</v>
      </c>
      <c r="H4" s="19" t="s">
        <v>78</v>
      </c>
    </row>
    <row r="5" ht="15.75" customHeight="1">
      <c r="A5" s="27" t="s">
        <v>71</v>
      </c>
      <c r="B5" s="28" t="s">
        <v>79</v>
      </c>
      <c r="C5" s="29" t="s">
        <v>80</v>
      </c>
      <c r="D5" s="20" t="s">
        <v>81</v>
      </c>
      <c r="E5" s="17" t="s">
        <v>82</v>
      </c>
      <c r="F5" s="17" t="s">
        <v>83</v>
      </c>
      <c r="G5" s="21" t="s">
        <v>84</v>
      </c>
      <c r="H5" s="19" t="s">
        <v>85</v>
      </c>
    </row>
    <row r="6" ht="15.75" customHeight="1">
      <c r="A6" s="27" t="s">
        <v>86</v>
      </c>
      <c r="B6" s="28" t="s">
        <v>87</v>
      </c>
      <c r="C6" s="29" t="s">
        <v>87</v>
      </c>
      <c r="D6" s="20" t="s">
        <v>88</v>
      </c>
      <c r="E6" s="17" t="s">
        <v>88</v>
      </c>
      <c r="F6" s="17" t="s">
        <v>88</v>
      </c>
      <c r="G6" s="21" t="s">
        <v>88</v>
      </c>
      <c r="H6" s="19" t="s">
        <v>88</v>
      </c>
    </row>
    <row r="7" ht="15.75" customHeight="1">
      <c r="A7" s="27" t="s">
        <v>86</v>
      </c>
      <c r="B7" s="28" t="s">
        <v>87</v>
      </c>
      <c r="C7" s="29" t="s">
        <v>87</v>
      </c>
      <c r="D7" s="20" t="s">
        <v>88</v>
      </c>
      <c r="E7" s="17" t="s">
        <v>88</v>
      </c>
      <c r="F7" s="17" t="s">
        <v>88</v>
      </c>
      <c r="G7" s="21" t="s">
        <v>88</v>
      </c>
      <c r="H7" s="19" t="s">
        <v>88</v>
      </c>
    </row>
    <row r="8" ht="15.75" customHeight="1">
      <c r="A8" s="27" t="s">
        <v>89</v>
      </c>
      <c r="B8" s="28" t="s">
        <v>90</v>
      </c>
      <c r="C8" s="29" t="s">
        <v>91</v>
      </c>
      <c r="D8" s="20" t="s">
        <v>92</v>
      </c>
      <c r="E8" s="17" t="s">
        <v>93</v>
      </c>
      <c r="F8" s="17" t="s">
        <v>94</v>
      </c>
      <c r="G8" s="21" t="s">
        <v>95</v>
      </c>
      <c r="H8" s="19" t="s">
        <v>96</v>
      </c>
    </row>
    <row r="9" ht="15.75" customHeight="1">
      <c r="A9" s="27" t="s">
        <v>89</v>
      </c>
      <c r="B9" s="28" t="s">
        <v>97</v>
      </c>
      <c r="C9" s="29" t="s">
        <v>98</v>
      </c>
      <c r="D9" s="20" t="s">
        <v>99</v>
      </c>
      <c r="E9" s="17" t="s">
        <v>100</v>
      </c>
      <c r="F9" s="17" t="s">
        <v>101</v>
      </c>
      <c r="G9" s="21" t="s">
        <v>102</v>
      </c>
      <c r="H9" s="19" t="s">
        <v>96</v>
      </c>
    </row>
    <row r="10" ht="15.75" customHeight="1">
      <c r="A10" s="27" t="s">
        <v>103</v>
      </c>
      <c r="B10" s="28" t="s">
        <v>104</v>
      </c>
      <c r="C10" s="29" t="s">
        <v>105</v>
      </c>
      <c r="D10" s="20" t="s">
        <v>106</v>
      </c>
      <c r="E10" s="17" t="s">
        <v>107</v>
      </c>
      <c r="F10" s="17" t="s">
        <v>108</v>
      </c>
      <c r="G10" s="21" t="s">
        <v>109</v>
      </c>
      <c r="H10" s="19" t="s">
        <v>110</v>
      </c>
    </row>
    <row r="11" ht="15.75" customHeight="1">
      <c r="A11" s="27" t="s">
        <v>103</v>
      </c>
      <c r="B11" s="28" t="s">
        <v>111</v>
      </c>
      <c r="C11" s="29" t="s">
        <v>112</v>
      </c>
      <c r="D11" s="22" t="s">
        <v>113</v>
      </c>
      <c r="E11" s="17" t="s">
        <v>114</v>
      </c>
      <c r="F11" s="17" t="s">
        <v>115</v>
      </c>
      <c r="G11" s="23" t="s">
        <v>116</v>
      </c>
      <c r="H11" s="19" t="s">
        <v>117</v>
      </c>
    </row>
    <row r="12" ht="15.75" customHeight="1">
      <c r="A12" s="7" t="s">
        <v>118</v>
      </c>
      <c r="B12" s="28" t="s">
        <v>119</v>
      </c>
      <c r="C12" s="29" t="s">
        <v>120</v>
      </c>
      <c r="D12" s="20" t="s">
        <v>121</v>
      </c>
      <c r="E12" s="17" t="s">
        <v>122</v>
      </c>
      <c r="F12" s="17" t="s">
        <v>123</v>
      </c>
      <c r="G12" s="21" t="s">
        <v>124</v>
      </c>
      <c r="H12" s="19" t="s">
        <v>96</v>
      </c>
    </row>
    <row r="13" ht="15.75" customHeight="1">
      <c r="A13" s="8" t="s">
        <v>118</v>
      </c>
      <c r="B13" s="9" t="s">
        <v>125</v>
      </c>
      <c r="C13" s="10" t="s">
        <v>126</v>
      </c>
      <c r="D13" s="22" t="s">
        <v>127</v>
      </c>
      <c r="E13" s="17" t="s">
        <v>128</v>
      </c>
      <c r="F13" s="17" t="s">
        <v>129</v>
      </c>
      <c r="G13" s="23" t="s">
        <v>130</v>
      </c>
      <c r="H13" s="19" t="s">
        <v>131</v>
      </c>
    </row>
    <row r="14" ht="15.75" customHeight="1">
      <c r="A14" s="27" t="s">
        <v>132</v>
      </c>
      <c r="B14" s="28" t="s">
        <v>133</v>
      </c>
      <c r="C14" s="29" t="s">
        <v>134</v>
      </c>
      <c r="D14" s="20" t="s">
        <v>135</v>
      </c>
      <c r="E14" s="17" t="s">
        <v>136</v>
      </c>
      <c r="F14" s="17" t="s">
        <v>137</v>
      </c>
      <c r="G14" s="21" t="s">
        <v>138</v>
      </c>
      <c r="H14" s="19" t="s">
        <v>139</v>
      </c>
    </row>
    <row r="15">
      <c r="A15" s="27" t="s">
        <v>132</v>
      </c>
      <c r="B15" s="28" t="s">
        <v>140</v>
      </c>
      <c r="C15" s="29" t="s">
        <v>141</v>
      </c>
      <c r="D15" s="20" t="s">
        <v>142</v>
      </c>
      <c r="E15" s="17" t="s">
        <v>143</v>
      </c>
      <c r="F15" s="17" t="s">
        <v>144</v>
      </c>
      <c r="G15" s="21" t="s">
        <v>145</v>
      </c>
      <c r="H15" s="19" t="s">
        <v>88</v>
      </c>
    </row>
  </sheetData>
  <pageMargins left="0.7" right="0.7" top="0.75" bottom="0.75" header="0.3" footer="0.3"/>
  <pageSetup paperSize="9" scale="58" orientation="landscape" r:id="rId2"/>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C1" workbookViewId="0">
      <selection activeCell="F24" sqref="F24"/>
    </sheetView>
  </sheetViews>
  <sheetFormatPr defaultRowHeight="15.0"/>
  <cols>
    <col min="3" max="3" width="30.140625" hidden="0" customWidth="1"/>
  </cols>
  <sheetData>
    <row r="1">
      <c r="A1" t="s">
        <v>61</v>
      </c>
    </row>
    <row r="3" ht="15.75" customHeight="1">
      <c r="D3" s="34" t="n">
        <v>2015</v>
      </c>
      <c r="E3" s="34"/>
      <c r="F3" s="34" t="n">
        <v>2016</v>
      </c>
      <c r="G3" s="34"/>
      <c r="H3" s="34" t="n">
        <v>2017</v>
      </c>
      <c r="I3" s="34"/>
      <c r="J3" s="34" t="n">
        <v>2018</v>
      </c>
      <c r="K3" s="34"/>
      <c r="L3" s="34" t="n">
        <v>2019</v>
      </c>
      <c r="M3" s="34"/>
      <c r="N3" s="34" t="n">
        <v>2020</v>
      </c>
      <c r="O3" s="34"/>
      <c r="P3" s="34" t="n">
        <v>2021</v>
      </c>
      <c r="Q3" s="34"/>
      <c r="R3" s="34" t="n">
        <v>2022</v>
      </c>
      <c r="S3" s="34"/>
      <c r="T3" s="34" t="n">
        <v>2023</v>
      </c>
      <c r="U3" s="34"/>
      <c r="V3" s="34" t="n">
        <v>2024</v>
      </c>
      <c r="W3" s="34"/>
      <c r="X3" s="34" t="n">
        <v>2025</v>
      </c>
      <c r="Y3" s="34"/>
    </row>
    <row r="4" ht="30" customHeight="1">
      <c r="A4" s="41" t="s">
        <v>7</v>
      </c>
      <c r="B4" s="40" t="s">
        <v>8</v>
      </c>
      <c r="C4" s="30" t="s">
        <v>9</v>
      </c>
      <c r="D4" s="33" t="s">
        <v>59</v>
      </c>
      <c r="E4" s="33" t="s">
        <v>60</v>
      </c>
      <c r="F4" s="33" t="s">
        <v>59</v>
      </c>
      <c r="G4" s="33" t="s">
        <v>60</v>
      </c>
      <c r="H4" s="33" t="s">
        <v>59</v>
      </c>
      <c r="I4" s="33" t="s">
        <v>60</v>
      </c>
      <c r="J4" s="33" t="s">
        <v>59</v>
      </c>
      <c r="K4" s="33" t="s">
        <v>60</v>
      </c>
      <c r="L4" s="33" t="s">
        <v>59</v>
      </c>
      <c r="M4" s="33" t="s">
        <v>60</v>
      </c>
      <c r="N4" s="33" t="s">
        <v>59</v>
      </c>
      <c r="O4" s="33" t="s">
        <v>60</v>
      </c>
      <c r="P4" s="33" t="s">
        <v>59</v>
      </c>
      <c r="Q4" s="33" t="s">
        <v>60</v>
      </c>
      <c r="R4" s="33" t="s">
        <v>59</v>
      </c>
      <c r="S4" s="33" t="s">
        <v>60</v>
      </c>
      <c r="T4" s="33" t="s">
        <v>59</v>
      </c>
      <c r="U4" s="33" t="s">
        <v>60</v>
      </c>
      <c r="V4" s="33" t="s">
        <v>59</v>
      </c>
      <c r="W4" s="33" t="s">
        <v>60</v>
      </c>
      <c r="X4" s="33" t="s">
        <v>59</v>
      </c>
      <c r="Y4" s="33" t="s">
        <v>60</v>
      </c>
    </row>
    <row r="5">
      <c r="A5" s="37" t="n">
        <f>Cereal_1</f>
        <v>0</v>
      </c>
      <c r="B5" s="35" t="n">
        <f>Cereal_1</f>
        <v>0</v>
      </c>
      <c r="C5" s="31" t="n">
        <f>Cereal_1</f>
        <v>0</v>
      </c>
      <c r="D5" s="36"/>
      <c r="E5" s="36"/>
      <c r="F5" s="36"/>
      <c r="G5" s="36"/>
      <c r="H5" s="36"/>
      <c r="I5" s="36"/>
      <c r="J5" s="36"/>
      <c r="K5" s="36"/>
      <c r="L5" s="36"/>
      <c r="M5" s="36"/>
      <c r="N5" s="36"/>
      <c r="O5" s="36"/>
      <c r="P5" s="36"/>
      <c r="Q5" s="36"/>
      <c r="R5" s="36"/>
      <c r="S5" s="36"/>
      <c r="T5" s="36"/>
      <c r="U5" s="36"/>
      <c r="V5" s="36"/>
      <c r="W5" s="36"/>
      <c r="X5" s="36"/>
      <c r="Y5" s="36"/>
    </row>
    <row r="6">
      <c r="A6" s="37" t="n">
        <f>Cereal_2</f>
        <v>0</v>
      </c>
      <c r="B6" s="35" t="n">
        <f>Cereal_2</f>
        <v>0</v>
      </c>
      <c r="C6" s="31" t="n">
        <f>Cereal_2</f>
        <v>0</v>
      </c>
      <c r="D6" s="36"/>
      <c r="E6" s="36"/>
      <c r="F6" s="36"/>
      <c r="G6" s="36"/>
      <c r="H6" s="36"/>
      <c r="I6" s="36"/>
      <c r="J6" s="36"/>
      <c r="K6" s="36"/>
      <c r="L6" s="36"/>
      <c r="M6" s="36"/>
      <c r="N6" s="36"/>
      <c r="O6" s="36"/>
      <c r="P6" s="36"/>
      <c r="Q6" s="36"/>
      <c r="R6" s="36"/>
      <c r="S6" s="36"/>
      <c r="T6" s="36"/>
      <c r="U6" s="36"/>
      <c r="V6" s="36"/>
      <c r="W6" s="36"/>
      <c r="X6" s="36"/>
      <c r="Y6" s="36"/>
    </row>
    <row r="7">
      <c r="A7" s="37" t="n">
        <f>Fruits_Vegetables_1</f>
        <v>0</v>
      </c>
      <c r="B7" s="35" t="n">
        <f>Fruits_Vegetables_1</f>
        <v>0</v>
      </c>
      <c r="C7" s="31" t="n">
        <f>Fruits_Vegetables_1</f>
        <v>0</v>
      </c>
      <c r="D7" s="36"/>
      <c r="E7" s="36"/>
      <c r="F7" s="36"/>
      <c r="G7" s="36"/>
      <c r="H7" s="36"/>
      <c r="I7" s="36"/>
      <c r="J7" s="36"/>
      <c r="K7" s="36"/>
      <c r="L7" s="36"/>
      <c r="M7" s="36"/>
      <c r="N7" s="36"/>
      <c r="O7" s="36"/>
      <c r="P7" s="36"/>
      <c r="Q7" s="36"/>
      <c r="R7" s="36"/>
      <c r="S7" s="36"/>
      <c r="T7" s="36"/>
      <c r="U7" s="36"/>
      <c r="V7" s="36"/>
      <c r="W7" s="36"/>
      <c r="X7" s="36"/>
      <c r="Y7" s="36"/>
    </row>
    <row r="8">
      <c r="A8" s="37" t="n">
        <f>Fruits_Vegetables_2</f>
        <v>0</v>
      </c>
      <c r="B8" s="35" t="n">
        <f>Fruits_Vegetables_2</f>
        <v>0</v>
      </c>
      <c r="C8" s="31" t="n">
        <f>Fruits_Vegetables_2</f>
        <v>0</v>
      </c>
      <c r="D8" s="36"/>
      <c r="E8" s="36"/>
      <c r="F8" s="36"/>
      <c r="G8" s="36"/>
      <c r="H8" s="36"/>
      <c r="I8" s="36"/>
      <c r="J8" s="36"/>
      <c r="K8" s="36"/>
      <c r="L8" s="36"/>
      <c r="M8" s="36"/>
      <c r="N8" s="36"/>
      <c r="O8" s="36"/>
      <c r="P8" s="36"/>
      <c r="Q8" s="36"/>
      <c r="R8" s="36"/>
      <c r="S8" s="36"/>
      <c r="T8" s="36"/>
      <c r="U8" s="36"/>
      <c r="V8" s="36"/>
      <c r="W8" s="36"/>
      <c r="X8" s="36"/>
      <c r="Y8" s="36"/>
    </row>
    <row r="9">
      <c r="A9" s="37" t="n">
        <f>Roots_Tubers_Oil_1</f>
        <v>0</v>
      </c>
      <c r="B9" s="35" t="n">
        <f>Roots_Tubers_Oil_1</f>
        <v>0</v>
      </c>
      <c r="C9" s="31" t="n">
        <f>Roots_Tubers_Oil_1</f>
        <v>0</v>
      </c>
      <c r="D9" s="36"/>
      <c r="E9" s="36"/>
      <c r="F9" s="36"/>
      <c r="G9" s="36"/>
      <c r="H9" s="36"/>
      <c r="I9" s="36"/>
      <c r="J9" s="36"/>
      <c r="K9" s="36"/>
      <c r="L9" s="36"/>
      <c r="M9" s="36"/>
      <c r="N9" s="36"/>
      <c r="O9" s="36"/>
      <c r="P9" s="36"/>
      <c r="Q9" s="36"/>
      <c r="R9" s="36"/>
      <c r="S9" s="36"/>
      <c r="T9" s="36"/>
      <c r="U9" s="36"/>
      <c r="V9" s="36"/>
      <c r="W9" s="36"/>
      <c r="X9" s="36"/>
      <c r="Y9" s="36"/>
    </row>
    <row r="10">
      <c r="A10" s="37" t="n">
        <f>Roots_Tubers_Oil_2</f>
        <v>0</v>
      </c>
      <c r="B10" s="35" t="n">
        <f>Roots_Tubers_Oil_2</f>
        <v>0</v>
      </c>
      <c r="C10" s="31" t="n">
        <f>Roots_Tubers_Oil_2</f>
        <v>0</v>
      </c>
      <c r="D10" s="36"/>
      <c r="E10" s="36"/>
      <c r="F10" s="36"/>
      <c r="G10" s="36"/>
      <c r="H10" s="36"/>
      <c r="I10" s="36"/>
      <c r="J10" s="36"/>
      <c r="K10" s="36"/>
      <c r="L10" s="36"/>
      <c r="M10" s="36"/>
      <c r="N10" s="36"/>
      <c r="O10" s="36"/>
      <c r="P10" s="36"/>
      <c r="Q10" s="36"/>
      <c r="R10" s="36"/>
      <c r="S10" s="36"/>
      <c r="T10" s="36"/>
      <c r="U10" s="36"/>
      <c r="V10" s="36"/>
      <c r="W10" s="36"/>
      <c r="X10" s="36"/>
      <c r="Y10" s="36"/>
    </row>
    <row r="11">
      <c r="A11" s="37" t="n">
        <f>Animals_Products_1</f>
        <v>0</v>
      </c>
      <c r="B11" s="35" t="n">
        <f>Animals_Products_1</f>
        <v>0</v>
      </c>
      <c r="C11" s="31" t="n">
        <f>Animals_Products_1</f>
        <v>0</v>
      </c>
      <c r="D11" s="36"/>
      <c r="E11" s="36"/>
      <c r="F11" s="36"/>
      <c r="G11" s="36"/>
      <c r="H11" s="36"/>
      <c r="I11" s="36"/>
      <c r="J11" s="36"/>
      <c r="K11" s="36"/>
      <c r="L11" s="36"/>
      <c r="M11" s="36"/>
      <c r="N11" s="36"/>
      <c r="O11" s="36"/>
      <c r="P11" s="36"/>
      <c r="Q11" s="36"/>
      <c r="R11" s="36"/>
      <c r="S11" s="36"/>
      <c r="T11" s="36"/>
      <c r="U11" s="36"/>
      <c r="V11" s="36"/>
      <c r="W11" s="36"/>
      <c r="X11" s="36"/>
      <c r="Y11" s="36"/>
    </row>
    <row r="12">
      <c r="A12" s="37" t="n">
        <f>Animals_Products_2</f>
        <v>0</v>
      </c>
      <c r="B12" s="35" t="n">
        <f>Animals_Products_2</f>
        <v>0</v>
      </c>
      <c r="C12" s="31" t="n">
        <f>Animals_Products_2</f>
        <v>0</v>
      </c>
      <c r="D12" s="36"/>
      <c r="E12" s="36"/>
      <c r="F12" s="36"/>
      <c r="G12" s="36"/>
      <c r="H12" s="36"/>
      <c r="I12" s="36"/>
      <c r="J12" s="36"/>
      <c r="K12" s="36"/>
      <c r="L12" s="36"/>
      <c r="M12" s="36"/>
      <c r="N12" s="36"/>
      <c r="O12" s="36"/>
      <c r="P12" s="36"/>
      <c r="Q12" s="36"/>
      <c r="R12" s="36"/>
      <c r="S12" s="36"/>
      <c r="T12" s="36"/>
      <c r="U12" s="36"/>
      <c r="V12" s="36"/>
      <c r="W12" s="36"/>
      <c r="X12" s="36"/>
      <c r="Y12" s="36"/>
    </row>
    <row r="13">
      <c r="A13" s="37" t="n">
        <f>Fish_1</f>
        <v>0</v>
      </c>
      <c r="B13" s="35" t="n">
        <f>Fish_1</f>
        <v>0</v>
      </c>
      <c r="C13" s="31" t="n">
        <f>Fish_1</f>
        <v>0</v>
      </c>
      <c r="D13" s="36"/>
      <c r="E13" s="36"/>
      <c r="F13" s="36"/>
      <c r="G13" s="36"/>
      <c r="H13" s="36"/>
      <c r="I13" s="36"/>
      <c r="J13" s="36"/>
      <c r="K13" s="36"/>
      <c r="L13" s="36"/>
      <c r="M13" s="36"/>
      <c r="N13" s="36"/>
      <c r="O13" s="36"/>
      <c r="P13" s="36"/>
      <c r="Q13" s="36"/>
      <c r="R13" s="36"/>
      <c r="S13" s="36"/>
      <c r="T13" s="36"/>
      <c r="U13" s="36"/>
      <c r="V13" s="36"/>
      <c r="W13" s="36"/>
      <c r="X13" s="36"/>
      <c r="Y13" s="36"/>
    </row>
    <row r="14">
      <c r="A14" s="37" t="n">
        <f>Fish_2</f>
        <v>0</v>
      </c>
      <c r="B14" s="35" t="n">
        <f>Fish_2</f>
        <v>0</v>
      </c>
      <c r="C14" s="31" t="n">
        <f>Fish_2</f>
        <v>0</v>
      </c>
      <c r="D14" s="36"/>
      <c r="E14" s="36"/>
      <c r="F14" s="36"/>
      <c r="G14" s="36"/>
      <c r="H14" s="36"/>
      <c r="I14" s="36"/>
      <c r="J14" s="36"/>
      <c r="K14" s="36"/>
      <c r="L14" s="36"/>
      <c r="M14" s="36"/>
      <c r="N14" s="36"/>
      <c r="O14" s="36"/>
      <c r="P14" s="36"/>
      <c r="Q14" s="36"/>
      <c r="R14" s="36"/>
      <c r="S14" s="36"/>
      <c r="T14" s="36"/>
      <c r="U14" s="36"/>
      <c r="V14" s="36"/>
      <c r="W14" s="36"/>
      <c r="X14" s="36"/>
      <c r="Y14" s="36"/>
    </row>
    <row r="15">
      <c r="A15" s="37" t="n">
        <f>Other_1</f>
        <v>0</v>
      </c>
      <c r="B15" s="35" t="n">
        <f>Other_1</f>
        <v>0</v>
      </c>
      <c r="C15" s="31" t="n">
        <f>Other_1</f>
        <v>0</v>
      </c>
      <c r="D15" s="36"/>
      <c r="E15" s="36"/>
      <c r="F15" s="36"/>
      <c r="G15" s="36"/>
      <c r="H15" s="36"/>
      <c r="I15" s="36"/>
      <c r="J15" s="36"/>
      <c r="K15" s="36"/>
      <c r="L15" s="36"/>
      <c r="M15" s="36"/>
      <c r="N15" s="36"/>
      <c r="O15" s="36"/>
      <c r="P15" s="36"/>
      <c r="Q15" s="36"/>
      <c r="R15" s="36"/>
      <c r="S15" s="36"/>
      <c r="T15" s="36"/>
      <c r="U15" s="36"/>
      <c r="V15" s="36"/>
      <c r="W15" s="36"/>
      <c r="X15" s="36"/>
      <c r="Y15" s="36"/>
    </row>
    <row r="16" ht="15.75" customHeight="1">
      <c r="A16" s="38" t="n">
        <f>Other_2</f>
        <v>0</v>
      </c>
      <c r="B16" s="39" t="n">
        <f>Other_2</f>
        <v>0</v>
      </c>
      <c r="C16" s="32" t="n">
        <f>Other_2</f>
        <v>0</v>
      </c>
      <c r="D16" s="36"/>
      <c r="E16" s="36"/>
      <c r="F16" s="36"/>
      <c r="G16" s="36"/>
      <c r="H16" s="36"/>
      <c r="I16" s="36"/>
      <c r="J16" s="36"/>
      <c r="K16" s="36"/>
      <c r="L16" s="36"/>
      <c r="M16" s="36"/>
      <c r="N16" s="36"/>
      <c r="O16" s="36"/>
      <c r="P16" s="36"/>
      <c r="Q16" s="36"/>
      <c r="R16" s="36"/>
      <c r="S16" s="36"/>
      <c r="T16" s="36"/>
      <c r="U16" s="36"/>
      <c r="V16" s="36"/>
      <c r="W16" s="36"/>
      <c r="X16" s="36"/>
      <c r="Y16" s="36"/>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C4" sqref="A2:C4"/>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2" customHeight="1">
      <c r="A1" s="59"/>
      <c r="B1" s="59"/>
      <c r="C1" s="59"/>
      <c r="D1" s="59"/>
      <c r="E1" s="59"/>
      <c r="F1" s="59"/>
      <c r="G1" s="59"/>
      <c r="H1" s="59"/>
      <c r="I1" s="59"/>
      <c r="J1" s="58"/>
      <c r="K1" s="58"/>
    </row>
    <row r="2" ht="18" customHeight="1">
      <c r="A2" s="60" t="s">
        <v>24</v>
      </c>
      <c r="B2" s="61" t="s">
        <v>54</v>
      </c>
      <c r="C2" s="62"/>
      <c r="D2" s="59"/>
      <c r="E2" s="59"/>
      <c r="F2" s="59"/>
      <c r="G2" s="59"/>
      <c r="H2" s="59"/>
      <c r="I2" s="59"/>
      <c r="J2" s="58"/>
      <c r="K2" s="58"/>
    </row>
    <row r="3" ht="18" customHeight="1">
      <c r="A3" s="63" t="s">
        <v>25</v>
      </c>
      <c r="B3" s="56" t="n">
        <v>2015</v>
      </c>
      <c r="C3" s="64"/>
      <c r="D3" s="59"/>
      <c r="E3" s="59"/>
      <c r="F3" s="59"/>
      <c r="G3" s="59"/>
      <c r="H3" s="59"/>
      <c r="I3" s="59"/>
      <c r="J3" s="58"/>
      <c r="K3" s="58"/>
    </row>
    <row r="4" ht="15.75" customHeight="1">
      <c r="A4" s="65" t="s">
        <v>26</v>
      </c>
      <c r="B4" s="66" t="s">
        <v>27</v>
      </c>
      <c r="C4" s="67"/>
    </row>
    <row r="5">
      <c r="M5" s="5"/>
    </row>
    <row r="6" ht="15.75" customHeight="1">
      <c r="A6" s="68" t="s">
        <v>36</v>
      </c>
      <c r="B6" s="68"/>
      <c r="C6" s="68"/>
      <c r="D6" s="68"/>
      <c r="E6" s="68"/>
      <c r="F6" s="68"/>
      <c r="G6" s="68"/>
      <c r="H6" s="68"/>
      <c r="I6" s="68"/>
      <c r="J6" s="68"/>
      <c r="K6" s="68"/>
      <c r="L6" s="68"/>
    </row>
    <row r="7" ht="83.25" customHeight="1">
      <c r="A7" s="52" t="s">
        <v>35</v>
      </c>
      <c r="B7" s="52"/>
      <c r="C7" s="52"/>
      <c r="D7" s="52"/>
      <c r="E7" s="52"/>
      <c r="F7" s="52"/>
      <c r="G7" s="52"/>
      <c r="H7" s="52"/>
      <c r="I7" s="52"/>
      <c r="J7" s="5"/>
      <c r="K7" s="5"/>
      <c r="L7" s="53" t="s">
        <v>48</v>
      </c>
      <c r="M7" s="53"/>
    </row>
    <row r="8" ht="15.75" customHeight="1">
      <c r="A8" s="5"/>
      <c r="B8" s="5"/>
      <c r="C8" s="5"/>
      <c r="D8" s="5"/>
      <c r="E8" s="5"/>
      <c r="F8" s="5"/>
      <c r="G8" s="5"/>
      <c r="H8" s="5"/>
      <c r="I8" s="5"/>
      <c r="J8" s="5"/>
      <c r="K8" s="5"/>
      <c r="L8" s="2"/>
      <c r="M8" s="2"/>
    </row>
    <row r="9" ht="15.75" customHeight="1">
      <c r="D9" s="48" t="s">
        <v>21</v>
      </c>
      <c r="E9" s="49"/>
      <c r="F9" s="49"/>
      <c r="G9" s="49"/>
      <c r="H9" s="49"/>
      <c r="I9" s="50"/>
      <c r="L9" s="2"/>
    </row>
    <row r="10">
      <c r="A10" s="86" t="s">
        <v>7</v>
      </c>
      <c r="B10" s="87" t="s">
        <v>8</v>
      </c>
      <c r="C10" s="88" t="s">
        <v>9</v>
      </c>
      <c r="D10" s="85" t="s">
        <v>14</v>
      </c>
      <c r="E10" s="33" t="s">
        <v>15</v>
      </c>
      <c r="F10" s="33" t="s">
        <v>16</v>
      </c>
      <c r="G10" s="33" t="s">
        <v>17</v>
      </c>
      <c r="H10" s="33" t="s">
        <v>18</v>
      </c>
      <c r="I10" s="33" t="s">
        <v>19</v>
      </c>
      <c r="L10" s="42" t="s">
        <v>47</v>
      </c>
    </row>
    <row r="11">
      <c r="A11" s="37" t="n">
        <f>Cereal_1</f>
        <v>0</v>
      </c>
      <c r="B11" s="35" t="n">
        <f>Cereal_1</f>
        <v>0</v>
      </c>
      <c r="C11" s="83" t="n">
        <f>Cereal_1</f>
        <v>0</v>
      </c>
      <c r="D11" s="89" t="n">
        <v>0</v>
      </c>
      <c r="E11" s="36" t="s">
        <v>20</v>
      </c>
      <c r="F11" s="36" t="s">
        <v>20</v>
      </c>
      <c r="G11" s="36" t="s">
        <v>20</v>
      </c>
      <c r="H11" s="36" t="s">
        <v>20</v>
      </c>
      <c r="I11" s="36" t="s">
        <v>20</v>
      </c>
      <c r="L11" s="43" t="n">
        <v>3</v>
      </c>
    </row>
    <row r="12">
      <c r="A12" s="37" t="n">
        <f>Cereal_2</f>
        <v>0</v>
      </c>
      <c r="B12" s="35" t="n">
        <f>Cereal_2</f>
        <v>0</v>
      </c>
      <c r="C12" s="83" t="n">
        <f>Cereal_2</f>
        <v>0</v>
      </c>
      <c r="D12" s="89" t="n">
        <v>5.29</v>
      </c>
      <c r="E12" s="36" t="n">
        <v>3.14</v>
      </c>
      <c r="F12" s="73" t="n">
        <v>2.0799999999999999E-2</v>
      </c>
      <c r="G12" s="36" t="n">
        <v>4.0599999999999996</v>
      </c>
      <c r="H12" s="36" t="n">
        <v>4.24</v>
      </c>
      <c r="I12" s="36" t="n">
        <v>7.86</v>
      </c>
      <c r="L12" s="43" t="n">
        <v>0</v>
      </c>
    </row>
    <row r="13">
      <c r="A13" s="37" t="n">
        <f>Fruits_Vegetables_1</f>
        <v>0</v>
      </c>
      <c r="B13" s="35" t="n">
        <f>Fruits_Vegetables_1</f>
        <v>0</v>
      </c>
      <c r="C13" s="83" t="n">
        <f>Fruits_Vegetables_1</f>
        <v>0</v>
      </c>
      <c r="D13" s="89" t="n">
        <v>10.199999999999999</v>
      </c>
      <c r="E13" s="36" t="n">
        <v>10.99</v>
      </c>
      <c r="F13" s="73" t="n">
        <v>0.13919999999999999</v>
      </c>
      <c r="G13" s="36" t="n">
        <v>7.19</v>
      </c>
      <c r="H13" s="36" t="n">
        <v>13.02</v>
      </c>
      <c r="I13" s="36" t="n">
        <v>11.79</v>
      </c>
      <c r="L13" s="43" t="n">
        <v>0</v>
      </c>
    </row>
    <row r="14">
      <c r="A14" s="37" t="n">
        <f>Fruits_Vegetables_2</f>
        <v>0</v>
      </c>
      <c r="B14" s="35" t="n">
        <f>Fruits_Vegetables_2</f>
        <v>0</v>
      </c>
      <c r="C14" s="83" t="n">
        <f>Fruits_Vegetables_2</f>
        <v>0</v>
      </c>
      <c r="D14" s="89" t="n">
        <v>10.199999999999999</v>
      </c>
      <c r="E14" s="36" t="n">
        <v>10.99</v>
      </c>
      <c r="F14" s="73" t="n">
        <v>0.13919999999999999</v>
      </c>
      <c r="G14" s="36" t="n">
        <v>7.19</v>
      </c>
      <c r="H14" s="36" t="n">
        <v>13.02</v>
      </c>
      <c r="I14" s="36" t="n">
        <v>11.79</v>
      </c>
      <c r="L14" s="43" t="n">
        <v>0</v>
      </c>
    </row>
    <row r="15">
      <c r="A15" s="37" t="n">
        <f>Roots_Tubers_Oil_1</f>
        <v>0</v>
      </c>
      <c r="B15" s="35" t="n">
        <f>Roots_Tubers_Oil_1</f>
        <v>0</v>
      </c>
      <c r="C15" s="83" t="n">
        <f>Roots_Tubers_Oil_1</f>
        <v>0</v>
      </c>
      <c r="D15" s="89" t="n">
        <v>1.52</v>
      </c>
      <c r="E15" s="36" t="n">
        <v>2.46</v>
      </c>
      <c r="F15" s="73" t="n">
        <v>7.5700000000000003E-2</v>
      </c>
      <c r="G15" s="36" t="n">
        <v>0.14000000000000001</v>
      </c>
      <c r="H15" s="36" t="n">
        <v>7.94</v>
      </c>
      <c r="I15" s="36" t="n">
        <v>4.33</v>
      </c>
      <c r="L15" s="43" t="n">
        <v>0</v>
      </c>
    </row>
    <row r="16">
      <c r="A16" s="37" t="n">
        <f>Roots_Tubers_Oil_2</f>
        <v>0</v>
      </c>
      <c r="B16" s="35" t="n">
        <f>Roots_Tubers_Oil_2</f>
        <v>0</v>
      </c>
      <c r="C16" s="83" t="n">
        <f>Roots_Tubers_Oil_2</f>
        <v>0</v>
      </c>
      <c r="D16" s="89" t="n">
        <v>4.87</v>
      </c>
      <c r="E16" s="36" t="n">
        <v>3.73</v>
      </c>
      <c r="F16" s="73" t="n">
        <v>0.1047</v>
      </c>
      <c r="G16" s="36" t="n">
        <v>11.95</v>
      </c>
      <c r="H16" s="36" t="n">
        <v>9.52</v>
      </c>
      <c r="I16" s="36" t="n">
        <v>5.76</v>
      </c>
      <c r="L16" s="43" t="n">
        <v>0</v>
      </c>
      <c r="X16" s="11"/>
      <c r="Y16" s="11"/>
      <c r="Z16" s="11"/>
      <c r="AA16" s="11"/>
    </row>
    <row r="17">
      <c r="A17" s="37" t="n">
        <f>Animals_Products_1</f>
        <v>0</v>
      </c>
      <c r="B17" s="35" t="n">
        <f>Animals_Products_1</f>
        <v>0</v>
      </c>
      <c r="C17" s="83" t="n">
        <f>Animals_Products_1</f>
        <v>0</v>
      </c>
      <c r="D17" s="89" t="s">
        <v>20</v>
      </c>
      <c r="E17" s="36" t="s">
        <v>20</v>
      </c>
      <c r="F17" s="36" t="s">
        <v>20</v>
      </c>
      <c r="G17" s="36" t="s">
        <v>20</v>
      </c>
      <c r="H17" s="36" t="s">
        <v>20</v>
      </c>
      <c r="I17" s="36" t="s">
        <v>20</v>
      </c>
      <c r="L17" s="43" t="n">
        <v>15</v>
      </c>
    </row>
    <row r="18">
      <c r="A18" s="37" t="n">
        <f>Animals_Products_2</f>
        <v>0</v>
      </c>
      <c r="B18" s="35" t="n">
        <f>Animals_Products_2</f>
        <v>0</v>
      </c>
      <c r="C18" s="83" t="n">
        <f>Animals_Products_2</f>
        <v>0</v>
      </c>
      <c r="D18" s="89" t="s">
        <v>20</v>
      </c>
      <c r="E18" s="36" t="s">
        <v>20</v>
      </c>
      <c r="F18" s="36" t="s">
        <v>20</v>
      </c>
      <c r="G18" s="36" t="s">
        <v>20</v>
      </c>
      <c r="H18" s="36" t="s">
        <v>20</v>
      </c>
      <c r="I18" s="36" t="s">
        <v>20</v>
      </c>
      <c r="L18" s="43" t="n">
        <v>11</v>
      </c>
    </row>
    <row r="19">
      <c r="A19" s="37" t="n">
        <f>Fish_1</f>
        <v>0</v>
      </c>
      <c r="B19" s="35" t="n">
        <f>Fish_1</f>
        <v>0</v>
      </c>
      <c r="C19" s="83" t="n">
        <f>Fish_1</f>
        <v>0</v>
      </c>
      <c r="D19" s="89" t="s">
        <v>20</v>
      </c>
      <c r="E19" s="36" t="s">
        <v>20</v>
      </c>
      <c r="F19" s="36" t="s">
        <v>20</v>
      </c>
      <c r="G19" s="36" t="s">
        <v>20</v>
      </c>
      <c r="H19" s="36" t="s">
        <v>20</v>
      </c>
      <c r="I19" s="36" t="s">
        <v>20</v>
      </c>
      <c r="L19" s="43" t="n">
        <v>10</v>
      </c>
    </row>
    <row r="20">
      <c r="A20" s="37" t="n">
        <f>Fish_2</f>
        <v>0</v>
      </c>
      <c r="B20" s="35" t="n">
        <f>Fish_2</f>
        <v>0</v>
      </c>
      <c r="C20" s="83" t="n">
        <f>Fish_2</f>
        <v>0</v>
      </c>
      <c r="D20" s="89" t="s">
        <v>20</v>
      </c>
      <c r="E20" s="36" t="s">
        <v>20</v>
      </c>
      <c r="F20" s="36" t="s">
        <v>20</v>
      </c>
      <c r="G20" s="36" t="s">
        <v>20</v>
      </c>
      <c r="H20" s="36" t="s">
        <v>20</v>
      </c>
      <c r="I20" s="36" t="s">
        <v>20</v>
      </c>
      <c r="L20" s="43" t="n">
        <v>6</v>
      </c>
    </row>
    <row r="21">
      <c r="A21" s="37" t="n">
        <f>Other_1</f>
        <v>0</v>
      </c>
      <c r="B21" s="35" t="n">
        <f>Other_1</f>
        <v>0</v>
      </c>
      <c r="C21" s="83" t="n">
        <f>Other_1</f>
        <v>0</v>
      </c>
      <c r="D21" s="89" t="n">
        <v>1.52</v>
      </c>
      <c r="E21" s="36" t="n">
        <v>2.46</v>
      </c>
      <c r="F21" s="73" t="n">
        <v>7.5700000000000003E-2</v>
      </c>
      <c r="G21" s="36" t="n">
        <v>0.14000000000000001</v>
      </c>
      <c r="H21" s="36" t="n">
        <v>7.94</v>
      </c>
      <c r="I21" s="36" t="n">
        <v>4.33</v>
      </c>
      <c r="L21" s="43" t="n">
        <v>0</v>
      </c>
    </row>
    <row r="22" ht="15.75" customHeight="1">
      <c r="A22" s="38" t="n">
        <f>Other_2</f>
        <v>0</v>
      </c>
      <c r="B22" s="39" t="n">
        <f>Other_2</f>
        <v>0</v>
      </c>
      <c r="C22" s="84" t="n">
        <f>Other_2</f>
        <v>0</v>
      </c>
      <c r="D22" s="89" t="n">
        <v>1.52</v>
      </c>
      <c r="E22" s="36" t="n">
        <v>2.46</v>
      </c>
      <c r="F22" s="73" t="n">
        <v>7.5700000000000003E-2</v>
      </c>
      <c r="G22" s="36" t="n">
        <v>0.14000000000000001</v>
      </c>
      <c r="H22" s="36" t="n">
        <v>7.94</v>
      </c>
      <c r="I22" s="36" t="n">
        <v>4.33</v>
      </c>
      <c r="L22" s="44" t="n">
        <v>0</v>
      </c>
    </row>
    <row r="23">
      <c r="A23" s="5"/>
      <c r="B23" s="5"/>
      <c r="C23" s="5"/>
      <c r="D23" s="5"/>
    </row>
    <row r="24">
      <c r="A24" s="5"/>
      <c r="B24" s="5"/>
      <c r="C24" s="5"/>
      <c r="D24" s="5"/>
    </row>
    <row r="25" ht="15.75" customHeight="1">
      <c r="A25" s="68" t="s">
        <v>37</v>
      </c>
      <c r="B25" s="68"/>
      <c r="C25" s="68"/>
      <c r="D25" s="68"/>
      <c r="E25" s="68"/>
      <c r="F25" s="68"/>
      <c r="G25" s="68"/>
      <c r="H25" s="68"/>
      <c r="I25" s="68"/>
      <c r="J25" s="68"/>
      <c r="K25" s="68"/>
      <c r="L25" s="68"/>
    </row>
    <row r="26" ht="83.25" customHeight="1">
      <c r="A26" s="52" t="s">
        <v>39</v>
      </c>
      <c r="B26" s="52"/>
      <c r="C26" s="52"/>
      <c r="D26" s="52"/>
      <c r="E26" s="52"/>
      <c r="F26" s="52"/>
      <c r="G26" s="52"/>
      <c r="H26" s="52"/>
      <c r="I26" s="52"/>
      <c r="J26" s="5"/>
      <c r="K26" s="5"/>
      <c r="L26" s="5"/>
    </row>
    <row r="27">
      <c r="C27" s="5"/>
      <c r="D27" s="5"/>
      <c r="E27" s="5"/>
      <c r="F27" s="5"/>
      <c r="G27" s="5"/>
      <c r="H27" s="5"/>
      <c r="I27" s="5"/>
      <c r="J27" s="5"/>
      <c r="K27" s="5"/>
      <c r="L27" s="5"/>
      <c r="M27" s="5"/>
      <c r="N27" s="5"/>
      <c r="O27" s="5"/>
    </row>
    <row r="28" ht="15.75" customHeight="1">
      <c r="D28" s="51" t="s">
        <v>23</v>
      </c>
      <c r="E28" s="51"/>
      <c r="F28" s="51"/>
      <c r="G28" s="51"/>
      <c r="H28" s="51"/>
      <c r="I28" s="51"/>
      <c r="J28" s="54"/>
    </row>
    <row r="29" ht="90" customHeight="1">
      <c r="A29" s="41" t="s">
        <v>7</v>
      </c>
      <c r="B29" s="40" t="s">
        <v>8</v>
      </c>
      <c r="C29" s="82" t="s">
        <v>9</v>
      </c>
      <c r="D29" s="81" t="s">
        <v>14</v>
      </c>
      <c r="E29" s="55" t="s">
        <v>15</v>
      </c>
      <c r="F29" s="55" t="s">
        <v>16</v>
      </c>
      <c r="G29" s="55" t="s">
        <v>17</v>
      </c>
      <c r="H29" s="55" t="s">
        <v>18</v>
      </c>
      <c r="I29" s="55" t="s">
        <v>19</v>
      </c>
      <c r="J29" s="75"/>
      <c r="K29" s="55" t="s">
        <v>28</v>
      </c>
      <c r="L29" s="76" t="s">
        <v>34</v>
      </c>
      <c r="M29" s="55" t="s">
        <v>52</v>
      </c>
      <c r="N29" s="55" t="s">
        <v>30</v>
      </c>
      <c r="O29" s="77" t="s">
        <v>38</v>
      </c>
      <c r="P29" s="47" t="s">
        <v>57</v>
      </c>
      <c r="Q29" s="45" t="s">
        <v>58</v>
      </c>
    </row>
    <row r="30">
      <c r="A30" s="37" t="n">
        <f>Cereal_1</f>
        <v>0</v>
      </c>
      <c r="B30" s="35" t="n">
        <f>Cereal_1</f>
        <v>0</v>
      </c>
      <c r="C30" s="83" t="n">
        <f>Cereal_1</f>
        <v>0</v>
      </c>
      <c r="D30" s="90" t="n">
        <f t="shared" ref="D30:D35" si="0">E30*(1+D11/100)</f>
        <v>1000</v>
      </c>
      <c r="E30" s="91" t="n">
        <f t="shared" ref="E30:E41" si="1">$C$43</f>
        <v>1000</v>
      </c>
      <c r="F30" s="92" t="n">
        <f>IF(ISNUMBER(E11),E30*(1-E11/100),E30)</f>
        <v>1000</v>
      </c>
      <c r="G30" s="92" t="n">
        <f>IF(ISNUMBER(F11),F30*(1-F11/100),F30)</f>
        <v>1000</v>
      </c>
      <c r="H30" s="92" t="n">
        <f>IF(ISNUMBER(G11),G30*(1-G11/100),G30)</f>
        <v>1000</v>
      </c>
      <c r="I30" s="92" t="n">
        <f t="shared" ref="I30" si="2">IF(ISNUMBER(H11),H30*(1-H11/100),H30)</f>
        <v>1000</v>
      </c>
      <c r="J30" s="78"/>
      <c r="K30" s="79" t="n">
        <f t="shared" ref="K30:K40" si="3">I30</f>
        <v>1000</v>
      </c>
      <c r="L30" s="57" t="n">
        <f>IF(L11=0,1-K30/E30,L11/100)</f>
        <v>0.03</v>
      </c>
      <c r="M30" s="93" t="n">
        <f>Cereal_1_Prod</f>
        <v>0</v>
      </c>
      <c r="N30" s="79" t="n">
        <f>L30*M30</f>
        <v>0</v>
      </c>
      <c r="O30" s="80" t="n">
        <f>IF(ISNUMBER(D11),M30*(1+D11/100),M30)</f>
        <v>0</v>
      </c>
      <c r="P30" s="36" t="n">
        <f>SUM('Step1a_AnnualProduction&amp;Imports'!D5:E5)</f>
        <v>0</v>
      </c>
      <c r="Q30" s="46" t="n">
        <f>P30*L30</f>
        <v>0</v>
      </c>
    </row>
    <row r="31">
      <c r="A31" s="37" t="n">
        <f>Cereal_2</f>
        <v>0</v>
      </c>
      <c r="B31" s="35" t="n">
        <f>Cereal_2</f>
        <v>0</v>
      </c>
      <c r="C31" s="83" t="n">
        <f>Cereal_2</f>
        <v>0</v>
      </c>
      <c r="D31" s="90" t="n">
        <f t="shared" si="0"/>
        <v>1052.8999999999999</v>
      </c>
      <c r="E31" s="91" t="n">
        <f t="shared" si="1"/>
        <v>1000</v>
      </c>
      <c r="F31" s="92" t="n">
        <f t="shared" ref="F31:I41" si="4">IF(ISNUMBER(E12),E31*(1-E12/100),E31)</f>
        <v>968.6</v>
      </c>
      <c r="G31" s="92" t="n">
        <f t="shared" si="4"/>
        <v>968.39853120000009</v>
      </c>
      <c r="H31" s="92" t="n">
        <f t="shared" si="4"/>
        <v>929.08155083328018</v>
      </c>
      <c r="I31" s="92" t="n">
        <f t="shared" si="4"/>
        <v>889.68849307794915</v>
      </c>
      <c r="J31" s="78"/>
      <c r="K31" s="79" t="n">
        <f t="shared" si="3"/>
        <v>889.68849307794915</v>
      </c>
      <c r="L31" s="57" t="n">
        <f t="shared" ref="L31:L41" si="5">IF(L12=0,1-K31/E31,L12/100)</f>
        <v>0.11031150692205083</v>
      </c>
      <c r="M31" s="93" t="n">
        <f>Cereal_2_Prod</f>
        <v>0</v>
      </c>
      <c r="N31" s="72" t="n">
        <f t="shared" ref="N31:N41" si="6">L31*M31</f>
        <v>0</v>
      </c>
      <c r="O31" s="80" t="n">
        <f>IF(ISNUMBER(D12),M31*(1+D12/100),M31)</f>
        <v>0</v>
      </c>
      <c r="P31" s="36" t="n">
        <f>SUM('Step1a_AnnualProduction&amp;Imports'!D6:E6)</f>
        <v>0</v>
      </c>
      <c r="Q31" s="46" t="n">
        <f t="shared" ref="Q31:Q41" si="7">P31*L31</f>
        <v>0</v>
      </c>
    </row>
    <row r="32">
      <c r="A32" s="37" t="n">
        <f>Fruits_Vegetables_1</f>
        <v>0</v>
      </c>
      <c r="B32" s="35" t="n">
        <f>Fruits_Vegetables_1</f>
        <v>0</v>
      </c>
      <c r="C32" s="83" t="n">
        <f>Fruits_Vegetables_1</f>
        <v>0</v>
      </c>
      <c r="D32" s="90" t="n">
        <f t="shared" si="0"/>
        <v>1102</v>
      </c>
      <c r="E32" s="91" t="n">
        <f t="shared" si="1"/>
        <v>1000</v>
      </c>
      <c r="F32" s="92" t="n">
        <f t="shared" si="4"/>
        <v>890.1</v>
      </c>
      <c r="G32" s="92" t="n">
        <f t="shared" si="4"/>
        <v>888.86098080000011</v>
      </c>
      <c r="H32" s="92" t="n">
        <f t="shared" si="4"/>
        <v>824.95187628048018</v>
      </c>
      <c r="I32" s="92" t="n">
        <f t="shared" si="4"/>
        <v>717.5431419887617</v>
      </c>
      <c r="J32" s="78"/>
      <c r="K32" s="79" t="n">
        <f t="shared" si="3"/>
        <v>717.5431419887617</v>
      </c>
      <c r="L32" s="57" t="n">
        <f t="shared" si="5"/>
        <v>0.28245685801123832</v>
      </c>
      <c r="M32" s="93" t="n">
        <f>Fruits_Vegetables_1_Prod</f>
        <v>0</v>
      </c>
      <c r="N32" s="72" t="n">
        <f t="shared" si="6"/>
        <v>0</v>
      </c>
      <c r="O32" s="80" t="n">
        <f t="shared" ref="O32:O41" si="8">IF(ISNUMBER(D13),M32*(1+D13/100),M32)</f>
        <v>0</v>
      </c>
      <c r="P32" s="36" t="n">
        <f>SUM('Step1a_AnnualProduction&amp;Imports'!D7:E7)</f>
        <v>0</v>
      </c>
      <c r="Q32" s="46" t="n">
        <f t="shared" si="7"/>
        <v>0</v>
      </c>
    </row>
    <row r="33">
      <c r="A33" s="37" t="n">
        <f>Fruits_Vegetables_2</f>
        <v>0</v>
      </c>
      <c r="B33" s="35" t="n">
        <f>Fruits_Vegetables_2</f>
        <v>0</v>
      </c>
      <c r="C33" s="83" t="n">
        <f>Fruits_Vegetables_2</f>
        <v>0</v>
      </c>
      <c r="D33" s="90" t="n">
        <f t="shared" si="0"/>
        <v>1102</v>
      </c>
      <c r="E33" s="91" t="n">
        <f t="shared" si="1"/>
        <v>1000</v>
      </c>
      <c r="F33" s="92" t="n">
        <f t="shared" si="4"/>
        <v>890.1</v>
      </c>
      <c r="G33" s="92" t="n">
        <f t="shared" si="4"/>
        <v>888.86098080000011</v>
      </c>
      <c r="H33" s="92" t="n">
        <f t="shared" si="4"/>
        <v>824.95187628048018</v>
      </c>
      <c r="I33" s="92" t="n">
        <f t="shared" si="4"/>
        <v>717.5431419887617</v>
      </c>
      <c r="J33" s="78"/>
      <c r="K33" s="79" t="n">
        <f t="shared" si="3"/>
        <v>717.5431419887617</v>
      </c>
      <c r="L33" s="57" t="n">
        <f t="shared" si="5"/>
        <v>0.28245685801123832</v>
      </c>
      <c r="M33" s="93" t="n">
        <f>Fruits_Vegetables_2_Prod</f>
        <v>0</v>
      </c>
      <c r="N33" s="72" t="n">
        <f t="shared" si="6"/>
        <v>0</v>
      </c>
      <c r="O33" s="80" t="n">
        <f t="shared" si="8"/>
        <v>0</v>
      </c>
      <c r="P33" s="36" t="n">
        <f>SUM('Step1a_AnnualProduction&amp;Imports'!D8:E8)</f>
        <v>0</v>
      </c>
      <c r="Q33" s="46" t="n">
        <f t="shared" si="7"/>
        <v>0</v>
      </c>
    </row>
    <row r="34">
      <c r="A34" s="37" t="n">
        <f>Roots_Tubers_Oil_1</f>
        <v>0</v>
      </c>
      <c r="B34" s="35" t="n">
        <f>Roots_Tubers_Oil_1</f>
        <v>0</v>
      </c>
      <c r="C34" s="83" t="n">
        <f>Roots_Tubers_Oil_1</f>
        <v>0</v>
      </c>
      <c r="D34" s="90" t="n">
        <f t="shared" si="0"/>
        <v>1015.2</v>
      </c>
      <c r="E34" s="91" t="n">
        <f t="shared" si="1"/>
        <v>1000</v>
      </c>
      <c r="F34" s="92" t="n">
        <f t="shared" si="4"/>
        <v>975.40000000000009</v>
      </c>
      <c r="G34" s="92" t="n">
        <f t="shared" si="4"/>
        <v>974.66162220000012</v>
      </c>
      <c r="H34" s="92" t="n">
        <f t="shared" si="4"/>
        <v>973.29709592892016</v>
      </c>
      <c r="I34" s="92" t="n">
        <f t="shared" si="4"/>
        <v>896.01730651216383</v>
      </c>
      <c r="J34" s="78"/>
      <c r="K34" s="79" t="n">
        <f t="shared" si="3"/>
        <v>896.01730651216383</v>
      </c>
      <c r="L34" s="57" t="n">
        <f t="shared" si="5"/>
        <v>0.10398269348783618</v>
      </c>
      <c r="M34" s="93" t="n">
        <f>Roots_Tubers_Oil_1_Prod</f>
        <v>0</v>
      </c>
      <c r="N34" s="72" t="n">
        <f t="shared" si="6"/>
        <v>0</v>
      </c>
      <c r="O34" s="80" t="n">
        <f t="shared" si="8"/>
        <v>0</v>
      </c>
      <c r="P34" s="36" t="n">
        <f>SUM('Step1a_AnnualProduction&amp;Imports'!D9:E9)</f>
        <v>0</v>
      </c>
      <c r="Q34" s="46" t="n">
        <f t="shared" si="7"/>
        <v>0</v>
      </c>
    </row>
    <row r="35">
      <c r="A35" s="37" t="n">
        <f>Roots_Tubers_Oil_2</f>
        <v>0</v>
      </c>
      <c r="B35" s="35" t="n">
        <f>Roots_Tubers_Oil_2</f>
        <v>0</v>
      </c>
      <c r="C35" s="83" t="n">
        <f>Roots_Tubers_Oil_2</f>
        <v>0</v>
      </c>
      <c r="D35" s="90" t="n">
        <f t="shared" si="0"/>
        <v>1048.7</v>
      </c>
      <c r="E35" s="91" t="n">
        <f t="shared" si="1"/>
        <v>1000</v>
      </c>
      <c r="F35" s="92" t="n">
        <f t="shared" si="4"/>
        <v>962.7</v>
      </c>
      <c r="G35" s="92" t="n">
        <f t="shared" si="4"/>
        <v>961.69205310000007</v>
      </c>
      <c r="H35" s="92" t="n">
        <f t="shared" si="4"/>
        <v>846.76985275455013</v>
      </c>
      <c r="I35" s="92" t="n">
        <f t="shared" si="4"/>
        <v>766.15736277231701</v>
      </c>
      <c r="J35" s="78"/>
      <c r="K35" s="79" t="n">
        <f t="shared" si="3"/>
        <v>766.15736277231701</v>
      </c>
      <c r="L35" s="57" t="n">
        <f t="shared" si="5"/>
        <v>0.23384263722768295</v>
      </c>
      <c r="M35" s="93" t="n">
        <f>Roots_Tubers_Oil_2_Prod</f>
        <v>0</v>
      </c>
      <c r="N35" s="72" t="n">
        <f t="shared" si="6"/>
        <v>0</v>
      </c>
      <c r="O35" s="80" t="n">
        <f t="shared" si="8"/>
        <v>0</v>
      </c>
      <c r="P35" s="36" t="n">
        <f>SUM('Step1a_AnnualProduction&amp;Imports'!D10:E10)</f>
        <v>0</v>
      </c>
      <c r="Q35" s="46" t="n">
        <f t="shared" si="7"/>
        <v>0</v>
      </c>
    </row>
    <row r="36">
      <c r="A36" s="37" t="n">
        <f>Animals_Products_1</f>
        <v>0</v>
      </c>
      <c r="B36" s="35" t="n">
        <f>Animals_Products_1</f>
        <v>0</v>
      </c>
      <c r="C36" s="83" t="n">
        <f>Animals_Products_1</f>
        <v>0</v>
      </c>
      <c r="D36" s="90" t="s">
        <v>22</v>
      </c>
      <c r="E36" s="91" t="n">
        <f t="shared" si="1"/>
        <v>1000</v>
      </c>
      <c r="F36" s="92" t="n">
        <f t="shared" si="4"/>
        <v>1000</v>
      </c>
      <c r="G36" s="92" t="n">
        <f t="shared" si="4"/>
        <v>1000</v>
      </c>
      <c r="H36" s="92" t="n">
        <f t="shared" si="4"/>
        <v>1000</v>
      </c>
      <c r="I36" s="92" t="n">
        <f t="shared" si="4"/>
        <v>1000</v>
      </c>
      <c r="J36" s="78"/>
      <c r="K36" s="79" t="n">
        <f t="shared" si="3"/>
        <v>1000</v>
      </c>
      <c r="L36" s="57" t="n">
        <f t="shared" si="5"/>
        <v>0.15</v>
      </c>
      <c r="M36" s="93" t="n">
        <f>Animals_Products_1_Prod</f>
        <v>0</v>
      </c>
      <c r="N36" s="72" t="n">
        <f t="shared" si="6"/>
        <v>0</v>
      </c>
      <c r="O36" s="80" t="n">
        <f t="shared" si="8"/>
        <v>0</v>
      </c>
      <c r="P36" s="36" t="n">
        <f>SUM('Step1a_AnnualProduction&amp;Imports'!D11:E11)</f>
        <v>0</v>
      </c>
      <c r="Q36" s="46" t="n">
        <f t="shared" si="7"/>
        <v>0</v>
      </c>
    </row>
    <row r="37">
      <c r="A37" s="37" t="n">
        <f>Animals_Products_2</f>
        <v>0</v>
      </c>
      <c r="B37" s="35" t="n">
        <f>Animals_Products_2</f>
        <v>0</v>
      </c>
      <c r="C37" s="83" t="n">
        <f>Animals_Products_2</f>
        <v>0</v>
      </c>
      <c r="D37" s="90" t="s">
        <v>22</v>
      </c>
      <c r="E37" s="91" t="n">
        <f t="shared" si="1"/>
        <v>1000</v>
      </c>
      <c r="F37" s="92" t="n">
        <f t="shared" si="4"/>
        <v>1000</v>
      </c>
      <c r="G37" s="92" t="n">
        <f t="shared" si="4"/>
        <v>1000</v>
      </c>
      <c r="H37" s="92" t="n">
        <f t="shared" si="4"/>
        <v>1000</v>
      </c>
      <c r="I37" s="92" t="n">
        <f t="shared" si="4"/>
        <v>1000</v>
      </c>
      <c r="J37" s="78"/>
      <c r="K37" s="79" t="n">
        <f t="shared" si="3"/>
        <v>1000</v>
      </c>
      <c r="L37" s="57" t="n">
        <f t="shared" si="5"/>
        <v>0.11</v>
      </c>
      <c r="M37" s="93" t="n">
        <f>Animals_Products_2_Prod</f>
        <v>0</v>
      </c>
      <c r="N37" s="72" t="n">
        <f t="shared" si="6"/>
        <v>0</v>
      </c>
      <c r="O37" s="80" t="n">
        <f t="shared" si="8"/>
        <v>0</v>
      </c>
      <c r="P37" s="36" t="n">
        <f>SUM('Step1a_AnnualProduction&amp;Imports'!D12:E12)</f>
        <v>0</v>
      </c>
      <c r="Q37" s="46" t="n">
        <f t="shared" si="7"/>
        <v>0</v>
      </c>
    </row>
    <row r="38">
      <c r="A38" s="37" t="n">
        <f>Fish_1</f>
        <v>0</v>
      </c>
      <c r="B38" s="35" t="n">
        <f>Fish_1</f>
        <v>0</v>
      </c>
      <c r="C38" s="83" t="n">
        <f>Fish_1</f>
        <v>0</v>
      </c>
      <c r="D38" s="90"/>
      <c r="E38" s="91" t="n">
        <f t="shared" si="1"/>
        <v>1000</v>
      </c>
      <c r="F38" s="92" t="n">
        <f t="shared" si="4"/>
        <v>1000</v>
      </c>
      <c r="G38" s="92" t="n">
        <f t="shared" si="4"/>
        <v>1000</v>
      </c>
      <c r="H38" s="92" t="n">
        <f t="shared" si="4"/>
        <v>1000</v>
      </c>
      <c r="I38" s="92" t="n">
        <f t="shared" si="4"/>
        <v>1000</v>
      </c>
      <c r="J38" s="78"/>
      <c r="K38" s="79" t="n">
        <f t="shared" si="3"/>
        <v>1000</v>
      </c>
      <c r="L38" s="57" t="n">
        <f t="shared" si="5"/>
        <v>0.1</v>
      </c>
      <c r="M38" s="93" t="n">
        <f>Fish_1_Prod</f>
        <v>0</v>
      </c>
      <c r="N38" s="72" t="n">
        <f t="shared" si="6"/>
        <v>0</v>
      </c>
      <c r="O38" s="80" t="n">
        <f t="shared" si="8"/>
        <v>0</v>
      </c>
      <c r="P38" s="36" t="n">
        <f>SUM('Step1a_AnnualProduction&amp;Imports'!D13:E13)</f>
        <v>0</v>
      </c>
      <c r="Q38" s="46" t="n">
        <f t="shared" si="7"/>
        <v>0</v>
      </c>
    </row>
    <row r="39">
      <c r="A39" s="37" t="n">
        <f>Fish_2</f>
        <v>0</v>
      </c>
      <c r="B39" s="35" t="n">
        <f>Fish_2</f>
        <v>0</v>
      </c>
      <c r="C39" s="83" t="n">
        <f>Fish_2</f>
        <v>0</v>
      </c>
      <c r="D39" s="90"/>
      <c r="E39" s="91" t="n">
        <f t="shared" si="1"/>
        <v>1000</v>
      </c>
      <c r="F39" s="92" t="n">
        <f t="shared" si="4"/>
        <v>1000</v>
      </c>
      <c r="G39" s="92" t="n">
        <f t="shared" si="4"/>
        <v>1000</v>
      </c>
      <c r="H39" s="92" t="n">
        <f t="shared" si="4"/>
        <v>1000</v>
      </c>
      <c r="I39" s="92" t="n">
        <f t="shared" si="4"/>
        <v>1000</v>
      </c>
      <c r="J39" s="78"/>
      <c r="K39" s="79" t="n">
        <f t="shared" si="3"/>
        <v>1000</v>
      </c>
      <c r="L39" s="57" t="n">
        <f t="shared" si="5"/>
        <v>0.06</v>
      </c>
      <c r="M39" s="93" t="n">
        <f>Fish_2_Prod</f>
        <v>0</v>
      </c>
      <c r="N39" s="72" t="n">
        <f t="shared" si="6"/>
        <v>0</v>
      </c>
      <c r="O39" s="80" t="n">
        <f t="shared" si="8"/>
        <v>0</v>
      </c>
      <c r="P39" s="36" t="n">
        <f>SUM('Step1a_AnnualProduction&amp;Imports'!D14:E14)</f>
        <v>0</v>
      </c>
      <c r="Q39" s="46" t="n">
        <f t="shared" si="7"/>
        <v>0</v>
      </c>
    </row>
    <row r="40">
      <c r="A40" s="37" t="n">
        <f>Other_1</f>
        <v>0</v>
      </c>
      <c r="B40" s="35" t="n">
        <f>Other_1</f>
        <v>0</v>
      </c>
      <c r="C40" s="83" t="n">
        <f>Other_1</f>
        <v>0</v>
      </c>
      <c r="D40" s="90" t="n">
        <f>E40*(1+D21/100)</f>
        <v>1015.2</v>
      </c>
      <c r="E40" s="91" t="n">
        <f t="shared" si="1"/>
        <v>1000</v>
      </c>
      <c r="F40" s="92" t="n">
        <f t="shared" si="4"/>
        <v>975.40000000000009</v>
      </c>
      <c r="G40" s="92" t="n">
        <f t="shared" si="4"/>
        <v>974.66162220000012</v>
      </c>
      <c r="H40" s="92" t="n">
        <f t="shared" si="4"/>
        <v>973.29709592892016</v>
      </c>
      <c r="I40" s="92" t="n">
        <f t="shared" si="4"/>
        <v>896.01730651216383</v>
      </c>
      <c r="J40" s="78"/>
      <c r="K40" s="79" t="n">
        <f t="shared" si="3"/>
        <v>896.01730651216383</v>
      </c>
      <c r="L40" s="57" t="n">
        <f t="shared" si="5"/>
        <v>0.10398269348783618</v>
      </c>
      <c r="M40" s="93" t="n">
        <f>Other_1_Prod</f>
        <v>0</v>
      </c>
      <c r="N40" s="72" t="n">
        <f t="shared" si="6"/>
        <v>0</v>
      </c>
      <c r="O40" s="80" t="n">
        <f t="shared" si="8"/>
        <v>0</v>
      </c>
      <c r="P40" s="36" t="n">
        <f>SUM('Step1a_AnnualProduction&amp;Imports'!D15:E15)</f>
        <v>0</v>
      </c>
      <c r="Q40" s="46" t="n">
        <f t="shared" si="7"/>
        <v>0</v>
      </c>
    </row>
    <row r="41" ht="15.75" customHeight="1">
      <c r="A41" s="38" t="n">
        <f>Other_2</f>
        <v>0</v>
      </c>
      <c r="B41" s="39" t="n">
        <f>Other_2</f>
        <v>0</v>
      </c>
      <c r="C41" s="84" t="n">
        <f>Other_2</f>
        <v>0</v>
      </c>
      <c r="D41" s="90" t="n">
        <f>E41*(1+D22/100)</f>
        <v>1015.2</v>
      </c>
      <c r="E41" s="91" t="n">
        <f t="shared" si="1"/>
        <v>1000</v>
      </c>
      <c r="F41" s="92" t="n">
        <f t="shared" si="4"/>
        <v>975.40000000000009</v>
      </c>
      <c r="G41" s="92" t="n">
        <f t="shared" si="4"/>
        <v>974.66162220000012</v>
      </c>
      <c r="H41" s="92" t="n">
        <f t="shared" si="4"/>
        <v>973.29709592892016</v>
      </c>
      <c r="I41" s="92" t="n">
        <f t="shared" si="4"/>
        <v>896.01730651216383</v>
      </c>
      <c r="J41" s="78"/>
      <c r="K41" s="79" t="n">
        <f>I41</f>
        <v>896.01730651216383</v>
      </c>
      <c r="L41" s="57" t="n">
        <f t="shared" si="5"/>
        <v>0.10398269348783618</v>
      </c>
      <c r="M41" s="93" t="n">
        <f>Other_2_Prod</f>
        <v>0</v>
      </c>
      <c r="N41" s="72" t="n">
        <f t="shared" si="6"/>
        <v>0</v>
      </c>
      <c r="O41" s="80" t="n">
        <f t="shared" si="8"/>
        <v>0</v>
      </c>
      <c r="P41" s="36" t="n">
        <f>SUM('Step1a_AnnualProduction&amp;Imports'!D16:E16)</f>
        <v>0</v>
      </c>
      <c r="Q41" s="46" t="n">
        <f t="shared" si="7"/>
        <v>0</v>
      </c>
    </row>
    <row r="42" ht="15.75" customHeight="1">
      <c r="D42" s="5"/>
      <c r="E42" s="5"/>
      <c r="F42" s="74"/>
      <c r="G42" s="74"/>
      <c r="H42" s="74"/>
      <c r="I42" s="74"/>
      <c r="J42" s="54"/>
    </row>
    <row r="43" ht="15.75" customHeight="1">
      <c r="A43" s="69" t="s">
        <v>29</v>
      </c>
      <c r="B43" s="70"/>
      <c r="C43" s="71" t="n">
        <v>1000</v>
      </c>
      <c r="D43" s="5"/>
      <c r="E43" s="5"/>
      <c r="F43" s="74"/>
      <c r="G43" s="74"/>
      <c r="H43" s="74"/>
      <c r="I43" s="74"/>
      <c r="J43" s="54"/>
    </row>
    <row r="44">
      <c r="J44" s="54"/>
    </row>
    <row r="45">
      <c r="J45" s="54"/>
    </row>
    <row r="46">
      <c r="J46" s="54"/>
    </row>
  </sheetData>
  <mergeCells count="5">
    <mergeCell ref="D9:I9"/>
    <mergeCell ref="D28:I28"/>
    <mergeCell ref="A26:I26"/>
    <mergeCell ref="A7:I7"/>
    <mergeCell ref="L7:M7"/>
  </mergeCells>
  <conditionalFormatting sqref="N11">
    <cfRule type="cellIs" dxfId="3" priority="4" operator="equal">
      <formula>1</formula>
    </cfRule>
  </conditionalFormatting>
  <conditionalFormatting sqref="L11:L22">
    <cfRule type="expression" dxfId="2" priority="1">
      <formula>AND(SUM(D11:I11)&lt;&gt;0,L11&lt;&gt;0)</formula>
    </cfRule>
  </conditionalFormatting>
  <dataValidations count="2">
    <dataValidation type="custom" allowBlank="1" showInputMessage="1" showErrorMessage="1" sqref="M11:M22">
      <formula1>IF(M11=TRUE,1,2)</formula1>
    </dataValidation>
    <dataValidation type="whole" allowBlank="1" showInputMessage="1" showErrorMessage="1" sqref="N11:N22">
      <formula1>1</formula1>
      <formula2>1</formula2>
    </dataValidation>
  </dataValidations>
  <pageMargins left="0.7" right="0.7" top="0.75" bottom="0.75" header="0.3" footer="0.3"/>
  <pageSetup paperSize="9" scale="37" fitToHeight="2" orientation="portrait"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O26" sqref="O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3.140625" hidden="0" customWidth="1"/>
    <col min="17" max="17" width="15.85546875" hidden="0" customWidth="1"/>
  </cols>
  <sheetData>
    <row r="1" ht="12" customHeight="1">
      <c r="A1" s="59"/>
      <c r="B1" s="59"/>
      <c r="C1" s="59"/>
      <c r="D1" s="59"/>
      <c r="E1" s="59"/>
      <c r="F1" s="59"/>
      <c r="G1" s="59"/>
      <c r="H1" s="59"/>
      <c r="I1" s="59"/>
      <c r="J1" s="58"/>
      <c r="K1" s="58"/>
    </row>
    <row r="2" ht="18" customHeight="1">
      <c r="A2" s="60" t="s">
        <v>24</v>
      </c>
      <c r="B2" s="61" t="s">
        <v>54</v>
      </c>
      <c r="C2" s="62"/>
      <c r="D2" s="59"/>
      <c r="E2" s="59"/>
      <c r="F2" s="59"/>
      <c r="G2" s="59"/>
      <c r="H2" s="59"/>
      <c r="I2" s="59"/>
      <c r="J2" s="58"/>
      <c r="K2" s="58"/>
    </row>
    <row r="3" ht="18" customHeight="1">
      <c r="A3" s="63" t="s">
        <v>25</v>
      </c>
      <c r="B3" s="56" t="n">
        <v>2015</v>
      </c>
      <c r="C3" s="64"/>
      <c r="D3" s="59"/>
      <c r="E3" s="59"/>
      <c r="F3" s="59"/>
      <c r="G3" s="59"/>
      <c r="H3" s="59"/>
      <c r="I3" s="59"/>
      <c r="J3" s="58"/>
      <c r="K3" s="58"/>
    </row>
    <row r="4" ht="15.75" customHeight="1">
      <c r="A4" s="65" t="s">
        <v>26</v>
      </c>
      <c r="B4" s="66" t="s">
        <v>27</v>
      </c>
      <c r="C4" s="67"/>
    </row>
    <row r="5">
      <c r="M5" s="5"/>
    </row>
    <row r="6" ht="15.75" customHeight="1">
      <c r="A6" s="68" t="s">
        <v>36</v>
      </c>
      <c r="B6" s="68"/>
      <c r="C6" s="68"/>
      <c r="D6" s="68"/>
      <c r="E6" s="68"/>
      <c r="F6" s="68"/>
      <c r="G6" s="68"/>
      <c r="H6" s="68"/>
      <c r="I6" s="68"/>
      <c r="J6" s="68"/>
      <c r="K6" s="68"/>
      <c r="L6" s="68"/>
    </row>
    <row r="7" ht="83.25" customHeight="1">
      <c r="A7" s="52" t="s">
        <v>35</v>
      </c>
      <c r="B7" s="52"/>
      <c r="C7" s="52"/>
      <c r="D7" s="52"/>
      <c r="E7" s="52"/>
      <c r="F7" s="52"/>
      <c r="G7" s="52"/>
      <c r="H7" s="52"/>
      <c r="I7" s="52"/>
      <c r="J7" s="5"/>
      <c r="K7" s="5"/>
      <c r="L7" s="53" t="s">
        <v>48</v>
      </c>
      <c r="M7" s="53"/>
    </row>
    <row r="8" ht="15.75" customHeight="1">
      <c r="A8" s="5"/>
      <c r="B8" s="5"/>
      <c r="C8" s="5"/>
      <c r="D8" s="5"/>
      <c r="E8" s="5"/>
      <c r="F8" s="5"/>
      <c r="G8" s="5"/>
      <c r="H8" s="5"/>
      <c r="I8" s="5"/>
      <c r="J8" s="5"/>
      <c r="K8" s="5"/>
      <c r="L8" s="2"/>
      <c r="M8" s="2"/>
    </row>
    <row r="9" ht="15.75" customHeight="1">
      <c r="D9" s="48" t="s">
        <v>21</v>
      </c>
      <c r="E9" s="49"/>
      <c r="F9" s="49"/>
      <c r="G9" s="49"/>
      <c r="H9" s="49"/>
      <c r="I9" s="50"/>
      <c r="L9" s="2"/>
    </row>
    <row r="10">
      <c r="A10" s="86" t="s">
        <v>7</v>
      </c>
      <c r="B10" s="87" t="s">
        <v>8</v>
      </c>
      <c r="C10" s="88" t="s">
        <v>9</v>
      </c>
      <c r="D10" s="85" t="s">
        <v>14</v>
      </c>
      <c r="E10" s="33" t="s">
        <v>15</v>
      </c>
      <c r="F10" s="33" t="s">
        <v>16</v>
      </c>
      <c r="G10" s="33" t="s">
        <v>17</v>
      </c>
      <c r="H10" s="33" t="s">
        <v>18</v>
      </c>
      <c r="I10" s="33" t="s">
        <v>19</v>
      </c>
      <c r="L10" s="42" t="s">
        <v>47</v>
      </c>
    </row>
    <row r="11">
      <c r="A11" s="37" t="n">
        <f>Cereal_1</f>
        <v>0</v>
      </c>
      <c r="B11" s="35" t="n">
        <f>Cereal_1</f>
        <v>0</v>
      </c>
      <c r="C11" s="83" t="n">
        <f>Cereal_1</f>
        <v>0</v>
      </c>
      <c r="D11" s="89" t="n">
        <v>0</v>
      </c>
      <c r="E11" s="36" t="s">
        <v>20</v>
      </c>
      <c r="F11" s="36" t="s">
        <v>20</v>
      </c>
      <c r="G11" s="36" t="s">
        <v>20</v>
      </c>
      <c r="H11" s="36" t="s">
        <v>20</v>
      </c>
      <c r="I11" s="36" t="s">
        <v>20</v>
      </c>
      <c r="L11" s="43" t="n">
        <v>3</v>
      </c>
    </row>
    <row r="12">
      <c r="A12" s="37" t="n">
        <f>Cereal_2</f>
        <v>0</v>
      </c>
      <c r="B12" s="35" t="n">
        <f>Cereal_2</f>
        <v>0</v>
      </c>
      <c r="C12" s="83" t="n">
        <f>Cereal_2</f>
        <v>0</v>
      </c>
      <c r="D12" s="89" t="n">
        <v>5.29</v>
      </c>
      <c r="E12" s="36" t="n">
        <v>3.14</v>
      </c>
      <c r="F12" s="73" t="n">
        <v>2.0799999999999999E-2</v>
      </c>
      <c r="G12" s="36" t="n">
        <v>4.0599999999999996</v>
      </c>
      <c r="H12" s="36" t="n">
        <v>4.24</v>
      </c>
      <c r="I12" s="36" t="n">
        <v>7.86</v>
      </c>
      <c r="L12" s="43" t="n">
        <v>0</v>
      </c>
    </row>
    <row r="13">
      <c r="A13" s="37" t="n">
        <f>Fruits_Vegetables_1</f>
        <v>0</v>
      </c>
      <c r="B13" s="35" t="n">
        <f>Fruits_Vegetables_1</f>
        <v>0</v>
      </c>
      <c r="C13" s="83" t="n">
        <f>Fruits_Vegetables_1</f>
        <v>0</v>
      </c>
      <c r="D13" s="89" t="n">
        <v>10.199999999999999</v>
      </c>
      <c r="E13" s="36" t="n">
        <v>10.99</v>
      </c>
      <c r="F13" s="73" t="n">
        <v>0.13919999999999999</v>
      </c>
      <c r="G13" s="36" t="n">
        <v>7.19</v>
      </c>
      <c r="H13" s="36" t="n">
        <v>13.02</v>
      </c>
      <c r="I13" s="36" t="n">
        <v>11.79</v>
      </c>
      <c r="L13" s="43" t="n">
        <v>0</v>
      </c>
    </row>
    <row r="14">
      <c r="A14" s="37" t="n">
        <f>Fruits_Vegetables_2</f>
        <v>0</v>
      </c>
      <c r="B14" s="35" t="n">
        <f>Fruits_Vegetables_2</f>
        <v>0</v>
      </c>
      <c r="C14" s="83" t="n">
        <f>Fruits_Vegetables_2</f>
        <v>0</v>
      </c>
      <c r="D14" s="89" t="n">
        <v>10.199999999999999</v>
      </c>
      <c r="E14" s="36" t="n">
        <v>10.99</v>
      </c>
      <c r="F14" s="73" t="n">
        <v>0.13919999999999999</v>
      </c>
      <c r="G14" s="36" t="n">
        <v>7.19</v>
      </c>
      <c r="H14" s="36" t="n">
        <v>13.02</v>
      </c>
      <c r="I14" s="36" t="n">
        <v>11.79</v>
      </c>
      <c r="L14" s="43" t="n">
        <v>0</v>
      </c>
    </row>
    <row r="15">
      <c r="A15" s="37" t="n">
        <f>Roots_Tubers_Oil_1</f>
        <v>0</v>
      </c>
      <c r="B15" s="35" t="n">
        <f>Roots_Tubers_Oil_1</f>
        <v>0</v>
      </c>
      <c r="C15" s="83" t="n">
        <f>Roots_Tubers_Oil_1</f>
        <v>0</v>
      </c>
      <c r="D15" s="89" t="n">
        <v>1.52</v>
      </c>
      <c r="E15" s="36" t="n">
        <v>2.46</v>
      </c>
      <c r="F15" s="73" t="n">
        <v>7.5700000000000003E-2</v>
      </c>
      <c r="G15" s="36" t="n">
        <v>0.14000000000000001</v>
      </c>
      <c r="H15" s="36" t="n">
        <v>7.94</v>
      </c>
      <c r="I15" s="36" t="n">
        <v>4.33</v>
      </c>
      <c r="L15" s="43" t="n">
        <v>0</v>
      </c>
    </row>
    <row r="16">
      <c r="A16" s="37" t="n">
        <f>Roots_Tubers_Oil_2</f>
        <v>0</v>
      </c>
      <c r="B16" s="35" t="n">
        <f>Roots_Tubers_Oil_2</f>
        <v>0</v>
      </c>
      <c r="C16" s="83" t="n">
        <f>Roots_Tubers_Oil_2</f>
        <v>0</v>
      </c>
      <c r="D16" s="89" t="n">
        <v>4.87</v>
      </c>
      <c r="E16" s="36" t="n">
        <v>3.73</v>
      </c>
      <c r="F16" s="73" t="n">
        <v>0.1047</v>
      </c>
      <c r="G16" s="36" t="n">
        <v>11.95</v>
      </c>
      <c r="H16" s="36" t="n">
        <v>9.52</v>
      </c>
      <c r="I16" s="36" t="n">
        <v>5.76</v>
      </c>
      <c r="L16" s="43" t="n">
        <v>0</v>
      </c>
      <c r="X16" s="11"/>
      <c r="Y16" s="11"/>
      <c r="Z16" s="11"/>
      <c r="AA16" s="11"/>
    </row>
    <row r="17">
      <c r="A17" s="37" t="n">
        <f>Animals_Products_1</f>
        <v>0</v>
      </c>
      <c r="B17" s="35" t="n">
        <f>Animals_Products_1</f>
        <v>0</v>
      </c>
      <c r="C17" s="83" t="n">
        <f>Animals_Products_1</f>
        <v>0</v>
      </c>
      <c r="D17" s="89" t="s">
        <v>20</v>
      </c>
      <c r="E17" s="36" t="s">
        <v>20</v>
      </c>
      <c r="F17" s="36" t="s">
        <v>20</v>
      </c>
      <c r="G17" s="36" t="s">
        <v>20</v>
      </c>
      <c r="H17" s="36" t="s">
        <v>20</v>
      </c>
      <c r="I17" s="36" t="s">
        <v>20</v>
      </c>
      <c r="L17" s="43" t="n">
        <v>15</v>
      </c>
    </row>
    <row r="18">
      <c r="A18" s="37" t="n">
        <f>Animals_Products_2</f>
        <v>0</v>
      </c>
      <c r="B18" s="35" t="n">
        <f>Animals_Products_2</f>
        <v>0</v>
      </c>
      <c r="C18" s="83" t="n">
        <f>Animals_Products_2</f>
        <v>0</v>
      </c>
      <c r="D18" s="89" t="s">
        <v>20</v>
      </c>
      <c r="E18" s="36" t="s">
        <v>20</v>
      </c>
      <c r="F18" s="36" t="s">
        <v>20</v>
      </c>
      <c r="G18" s="36" t="s">
        <v>20</v>
      </c>
      <c r="H18" s="36" t="s">
        <v>20</v>
      </c>
      <c r="I18" s="36" t="s">
        <v>20</v>
      </c>
      <c r="L18" s="43" t="n">
        <v>11</v>
      </c>
    </row>
    <row r="19">
      <c r="A19" s="37" t="n">
        <f>Fish_1</f>
        <v>0</v>
      </c>
      <c r="B19" s="35" t="n">
        <f>Fish_1</f>
        <v>0</v>
      </c>
      <c r="C19" s="83" t="n">
        <f>Fish_1</f>
        <v>0</v>
      </c>
      <c r="D19" s="89" t="s">
        <v>20</v>
      </c>
      <c r="E19" s="36" t="s">
        <v>20</v>
      </c>
      <c r="F19" s="36" t="s">
        <v>20</v>
      </c>
      <c r="G19" s="36" t="s">
        <v>20</v>
      </c>
      <c r="H19" s="36" t="s">
        <v>20</v>
      </c>
      <c r="I19" s="36" t="s">
        <v>20</v>
      </c>
      <c r="L19" s="43" t="n">
        <v>10</v>
      </c>
    </row>
    <row r="20">
      <c r="A20" s="37" t="n">
        <f>Fish_2</f>
        <v>0</v>
      </c>
      <c r="B20" s="35" t="n">
        <f>Fish_2</f>
        <v>0</v>
      </c>
      <c r="C20" s="83" t="n">
        <f>Fish_2</f>
        <v>0</v>
      </c>
      <c r="D20" s="89" t="s">
        <v>20</v>
      </c>
      <c r="E20" s="36" t="s">
        <v>20</v>
      </c>
      <c r="F20" s="36" t="s">
        <v>20</v>
      </c>
      <c r="G20" s="36" t="s">
        <v>20</v>
      </c>
      <c r="H20" s="36" t="s">
        <v>20</v>
      </c>
      <c r="I20" s="36" t="s">
        <v>20</v>
      </c>
      <c r="L20" s="43" t="n">
        <v>6</v>
      </c>
    </row>
    <row r="21">
      <c r="A21" s="37" t="n">
        <f>Other_1</f>
        <v>0</v>
      </c>
      <c r="B21" s="35" t="n">
        <f>Other_1</f>
        <v>0</v>
      </c>
      <c r="C21" s="83" t="n">
        <f>Other_1</f>
        <v>0</v>
      </c>
      <c r="D21" s="89" t="n">
        <v>1.52</v>
      </c>
      <c r="E21" s="36" t="n">
        <v>2.46</v>
      </c>
      <c r="F21" s="73" t="n">
        <v>7.5700000000000003E-2</v>
      </c>
      <c r="G21" s="36" t="n">
        <v>0.14000000000000001</v>
      </c>
      <c r="H21" s="36" t="n">
        <v>7.94</v>
      </c>
      <c r="I21" s="36" t="n">
        <v>4.33</v>
      </c>
      <c r="L21" s="43" t="n">
        <v>0</v>
      </c>
    </row>
    <row r="22" ht="15.75" customHeight="1">
      <c r="A22" s="38" t="n">
        <f>Other_2</f>
        <v>0</v>
      </c>
      <c r="B22" s="39" t="n">
        <f>Other_2</f>
        <v>0</v>
      </c>
      <c r="C22" s="84" t="n">
        <f>Other_2</f>
        <v>0</v>
      </c>
      <c r="D22" s="89" t="n">
        <v>1.52</v>
      </c>
      <c r="E22" s="36" t="n">
        <v>2.46</v>
      </c>
      <c r="F22" s="73" t="n">
        <v>7.5700000000000003E-2</v>
      </c>
      <c r="G22" s="36" t="n">
        <v>0.14000000000000001</v>
      </c>
      <c r="H22" s="36" t="n">
        <v>7.94</v>
      </c>
      <c r="I22" s="36" t="n">
        <v>4.33</v>
      </c>
      <c r="L22" s="44" t="n">
        <v>0</v>
      </c>
    </row>
    <row r="23">
      <c r="A23" s="5"/>
      <c r="B23" s="5"/>
      <c r="C23" s="5"/>
      <c r="D23" s="5"/>
    </row>
    <row r="24">
      <c r="A24" s="5"/>
      <c r="B24" s="5"/>
      <c r="C24" s="5"/>
      <c r="D24" s="5"/>
    </row>
    <row r="25" ht="15.75" customHeight="1">
      <c r="A25" s="68" t="s">
        <v>37</v>
      </c>
      <c r="B25" s="68"/>
      <c r="C25" s="68"/>
      <c r="D25" s="68"/>
      <c r="E25" s="68"/>
      <c r="F25" s="68"/>
      <c r="G25" s="68"/>
      <c r="H25" s="68"/>
      <c r="I25" s="68"/>
      <c r="J25" s="68"/>
      <c r="K25" s="68"/>
      <c r="L25" s="68"/>
    </row>
    <row r="26" ht="83.25" customHeight="1">
      <c r="A26" s="52" t="s">
        <v>39</v>
      </c>
      <c r="B26" s="52"/>
      <c r="C26" s="52"/>
      <c r="D26" s="52"/>
      <c r="E26" s="52"/>
      <c r="F26" s="52"/>
      <c r="G26" s="52"/>
      <c r="H26" s="52"/>
      <c r="I26" s="52"/>
      <c r="J26" s="5"/>
      <c r="K26" s="5"/>
      <c r="L26" s="5"/>
    </row>
    <row r="27">
      <c r="C27" s="5"/>
      <c r="D27" s="5"/>
      <c r="E27" s="5"/>
      <c r="F27" s="5"/>
      <c r="G27" s="5"/>
      <c r="H27" s="5"/>
      <c r="I27" s="5"/>
      <c r="J27" s="5"/>
      <c r="K27" s="5"/>
      <c r="L27" s="5"/>
      <c r="M27" s="5"/>
      <c r="N27" s="5"/>
      <c r="O27" s="5"/>
    </row>
    <row r="28" ht="15.75" customHeight="1">
      <c r="D28" s="51" t="s">
        <v>23</v>
      </c>
      <c r="E28" s="51"/>
      <c r="F28" s="51"/>
      <c r="G28" s="51"/>
      <c r="H28" s="51"/>
      <c r="I28" s="51"/>
      <c r="J28" s="54"/>
    </row>
    <row r="29" ht="90" customHeight="1">
      <c r="A29" s="41" t="s">
        <v>7</v>
      </c>
      <c r="B29" s="40" t="s">
        <v>8</v>
      </c>
      <c r="C29" s="82" t="s">
        <v>9</v>
      </c>
      <c r="D29" s="81" t="s">
        <v>14</v>
      </c>
      <c r="E29" s="55" t="s">
        <v>15</v>
      </c>
      <c r="F29" s="55" t="s">
        <v>16</v>
      </c>
      <c r="G29" s="55" t="s">
        <v>17</v>
      </c>
      <c r="H29" s="55" t="s">
        <v>18</v>
      </c>
      <c r="I29" s="55" t="s">
        <v>19</v>
      </c>
      <c r="J29" s="75"/>
      <c r="K29" s="55" t="s">
        <v>28</v>
      </c>
      <c r="L29" s="76" t="s">
        <v>34</v>
      </c>
      <c r="M29" s="55" t="s">
        <v>52</v>
      </c>
      <c r="N29" s="55" t="s">
        <v>30</v>
      </c>
      <c r="O29" s="77" t="s">
        <v>38</v>
      </c>
      <c r="P29" s="47" t="s">
        <v>57</v>
      </c>
      <c r="Q29" s="45" t="s">
        <v>58</v>
      </c>
    </row>
    <row r="30">
      <c r="A30" s="37" t="n">
        <f>Cereal_1</f>
        <v>0</v>
      </c>
      <c r="B30" s="35" t="n">
        <f>Cereal_1</f>
        <v>0</v>
      </c>
      <c r="C30" s="83" t="n">
        <f>Cereal_1</f>
        <v>0</v>
      </c>
      <c r="D30" s="90" t="n">
        <f t="shared" ref="D30:D35" si="0">E30*(1+D11/100)</f>
        <v>1000</v>
      </c>
      <c r="E30" s="91" t="n">
        <f t="shared" ref="E30:E41" si="1">$C$43</f>
        <v>1000</v>
      </c>
      <c r="F30" s="92" t="n">
        <f>IF(ISNUMBER(E11),E30*(1-E11/100),E30)</f>
        <v>1000</v>
      </c>
      <c r="G30" s="92" t="n">
        <f>IF(ISNUMBER(F11),F30*(1-F11/100),F30)</f>
        <v>1000</v>
      </c>
      <c r="H30" s="92" t="n">
        <f>IF(ISNUMBER(G11),G30*(1-G11/100),G30)</f>
        <v>1000</v>
      </c>
      <c r="I30" s="92" t="n">
        <f t="shared" ref="I30" si="2">IF(ISNUMBER(H11),H30*(1-H11/100),H30)</f>
        <v>1000</v>
      </c>
      <c r="J30" s="78"/>
      <c r="K30" s="79" t="n">
        <f t="shared" ref="K30:K40" si="3">I30</f>
        <v>1000</v>
      </c>
      <c r="L30" s="57" t="n">
        <f>IF(L11=0,1-K30/E30,L11/100)</f>
        <v>0.03</v>
      </c>
      <c r="M30" s="93" t="n">
        <f>Cereal_1_Prod</f>
        <v>0</v>
      </c>
      <c r="N30" s="79" t="n">
        <f>L30*M30</f>
        <v>0</v>
      </c>
      <c r="O30" s="80" t="n">
        <f>IF(ISNUMBER(D11),M30*(1+D11/100),M30)</f>
        <v>0</v>
      </c>
      <c r="P30" s="36" t="n">
        <f>SUM('Step1a_AnnualProduction&amp;Imports'!F5:G5)</f>
        <v>0</v>
      </c>
      <c r="Q30" s="46" t="n">
        <f>P30*L30</f>
        <v>0</v>
      </c>
    </row>
    <row r="31">
      <c r="A31" s="37" t="n">
        <f>Cereal_2</f>
        <v>0</v>
      </c>
      <c r="B31" s="35" t="n">
        <f>Cereal_2</f>
        <v>0</v>
      </c>
      <c r="C31" s="83" t="n">
        <f>Cereal_2</f>
        <v>0</v>
      </c>
      <c r="D31" s="90" t="n">
        <f t="shared" si="0"/>
        <v>1052.8999999999999</v>
      </c>
      <c r="E31" s="91" t="n">
        <f t="shared" si="1"/>
        <v>1000</v>
      </c>
      <c r="F31" s="92" t="n">
        <f t="shared" ref="F31:I41" si="4">IF(ISNUMBER(E12),E31*(1-E12/100),E31)</f>
        <v>968.6</v>
      </c>
      <c r="G31" s="92" t="n">
        <f t="shared" si="4"/>
        <v>968.39853120000009</v>
      </c>
      <c r="H31" s="92" t="n">
        <f t="shared" si="4"/>
        <v>929.08155083328018</v>
      </c>
      <c r="I31" s="92" t="n">
        <f t="shared" si="4"/>
        <v>889.68849307794915</v>
      </c>
      <c r="J31" s="78"/>
      <c r="K31" s="79" t="n">
        <f t="shared" si="3"/>
        <v>889.68849307794915</v>
      </c>
      <c r="L31" s="57" t="n">
        <f t="shared" ref="L31:L41" si="5">IF(L12=0,1-K31/E31,L12/100)</f>
        <v>0.11031150692205083</v>
      </c>
      <c r="M31" s="93" t="n">
        <f>Cereal_2_Prod</f>
        <v>0</v>
      </c>
      <c r="N31" s="72" t="n">
        <f t="shared" ref="N31:N41" si="6">L31*M31</f>
        <v>0</v>
      </c>
      <c r="O31" s="80" t="n">
        <f>IF(ISNUMBER(D12),M31*(1+D12/100),M31)</f>
        <v>0</v>
      </c>
      <c r="P31" s="36" t="n">
        <f>SUM('Step1a_AnnualProduction&amp;Imports'!F6:G6)</f>
        <v>0</v>
      </c>
      <c r="Q31" s="46" t="n">
        <f t="shared" ref="Q31:Q41" si="7">P31*L31</f>
        <v>0</v>
      </c>
    </row>
    <row r="32">
      <c r="A32" s="37" t="n">
        <f>Fruits_Vegetables_1</f>
        <v>0</v>
      </c>
      <c r="B32" s="35" t="n">
        <f>Fruits_Vegetables_1</f>
        <v>0</v>
      </c>
      <c r="C32" s="83" t="n">
        <f>Fruits_Vegetables_1</f>
        <v>0</v>
      </c>
      <c r="D32" s="90" t="n">
        <f t="shared" si="0"/>
        <v>1102</v>
      </c>
      <c r="E32" s="91" t="n">
        <f t="shared" si="1"/>
        <v>1000</v>
      </c>
      <c r="F32" s="92" t="n">
        <f t="shared" si="4"/>
        <v>890.1</v>
      </c>
      <c r="G32" s="92" t="n">
        <f t="shared" si="4"/>
        <v>888.86098080000011</v>
      </c>
      <c r="H32" s="92" t="n">
        <f t="shared" si="4"/>
        <v>824.95187628048018</v>
      </c>
      <c r="I32" s="92" t="n">
        <f t="shared" si="4"/>
        <v>717.5431419887617</v>
      </c>
      <c r="J32" s="78"/>
      <c r="K32" s="79" t="n">
        <f t="shared" si="3"/>
        <v>717.5431419887617</v>
      </c>
      <c r="L32" s="57" t="n">
        <f t="shared" si="5"/>
        <v>0.28245685801123832</v>
      </c>
      <c r="M32" s="93" t="n">
        <f>Fruits_Vegetables_1_Prod</f>
        <v>0</v>
      </c>
      <c r="N32" s="72" t="n">
        <f t="shared" si="6"/>
        <v>0</v>
      </c>
      <c r="O32" s="80" t="n">
        <f t="shared" ref="O32:O41" si="8">IF(ISNUMBER(D13),M32*(1+D13/100),M32)</f>
        <v>0</v>
      </c>
      <c r="P32" s="36" t="n">
        <f>SUM('Step1a_AnnualProduction&amp;Imports'!F7:G7)</f>
        <v>0</v>
      </c>
      <c r="Q32" s="46" t="n">
        <f t="shared" si="7"/>
        <v>0</v>
      </c>
    </row>
    <row r="33">
      <c r="A33" s="37" t="n">
        <f>Fruits_Vegetables_2</f>
        <v>0</v>
      </c>
      <c r="B33" s="35" t="n">
        <f>Fruits_Vegetables_2</f>
        <v>0</v>
      </c>
      <c r="C33" s="83" t="n">
        <f>Fruits_Vegetables_2</f>
        <v>0</v>
      </c>
      <c r="D33" s="90" t="n">
        <f t="shared" si="0"/>
        <v>1102</v>
      </c>
      <c r="E33" s="91" t="n">
        <f t="shared" si="1"/>
        <v>1000</v>
      </c>
      <c r="F33" s="92" t="n">
        <f t="shared" si="4"/>
        <v>890.1</v>
      </c>
      <c r="G33" s="92" t="n">
        <f t="shared" si="4"/>
        <v>888.86098080000011</v>
      </c>
      <c r="H33" s="92" t="n">
        <f t="shared" si="4"/>
        <v>824.95187628048018</v>
      </c>
      <c r="I33" s="92" t="n">
        <f t="shared" si="4"/>
        <v>717.5431419887617</v>
      </c>
      <c r="J33" s="78"/>
      <c r="K33" s="79" t="n">
        <f t="shared" si="3"/>
        <v>717.5431419887617</v>
      </c>
      <c r="L33" s="57" t="n">
        <f t="shared" si="5"/>
        <v>0.28245685801123832</v>
      </c>
      <c r="M33" s="93" t="n">
        <f>Fruits_Vegetables_2_Prod</f>
        <v>0</v>
      </c>
      <c r="N33" s="72" t="n">
        <f t="shared" si="6"/>
        <v>0</v>
      </c>
      <c r="O33" s="80" t="n">
        <f t="shared" si="8"/>
        <v>0</v>
      </c>
      <c r="P33" s="36" t="n">
        <f>SUM('Step1a_AnnualProduction&amp;Imports'!F8:G8)</f>
        <v>0</v>
      </c>
      <c r="Q33" s="46" t="n">
        <f t="shared" si="7"/>
        <v>0</v>
      </c>
    </row>
    <row r="34">
      <c r="A34" s="37" t="n">
        <f>Roots_Tubers_Oil_1</f>
        <v>0</v>
      </c>
      <c r="B34" s="35" t="n">
        <f>Roots_Tubers_Oil_1</f>
        <v>0</v>
      </c>
      <c r="C34" s="83" t="n">
        <f>Roots_Tubers_Oil_1</f>
        <v>0</v>
      </c>
      <c r="D34" s="90" t="n">
        <f t="shared" si="0"/>
        <v>1015.2</v>
      </c>
      <c r="E34" s="91" t="n">
        <f t="shared" si="1"/>
        <v>1000</v>
      </c>
      <c r="F34" s="92" t="n">
        <f t="shared" si="4"/>
        <v>975.40000000000009</v>
      </c>
      <c r="G34" s="92" t="n">
        <f t="shared" si="4"/>
        <v>974.66162220000012</v>
      </c>
      <c r="H34" s="92" t="n">
        <f t="shared" si="4"/>
        <v>973.29709592892016</v>
      </c>
      <c r="I34" s="92" t="n">
        <f t="shared" si="4"/>
        <v>896.01730651216383</v>
      </c>
      <c r="J34" s="78"/>
      <c r="K34" s="79" t="n">
        <f t="shared" si="3"/>
        <v>896.01730651216383</v>
      </c>
      <c r="L34" s="57" t="n">
        <f t="shared" si="5"/>
        <v>0.10398269348783618</v>
      </c>
      <c r="M34" s="93" t="n">
        <f>Roots_Tubers_Oil_1_Prod</f>
        <v>0</v>
      </c>
      <c r="N34" s="72" t="n">
        <f t="shared" si="6"/>
        <v>0</v>
      </c>
      <c r="O34" s="80" t="n">
        <f t="shared" si="8"/>
        <v>0</v>
      </c>
      <c r="P34" s="36" t="n">
        <f>SUM('Step1a_AnnualProduction&amp;Imports'!F9:G9)</f>
        <v>0</v>
      </c>
      <c r="Q34" s="46" t="n">
        <f t="shared" si="7"/>
        <v>0</v>
      </c>
    </row>
    <row r="35">
      <c r="A35" s="37" t="n">
        <f>Roots_Tubers_Oil_2</f>
        <v>0</v>
      </c>
      <c r="B35" s="35" t="n">
        <f>Roots_Tubers_Oil_2</f>
        <v>0</v>
      </c>
      <c r="C35" s="83" t="n">
        <f>Roots_Tubers_Oil_2</f>
        <v>0</v>
      </c>
      <c r="D35" s="90" t="n">
        <f t="shared" si="0"/>
        <v>1048.7</v>
      </c>
      <c r="E35" s="91" t="n">
        <f t="shared" si="1"/>
        <v>1000</v>
      </c>
      <c r="F35" s="92" t="n">
        <f t="shared" si="4"/>
        <v>962.7</v>
      </c>
      <c r="G35" s="92" t="n">
        <f t="shared" si="4"/>
        <v>961.69205310000007</v>
      </c>
      <c r="H35" s="92" t="n">
        <f t="shared" si="4"/>
        <v>846.76985275455013</v>
      </c>
      <c r="I35" s="92" t="n">
        <f t="shared" si="4"/>
        <v>766.15736277231701</v>
      </c>
      <c r="J35" s="78"/>
      <c r="K35" s="79" t="n">
        <f t="shared" si="3"/>
        <v>766.15736277231701</v>
      </c>
      <c r="L35" s="57" t="n">
        <f t="shared" si="5"/>
        <v>0.23384263722768295</v>
      </c>
      <c r="M35" s="93" t="n">
        <f>Roots_Tubers_Oil_2_Prod</f>
        <v>0</v>
      </c>
      <c r="N35" s="72" t="n">
        <f t="shared" si="6"/>
        <v>0</v>
      </c>
      <c r="O35" s="80" t="n">
        <f t="shared" si="8"/>
        <v>0</v>
      </c>
      <c r="P35" s="36" t="n">
        <f>SUM('Step1a_AnnualProduction&amp;Imports'!F10:G10)</f>
        <v>0</v>
      </c>
      <c r="Q35" s="46" t="n">
        <f t="shared" si="7"/>
        <v>0</v>
      </c>
    </row>
    <row r="36">
      <c r="A36" s="37" t="n">
        <f>Animals_Products_1</f>
        <v>0</v>
      </c>
      <c r="B36" s="35" t="n">
        <f>Animals_Products_1</f>
        <v>0</v>
      </c>
      <c r="C36" s="83" t="n">
        <f>Animals_Products_1</f>
        <v>0</v>
      </c>
      <c r="D36" s="90" t="s">
        <v>22</v>
      </c>
      <c r="E36" s="91" t="n">
        <f t="shared" si="1"/>
        <v>1000</v>
      </c>
      <c r="F36" s="92" t="n">
        <f t="shared" si="4"/>
        <v>1000</v>
      </c>
      <c r="G36" s="92" t="n">
        <f t="shared" si="4"/>
        <v>1000</v>
      </c>
      <c r="H36" s="92" t="n">
        <f t="shared" si="4"/>
        <v>1000</v>
      </c>
      <c r="I36" s="92" t="n">
        <f t="shared" si="4"/>
        <v>1000</v>
      </c>
      <c r="J36" s="78"/>
      <c r="K36" s="79" t="n">
        <f t="shared" si="3"/>
        <v>1000</v>
      </c>
      <c r="L36" s="57" t="n">
        <f t="shared" si="5"/>
        <v>0.15</v>
      </c>
      <c r="M36" s="93" t="n">
        <f>Animals_Products_1_Prod</f>
        <v>0</v>
      </c>
      <c r="N36" s="72" t="n">
        <f t="shared" si="6"/>
        <v>0</v>
      </c>
      <c r="O36" s="80" t="n">
        <f t="shared" si="8"/>
        <v>0</v>
      </c>
      <c r="P36" s="36" t="n">
        <f>SUM('Step1a_AnnualProduction&amp;Imports'!F11:G11)</f>
        <v>0</v>
      </c>
      <c r="Q36" s="46" t="n">
        <f t="shared" si="7"/>
        <v>0</v>
      </c>
    </row>
    <row r="37">
      <c r="A37" s="37" t="n">
        <f>Animals_Products_2</f>
        <v>0</v>
      </c>
      <c r="B37" s="35" t="n">
        <f>Animals_Products_2</f>
        <v>0</v>
      </c>
      <c r="C37" s="83" t="n">
        <f>Animals_Products_2</f>
        <v>0</v>
      </c>
      <c r="D37" s="90" t="s">
        <v>22</v>
      </c>
      <c r="E37" s="91" t="n">
        <f t="shared" si="1"/>
        <v>1000</v>
      </c>
      <c r="F37" s="92" t="n">
        <f t="shared" si="4"/>
        <v>1000</v>
      </c>
      <c r="G37" s="92" t="n">
        <f t="shared" si="4"/>
        <v>1000</v>
      </c>
      <c r="H37" s="92" t="n">
        <f t="shared" si="4"/>
        <v>1000</v>
      </c>
      <c r="I37" s="92" t="n">
        <f t="shared" si="4"/>
        <v>1000</v>
      </c>
      <c r="J37" s="78"/>
      <c r="K37" s="79" t="n">
        <f t="shared" si="3"/>
        <v>1000</v>
      </c>
      <c r="L37" s="57" t="n">
        <f t="shared" si="5"/>
        <v>0.11</v>
      </c>
      <c r="M37" s="93" t="n">
        <f>Animals_Products_2_Prod</f>
        <v>0</v>
      </c>
      <c r="N37" s="72" t="n">
        <f t="shared" si="6"/>
        <v>0</v>
      </c>
      <c r="O37" s="80" t="n">
        <f t="shared" si="8"/>
        <v>0</v>
      </c>
      <c r="P37" s="36" t="n">
        <f>SUM('Step1a_AnnualProduction&amp;Imports'!F12:G12)</f>
        <v>0</v>
      </c>
      <c r="Q37" s="46" t="n">
        <f t="shared" si="7"/>
        <v>0</v>
      </c>
    </row>
    <row r="38">
      <c r="A38" s="37" t="n">
        <f>Fish_1</f>
        <v>0</v>
      </c>
      <c r="B38" s="35" t="n">
        <f>Fish_1</f>
        <v>0</v>
      </c>
      <c r="C38" s="83" t="n">
        <f>Fish_1</f>
        <v>0</v>
      </c>
      <c r="D38" s="90"/>
      <c r="E38" s="91" t="n">
        <f t="shared" si="1"/>
        <v>1000</v>
      </c>
      <c r="F38" s="92" t="n">
        <f t="shared" si="4"/>
        <v>1000</v>
      </c>
      <c r="G38" s="92" t="n">
        <f t="shared" si="4"/>
        <v>1000</v>
      </c>
      <c r="H38" s="92" t="n">
        <f t="shared" si="4"/>
        <v>1000</v>
      </c>
      <c r="I38" s="92" t="n">
        <f t="shared" si="4"/>
        <v>1000</v>
      </c>
      <c r="J38" s="78"/>
      <c r="K38" s="79" t="n">
        <f t="shared" si="3"/>
        <v>1000</v>
      </c>
      <c r="L38" s="57" t="n">
        <f t="shared" si="5"/>
        <v>0.1</v>
      </c>
      <c r="M38" s="93" t="n">
        <f>Fish_1_Prod</f>
        <v>0</v>
      </c>
      <c r="N38" s="72" t="n">
        <f t="shared" si="6"/>
        <v>0</v>
      </c>
      <c r="O38" s="80" t="n">
        <f t="shared" si="8"/>
        <v>0</v>
      </c>
      <c r="P38" s="36" t="n">
        <f>SUM('Step1a_AnnualProduction&amp;Imports'!F13:G13)</f>
        <v>0</v>
      </c>
      <c r="Q38" s="46" t="n">
        <f t="shared" si="7"/>
        <v>0</v>
      </c>
    </row>
    <row r="39">
      <c r="A39" s="37" t="n">
        <f>Fish_2</f>
        <v>0</v>
      </c>
      <c r="B39" s="35" t="n">
        <f>Fish_2</f>
        <v>0</v>
      </c>
      <c r="C39" s="83" t="n">
        <f>Fish_2</f>
        <v>0</v>
      </c>
      <c r="D39" s="90"/>
      <c r="E39" s="91" t="n">
        <f t="shared" si="1"/>
        <v>1000</v>
      </c>
      <c r="F39" s="92" t="n">
        <f t="shared" si="4"/>
        <v>1000</v>
      </c>
      <c r="G39" s="92" t="n">
        <f t="shared" si="4"/>
        <v>1000</v>
      </c>
      <c r="H39" s="92" t="n">
        <f t="shared" si="4"/>
        <v>1000</v>
      </c>
      <c r="I39" s="92" t="n">
        <f t="shared" si="4"/>
        <v>1000</v>
      </c>
      <c r="J39" s="78"/>
      <c r="K39" s="79" t="n">
        <f t="shared" si="3"/>
        <v>1000</v>
      </c>
      <c r="L39" s="57" t="n">
        <f t="shared" si="5"/>
        <v>0.06</v>
      </c>
      <c r="M39" s="93" t="n">
        <f>Fish_2_Prod</f>
        <v>0</v>
      </c>
      <c r="N39" s="72" t="n">
        <f t="shared" si="6"/>
        <v>0</v>
      </c>
      <c r="O39" s="80" t="n">
        <f t="shared" si="8"/>
        <v>0</v>
      </c>
      <c r="P39" s="36" t="n">
        <f>SUM('Step1a_AnnualProduction&amp;Imports'!F14:G14)</f>
        <v>0</v>
      </c>
      <c r="Q39" s="46" t="n">
        <f t="shared" si="7"/>
        <v>0</v>
      </c>
    </row>
    <row r="40">
      <c r="A40" s="37" t="n">
        <f>Other_1</f>
        <v>0</v>
      </c>
      <c r="B40" s="35" t="n">
        <f>Other_1</f>
        <v>0</v>
      </c>
      <c r="C40" s="83" t="n">
        <f>Other_1</f>
        <v>0</v>
      </c>
      <c r="D40" s="90" t="n">
        <f>E40*(1+D21/100)</f>
        <v>1015.2</v>
      </c>
      <c r="E40" s="91" t="n">
        <f t="shared" si="1"/>
        <v>1000</v>
      </c>
      <c r="F40" s="92" t="n">
        <f t="shared" si="4"/>
        <v>975.40000000000009</v>
      </c>
      <c r="G40" s="92" t="n">
        <f t="shared" si="4"/>
        <v>974.66162220000012</v>
      </c>
      <c r="H40" s="92" t="n">
        <f t="shared" si="4"/>
        <v>973.29709592892016</v>
      </c>
      <c r="I40" s="92" t="n">
        <f t="shared" si="4"/>
        <v>896.01730651216383</v>
      </c>
      <c r="J40" s="78"/>
      <c r="K40" s="79" t="n">
        <f t="shared" si="3"/>
        <v>896.01730651216383</v>
      </c>
      <c r="L40" s="57" t="n">
        <f t="shared" si="5"/>
        <v>0.10398269348783618</v>
      </c>
      <c r="M40" s="93" t="n">
        <f>Other_1_Prod</f>
        <v>0</v>
      </c>
      <c r="N40" s="72" t="n">
        <f t="shared" si="6"/>
        <v>0</v>
      </c>
      <c r="O40" s="80" t="n">
        <f t="shared" si="8"/>
        <v>0</v>
      </c>
      <c r="P40" s="36" t="n">
        <f>SUM('Step1a_AnnualProduction&amp;Imports'!F15:G15)</f>
        <v>0</v>
      </c>
      <c r="Q40" s="46" t="n">
        <f t="shared" si="7"/>
        <v>0</v>
      </c>
    </row>
    <row r="41" ht="15.75" customHeight="1">
      <c r="A41" s="38" t="n">
        <f>Other_2</f>
        <v>0</v>
      </c>
      <c r="B41" s="39" t="n">
        <f>Other_2</f>
        <v>0</v>
      </c>
      <c r="C41" s="84" t="n">
        <f>Other_2</f>
        <v>0</v>
      </c>
      <c r="D41" s="90" t="n">
        <f>E41*(1+D22/100)</f>
        <v>1015.2</v>
      </c>
      <c r="E41" s="91" t="n">
        <f t="shared" si="1"/>
        <v>1000</v>
      </c>
      <c r="F41" s="92" t="n">
        <f t="shared" si="4"/>
        <v>975.40000000000009</v>
      </c>
      <c r="G41" s="92" t="n">
        <f t="shared" si="4"/>
        <v>974.66162220000012</v>
      </c>
      <c r="H41" s="92" t="n">
        <f t="shared" si="4"/>
        <v>973.29709592892016</v>
      </c>
      <c r="I41" s="92" t="n">
        <f t="shared" si="4"/>
        <v>896.01730651216383</v>
      </c>
      <c r="J41" s="78"/>
      <c r="K41" s="79" t="n">
        <f>I41</f>
        <v>896.01730651216383</v>
      </c>
      <c r="L41" s="57" t="n">
        <f t="shared" si="5"/>
        <v>0.10398269348783618</v>
      </c>
      <c r="M41" s="93" t="n">
        <f>Other_2_Prod</f>
        <v>0</v>
      </c>
      <c r="N41" s="72" t="n">
        <f t="shared" si="6"/>
        <v>0</v>
      </c>
      <c r="O41" s="80" t="n">
        <f t="shared" si="8"/>
        <v>0</v>
      </c>
      <c r="P41" s="36" t="n">
        <f>SUM('Step1a_AnnualProduction&amp;Imports'!F16:G16)</f>
        <v>0</v>
      </c>
      <c r="Q41" s="46" t="n">
        <f t="shared" si="7"/>
        <v>0</v>
      </c>
    </row>
    <row r="42" ht="15.75" customHeight="1">
      <c r="D42" s="5"/>
      <c r="E42" s="5"/>
      <c r="F42" s="74"/>
      <c r="G42" s="74"/>
      <c r="H42" s="74"/>
      <c r="I42" s="74"/>
      <c r="J42" s="54"/>
    </row>
    <row r="43" ht="15.75" customHeight="1">
      <c r="A43" s="69" t="s">
        <v>29</v>
      </c>
      <c r="B43" s="70"/>
      <c r="C43" s="71" t="n">
        <v>1000</v>
      </c>
      <c r="D43" s="5"/>
      <c r="E43" s="5"/>
      <c r="F43" s="74"/>
      <c r="G43" s="74"/>
      <c r="H43" s="74"/>
      <c r="I43" s="74"/>
      <c r="J43" s="54"/>
    </row>
    <row r="44">
      <c r="J44" s="54"/>
    </row>
    <row r="45">
      <c r="J45" s="54"/>
    </row>
    <row r="46">
      <c r="J46" s="54"/>
    </row>
  </sheetData>
  <mergeCells count="5">
    <mergeCell ref="A7:I7"/>
    <mergeCell ref="L7:M7"/>
    <mergeCell ref="D9:I9"/>
    <mergeCell ref="A26:I26"/>
    <mergeCell ref="D28:I28"/>
  </mergeCells>
  <conditionalFormatting sqref="N11">
    <cfRule type="cellIs" dxfId="1" priority="2" operator="equal">
      <formula>1</formula>
    </cfRule>
  </conditionalFormatting>
  <conditionalFormatting sqref="L11:L22">
    <cfRule type="expression" dxfId="0" priority="1">
      <formula>AND(SUM(D11:I11)&lt;&gt;0,L11&lt;&gt;0)</formula>
    </cfRule>
  </conditionalFormatting>
  <dataValidations count="2">
    <dataValidation type="whole" allowBlank="1" showInputMessage="1" showErrorMessage="1" sqref="N11:N22">
      <formula1>1</formula1>
      <formula2>1</formula2>
    </dataValidation>
    <dataValidation type="custom" allowBlank="1" showInputMessage="1" showErrorMessage="1" sqref="M11:M22">
      <formula1>IF(M11=TRUE,1,2)</formula1>
    </dataValidation>
  </dataValidations>
  <pageMargins left="0.7" right="0.7" top="0.75" bottom="0.75" header="0.3" footer="0.3"/>
  <pageSetup paperSize="9" scale="37" fitToHeight="2" orientation="portrait"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E22" sqref="E22"/>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20.7109375" hidden="0" customWidth="1"/>
    <col min="16" max="16" width="8.7109375" hidden="0" customWidth="1"/>
    <col min="17" max="17" width="10.85546875" hidden="0" customWidth="1"/>
    <col min="18" max="18" width="10.85546875" hidden="0" customWidth="1"/>
  </cols>
  <sheetData>
    <row r="1">
      <c r="A1" t="s">
        <v>13</v>
      </c>
    </row>
    <row r="2" ht="15.75" customHeight="1">
      <c r="A2" s="102" t="s">
        <v>3</v>
      </c>
      <c r="B2" s="102"/>
      <c r="C2" s="102"/>
      <c r="D2" s="102"/>
      <c r="E2" s="102"/>
      <c r="F2" s="102"/>
      <c r="G2" s="102"/>
      <c r="H2" s="102"/>
      <c r="I2" s="102"/>
      <c r="J2" s="102"/>
      <c r="K2" s="102"/>
    </row>
    <row r="3">
      <c r="A3" s="110" t="s">
        <v>7</v>
      </c>
      <c r="B3" s="119" t="s">
        <v>8</v>
      </c>
      <c r="C3" s="119" t="s">
        <v>9</v>
      </c>
      <c r="D3" s="79" t="s">
        <v>53</v>
      </c>
      <c r="E3" s="79" t="s">
        <v>10</v>
      </c>
      <c r="F3" s="79" t="s">
        <v>11</v>
      </c>
    </row>
    <row r="4">
      <c r="A4" s="35" t="n">
        <f>Cereal_1</f>
        <v>0</v>
      </c>
      <c r="B4" s="35" t="n">
        <f>Cereal_1</f>
        <v>0</v>
      </c>
      <c r="C4" s="35" t="n">
        <f>Cereal_1</f>
        <v>0</v>
      </c>
      <c r="D4" s="93" t="n">
        <f>Cereal_1_Prod</f>
        <v>0</v>
      </c>
      <c r="E4" s="93" t="n">
        <f>Cereal_1_Price</f>
        <v>0</v>
      </c>
      <c r="F4" s="79" t="n">
        <f>D4*E4</f>
        <v>0</v>
      </c>
    </row>
    <row r="5">
      <c r="A5" s="35" t="n">
        <f>Cereal_2</f>
        <v>0</v>
      </c>
      <c r="B5" s="35" t="n">
        <f>Cereal_2</f>
        <v>0</v>
      </c>
      <c r="C5" s="35" t="n">
        <f>Cereal_2</f>
        <v>0</v>
      </c>
      <c r="D5" s="93" t="n">
        <f>Cereal_2_Prod</f>
        <v>0</v>
      </c>
      <c r="E5" s="93" t="n">
        <f>Cereal_2_Price</f>
        <v>0</v>
      </c>
      <c r="F5" s="79" t="n">
        <f t="shared" ref="F5:F11" si="0">D5*E5</f>
        <v>0</v>
      </c>
    </row>
    <row r="6">
      <c r="A6" s="35" t="n">
        <f>Fruits_Vegetables_1</f>
        <v>0</v>
      </c>
      <c r="B6" s="35" t="n">
        <f>Fruits_Vegetables_1</f>
        <v>0</v>
      </c>
      <c r="C6" s="35" t="n">
        <f>Fruits_Vegetables_1</f>
        <v>0</v>
      </c>
      <c r="D6" s="93" t="n">
        <f>Fruits_Vegetables_1_Prod</f>
        <v>0</v>
      </c>
      <c r="E6" s="93" t="n">
        <f>Fruits_Vegetables_1_Price</f>
        <v>0</v>
      </c>
      <c r="F6" s="79" t="n">
        <f t="shared" si="0"/>
        <v>0</v>
      </c>
    </row>
    <row r="7">
      <c r="A7" s="35" t="n">
        <f>Fruits_Vegetables_2</f>
        <v>0</v>
      </c>
      <c r="B7" s="35" t="n">
        <f>Fruits_Vegetables_2</f>
        <v>0</v>
      </c>
      <c r="C7" s="35" t="n">
        <f>Fruits_Vegetables_2</f>
        <v>0</v>
      </c>
      <c r="D7" s="93" t="n">
        <f>Fruits_Vegetables_2_Prod</f>
        <v>0</v>
      </c>
      <c r="E7" s="93" t="n">
        <f>Fruits_Vegetables_2_Price</f>
        <v>0</v>
      </c>
      <c r="F7" s="79" t="n">
        <f t="shared" si="0"/>
        <v>0</v>
      </c>
    </row>
    <row r="8">
      <c r="A8" s="35" t="n">
        <f>Roots_Tubers_Oil_1</f>
        <v>0</v>
      </c>
      <c r="B8" s="35" t="n">
        <f>Roots_Tubers_Oil_1</f>
        <v>0</v>
      </c>
      <c r="C8" s="35" t="n">
        <f>Roots_Tubers_Oil_1</f>
        <v>0</v>
      </c>
      <c r="D8" s="93" t="n">
        <f>Roots_Tubers_Oil_1_Prod</f>
        <v>0</v>
      </c>
      <c r="E8" s="93" t="n">
        <f>Roots_Tubers_Oil_1_Price</f>
        <v>0</v>
      </c>
      <c r="F8" s="79" t="n">
        <f t="shared" si="0"/>
        <v>0</v>
      </c>
    </row>
    <row r="9">
      <c r="A9" s="35" t="n">
        <f>Roots_Tubers_Oil_2</f>
        <v>0</v>
      </c>
      <c r="B9" s="35" t="n">
        <f>Roots_Tubers_Oil_2</f>
        <v>0</v>
      </c>
      <c r="C9" s="35" t="n">
        <f>Roots_Tubers_Oil_2</f>
        <v>0</v>
      </c>
      <c r="D9" s="93" t="n">
        <f>Roots_Tubers_Oil_2_Prod</f>
        <v>0</v>
      </c>
      <c r="E9" s="93" t="n">
        <f>Roots_Tubers_Oil_2_Price</f>
        <v>0</v>
      </c>
      <c r="F9" s="79" t="n">
        <f t="shared" si="0"/>
        <v>0</v>
      </c>
      <c r="AA9" s="11"/>
      <c r="AB9" s="11"/>
      <c r="AC9" s="11"/>
      <c r="AD9" s="11"/>
      <c r="AE9" s="11"/>
    </row>
    <row r="10">
      <c r="A10" s="35" t="n">
        <f>Animals_Products_1</f>
        <v>0</v>
      </c>
      <c r="B10" s="35" t="n">
        <f>Animals_Products_1</f>
        <v>0</v>
      </c>
      <c r="C10" s="35" t="n">
        <f>Animals_Products_1</f>
        <v>0</v>
      </c>
      <c r="D10" s="93" t="n">
        <f>Animals_Products_1_Prod</f>
        <v>0</v>
      </c>
      <c r="E10" s="93" t="n">
        <f>Animals_Products_1_Price</f>
        <v>0</v>
      </c>
      <c r="F10" s="79" t="n">
        <f t="shared" si="0"/>
        <v>0</v>
      </c>
      <c r="T10" t="s">
        <v>49</v>
      </c>
    </row>
    <row r="11">
      <c r="A11" s="35" t="n">
        <f>Animals_Products_2</f>
        <v>0</v>
      </c>
      <c r="B11" s="35" t="n">
        <f>Animals_Products_2</f>
        <v>0</v>
      </c>
      <c r="C11" s="35" t="n">
        <f>Animals_Products_2</f>
        <v>0</v>
      </c>
      <c r="D11" s="93" t="n">
        <f>Animals_Products_2_Prod</f>
        <v>0</v>
      </c>
      <c r="E11" s="93" t="n">
        <f>Animals_Products_2_Price</f>
        <v>0</v>
      </c>
      <c r="F11" s="79" t="n">
        <f t="shared" si="0"/>
        <v>0</v>
      </c>
    </row>
    <row r="12">
      <c r="A12" s="35" t="n">
        <f>Fish_1</f>
        <v>0</v>
      </c>
      <c r="B12" s="35" t="n">
        <f>Fish_1</f>
        <v>0</v>
      </c>
      <c r="C12" s="35" t="n">
        <f>Fish_1</f>
        <v>0</v>
      </c>
      <c r="D12" s="93" t="n">
        <f>Fish_1_Prod</f>
        <v>0</v>
      </c>
      <c r="E12" s="93" t="n">
        <f>Fish_1_Price</f>
        <v>0</v>
      </c>
      <c r="F12" s="79"/>
    </row>
    <row r="13">
      <c r="A13" s="35" t="n">
        <f>Fish_2</f>
        <v>0</v>
      </c>
      <c r="B13" s="35" t="n">
        <f>Fish_2</f>
        <v>0</v>
      </c>
      <c r="C13" s="35" t="n">
        <f>Fish_2</f>
        <v>0</v>
      </c>
      <c r="D13" s="93" t="n">
        <f>Fish_2_Prod</f>
        <v>0</v>
      </c>
      <c r="E13" s="93" t="n">
        <f>Fish_2_Price</f>
        <v>0</v>
      </c>
      <c r="F13" s="79"/>
    </row>
    <row r="14">
      <c r="A14" s="35" t="n">
        <f>Other_1</f>
        <v>0</v>
      </c>
      <c r="B14" s="35" t="n">
        <f>Other_1</f>
        <v>0</v>
      </c>
      <c r="C14" s="35" t="n">
        <f>Other_1</f>
        <v>0</v>
      </c>
      <c r="D14" s="93" t="n">
        <f>Other_1_Prod</f>
        <v>0</v>
      </c>
      <c r="E14" s="93" t="n">
        <f>Other_1_Price</f>
        <v>0</v>
      </c>
      <c r="F14" s="79" t="n">
        <f>D14*E14</f>
        <v>0</v>
      </c>
    </row>
    <row r="15">
      <c r="A15" s="35" t="n">
        <f>Other_2</f>
        <v>0</v>
      </c>
      <c r="B15" s="35" t="n">
        <f>Other_2</f>
        <v>0</v>
      </c>
      <c r="C15" s="35" t="n">
        <f>Other_2</f>
        <v>0</v>
      </c>
      <c r="D15" s="93" t="n">
        <f>Other_2_Prod</f>
        <v>0</v>
      </c>
      <c r="E15" s="93" t="n">
        <f>Other_2_Price</f>
        <v>0</v>
      </c>
      <c r="F15" s="79" t="n">
        <f>D15*E15</f>
        <v>0</v>
      </c>
    </row>
    <row r="16">
      <c r="F16" s="106" t="n">
        <f>SUM(F4:F11)</f>
        <v>0</v>
      </c>
    </row>
    <row r="17">
      <c r="F17" s="94"/>
    </row>
    <row r="19" ht="15.75" customHeight="1">
      <c r="A19" s="102" t="s">
        <v>4</v>
      </c>
      <c r="B19" s="102"/>
      <c r="C19" s="102"/>
      <c r="D19" s="102"/>
      <c r="E19" s="102"/>
      <c r="F19" s="102"/>
      <c r="G19" s="102"/>
      <c r="H19" s="102"/>
      <c r="I19" s="102"/>
      <c r="J19" s="102"/>
      <c r="K19" s="102"/>
      <c r="L19" s="102"/>
      <c r="M19" s="102"/>
      <c r="N19" s="102"/>
      <c r="O19" s="102"/>
    </row>
    <row r="20">
      <c r="D20" s="99" t="s">
        <v>0</v>
      </c>
      <c r="E20" s="99"/>
      <c r="F20" s="99"/>
      <c r="G20" s="99"/>
      <c r="H20" s="99"/>
      <c r="I20" s="99"/>
      <c r="J20" s="99"/>
      <c r="K20" s="99"/>
      <c r="L20" s="99"/>
      <c r="M20" s="99"/>
      <c r="N20" s="99"/>
      <c r="O20" s="99"/>
      <c r="T20" s="95"/>
    </row>
    <row r="21">
      <c r="A21" s="105" t="s">
        <v>7</v>
      </c>
      <c r="B21" s="11" t="s">
        <v>8</v>
      </c>
      <c r="C21" s="11"/>
      <c r="D21" s="11" t="n">
        <v>2015</v>
      </c>
      <c r="E21" s="11" t="n">
        <v>2016</v>
      </c>
      <c r="F21" s="11" t="n">
        <v>2017</v>
      </c>
      <c r="G21" s="11" t="n">
        <v>2018</v>
      </c>
      <c r="H21" s="11" t="n">
        <v>2019</v>
      </c>
      <c r="I21" s="11" t="n">
        <v>2020</v>
      </c>
      <c r="J21" s="11" t="n">
        <v>2021</v>
      </c>
      <c r="K21" s="11" t="n">
        <v>2022</v>
      </c>
      <c r="L21" s="11" t="n">
        <v>2023</v>
      </c>
      <c r="M21" s="11" t="n">
        <v>2024</v>
      </c>
      <c r="N21" s="11" t="n">
        <v>2025</v>
      </c>
      <c r="O21" s="11" t="n">
        <v>2026</v>
      </c>
      <c r="T21" s="95"/>
      <c r="AA21"/>
      <c r="AB21"/>
      <c r="AC21"/>
      <c r="AD21"/>
      <c r="AE21"/>
      <c r="AF21"/>
      <c r="AG21"/>
      <c r="AH21"/>
      <c r="AI21"/>
      <c r="AJ21"/>
      <c r="AK21"/>
      <c r="AL21"/>
      <c r="AM21"/>
      <c r="AN21"/>
      <c r="AO21"/>
      <c r="AP21"/>
    </row>
    <row r="22">
      <c r="A22" s="35" t="n">
        <f>Cereal_1</f>
        <v>0</v>
      </c>
      <c r="B22" s="35" t="n">
        <f>Cereal_1</f>
        <v>0</v>
      </c>
      <c r="C22" s="35" t="n">
        <f>Cereal_1</f>
        <v>0</v>
      </c>
      <c r="D22" s="57" t="n">
        <f>Step2_FLP_SubNat_2015!L30</f>
        <v>0.03</v>
      </c>
      <c r="E22" s="57" t="n">
        <f>Step2_FLP_SubNat_2016!L30</f>
        <v>0.03</v>
      </c>
      <c r="F22" s="107" t="n">
        <f t="shared" ref="F22:O22" si="1">E22</f>
        <v>0.03</v>
      </c>
      <c r="G22" s="107" t="n">
        <f t="shared" si="1"/>
        <v>0.03</v>
      </c>
      <c r="H22" s="107" t="n">
        <f t="shared" si="1"/>
        <v>0.03</v>
      </c>
      <c r="I22" s="107" t="n">
        <f t="shared" si="1"/>
        <v>0.03</v>
      </c>
      <c r="J22" s="107" t="n">
        <f t="shared" si="1"/>
        <v>0.03</v>
      </c>
      <c r="K22" s="107" t="n">
        <f t="shared" si="1"/>
        <v>0.03</v>
      </c>
      <c r="L22" s="107" t="n">
        <f t="shared" si="1"/>
        <v>0.03</v>
      </c>
      <c r="M22" s="107" t="n">
        <f t="shared" si="1"/>
        <v>0.03</v>
      </c>
      <c r="N22" s="107" t="n">
        <f t="shared" si="1"/>
        <v>0.03</v>
      </c>
      <c r="O22" s="107" t="n">
        <f t="shared" si="1"/>
        <v>0.03</v>
      </c>
      <c r="T22" s="95"/>
    </row>
    <row r="23">
      <c r="A23" s="35" t="n">
        <f>Cereal_2</f>
        <v>0</v>
      </c>
      <c r="B23" s="35" t="n">
        <f>Cereal_2</f>
        <v>0</v>
      </c>
      <c r="C23" s="35" t="n">
        <f>Cereal_2</f>
        <v>0</v>
      </c>
      <c r="D23" s="57" t="n">
        <f>Step2_FLP_SubNat_2015!L31</f>
        <v>0.11031150692205083</v>
      </c>
      <c r="E23" s="57" t="n">
        <f>Step2_FLP_SubNat_2016!L31</f>
        <v>0.11031150692205083</v>
      </c>
      <c r="F23" s="107" t="n">
        <f t="shared" ref="F23:O33" si="2">E23</f>
        <v>0.11031150692205083</v>
      </c>
      <c r="G23" s="107" t="n">
        <f t="shared" si="2"/>
        <v>0.11031150692205083</v>
      </c>
      <c r="H23" s="107" t="n">
        <f t="shared" si="2"/>
        <v>0.11031150692205083</v>
      </c>
      <c r="I23" s="107" t="n">
        <f t="shared" si="2"/>
        <v>0.11031150692205083</v>
      </c>
      <c r="J23" s="107" t="n">
        <f t="shared" si="2"/>
        <v>0.11031150692205083</v>
      </c>
      <c r="K23" s="107" t="n">
        <f t="shared" si="2"/>
        <v>0.11031150692205083</v>
      </c>
      <c r="L23" s="107" t="n">
        <f t="shared" si="2"/>
        <v>0.11031150692205083</v>
      </c>
      <c r="M23" s="107" t="n">
        <f t="shared" si="2"/>
        <v>0.11031150692205083</v>
      </c>
      <c r="N23" s="107" t="n">
        <f t="shared" si="2"/>
        <v>0.11031150692205083</v>
      </c>
      <c r="O23" s="107" t="n">
        <f t="shared" si="2"/>
        <v>0.11031150692205083</v>
      </c>
      <c r="T23" s="95"/>
    </row>
    <row r="24">
      <c r="A24" s="35" t="n">
        <f>Fruits_Vegetables_1</f>
        <v>0</v>
      </c>
      <c r="B24" s="35" t="n">
        <f>Fruits_Vegetables_1</f>
        <v>0</v>
      </c>
      <c r="C24" s="35" t="n">
        <f>Fruits_Vegetables_1</f>
        <v>0</v>
      </c>
      <c r="D24" s="57" t="n">
        <f>Step2_FLP_SubNat_2015!L32</f>
        <v>0.28245685801123832</v>
      </c>
      <c r="E24" s="57" t="n">
        <f>Step2_FLP_SubNat_2016!L32</f>
        <v>0.28245685801123832</v>
      </c>
      <c r="F24" s="107" t="n">
        <f t="shared" si="2"/>
        <v>0.28245685801123832</v>
      </c>
      <c r="G24" s="107" t="n">
        <f t="shared" si="2"/>
        <v>0.28245685801123832</v>
      </c>
      <c r="H24" s="107" t="n">
        <f t="shared" si="2"/>
        <v>0.28245685801123832</v>
      </c>
      <c r="I24" s="107" t="n">
        <f t="shared" si="2"/>
        <v>0.28245685801123832</v>
      </c>
      <c r="J24" s="107" t="n">
        <f t="shared" si="2"/>
        <v>0.28245685801123832</v>
      </c>
      <c r="K24" s="107" t="n">
        <f t="shared" si="2"/>
        <v>0.28245685801123832</v>
      </c>
      <c r="L24" s="107" t="n">
        <f t="shared" si="2"/>
        <v>0.28245685801123832</v>
      </c>
      <c r="M24" s="107" t="n">
        <f t="shared" si="2"/>
        <v>0.28245685801123832</v>
      </c>
      <c r="N24" s="107" t="n">
        <f t="shared" si="2"/>
        <v>0.28245685801123832</v>
      </c>
      <c r="O24" s="107" t="n">
        <f t="shared" si="2"/>
        <v>0.28245685801123832</v>
      </c>
      <c r="T24" s="95"/>
    </row>
    <row r="25">
      <c r="A25" s="35" t="n">
        <f>Fruits_Vegetables_2</f>
        <v>0</v>
      </c>
      <c r="B25" s="35" t="n">
        <f>Fruits_Vegetables_2</f>
        <v>0</v>
      </c>
      <c r="C25" s="35" t="n">
        <f>Fruits_Vegetables_2</f>
        <v>0</v>
      </c>
      <c r="D25" s="57" t="n">
        <f>Step2_FLP_SubNat_2015!L33</f>
        <v>0.28245685801123832</v>
      </c>
      <c r="E25" s="57" t="n">
        <f>Step2_FLP_SubNat_2016!L33</f>
        <v>0.28245685801123832</v>
      </c>
      <c r="F25" s="107" t="n">
        <f t="shared" si="2"/>
        <v>0.28245685801123832</v>
      </c>
      <c r="G25" s="107" t="n">
        <f t="shared" si="2"/>
        <v>0.28245685801123832</v>
      </c>
      <c r="H25" s="107" t="n">
        <f t="shared" si="2"/>
        <v>0.28245685801123832</v>
      </c>
      <c r="I25" s="107" t="n">
        <f t="shared" si="2"/>
        <v>0.28245685801123832</v>
      </c>
      <c r="J25" s="107" t="n">
        <f t="shared" si="2"/>
        <v>0.28245685801123832</v>
      </c>
      <c r="K25" s="107" t="n">
        <f t="shared" si="2"/>
        <v>0.28245685801123832</v>
      </c>
      <c r="L25" s="107" t="n">
        <f t="shared" si="2"/>
        <v>0.28245685801123832</v>
      </c>
      <c r="M25" s="107" t="n">
        <f t="shared" si="2"/>
        <v>0.28245685801123832</v>
      </c>
      <c r="N25" s="107" t="n">
        <f t="shared" si="2"/>
        <v>0.28245685801123832</v>
      </c>
      <c r="O25" s="107" t="n">
        <f t="shared" si="2"/>
        <v>0.28245685801123832</v>
      </c>
      <c r="T25" s="95"/>
    </row>
    <row r="26">
      <c r="A26" s="35" t="n">
        <f>Roots_Tubers_Oil_1</f>
        <v>0</v>
      </c>
      <c r="B26" s="35" t="n">
        <f>Roots_Tubers_Oil_1</f>
        <v>0</v>
      </c>
      <c r="C26" s="35" t="n">
        <f>Roots_Tubers_Oil_1</f>
        <v>0</v>
      </c>
      <c r="D26" s="57" t="n">
        <f>Step2_FLP_SubNat_2015!L34</f>
        <v>0.10398269348783618</v>
      </c>
      <c r="E26" s="57" t="n">
        <f>Step2_FLP_SubNat_2016!L34</f>
        <v>0.10398269348783618</v>
      </c>
      <c r="F26" s="107" t="n">
        <f t="shared" si="2"/>
        <v>0.10398269348783618</v>
      </c>
      <c r="G26" s="107" t="n">
        <f t="shared" si="2"/>
        <v>0.10398269348783618</v>
      </c>
      <c r="H26" s="107" t="n">
        <f t="shared" si="2"/>
        <v>0.10398269348783618</v>
      </c>
      <c r="I26" s="107" t="n">
        <f t="shared" si="2"/>
        <v>0.10398269348783618</v>
      </c>
      <c r="J26" s="107" t="n">
        <f t="shared" si="2"/>
        <v>0.10398269348783618</v>
      </c>
      <c r="K26" s="107" t="n">
        <f t="shared" si="2"/>
        <v>0.10398269348783618</v>
      </c>
      <c r="L26" s="107" t="n">
        <f t="shared" si="2"/>
        <v>0.10398269348783618</v>
      </c>
      <c r="M26" s="107" t="n">
        <f t="shared" si="2"/>
        <v>0.10398269348783618</v>
      </c>
      <c r="N26" s="107" t="n">
        <f t="shared" si="2"/>
        <v>0.10398269348783618</v>
      </c>
      <c r="O26" s="107" t="n">
        <f t="shared" si="2"/>
        <v>0.10398269348783618</v>
      </c>
      <c r="T26" s="95"/>
    </row>
    <row r="27">
      <c r="A27" s="35" t="n">
        <f>Roots_Tubers_Oil_2</f>
        <v>0</v>
      </c>
      <c r="B27" s="35" t="n">
        <f>Roots_Tubers_Oil_2</f>
        <v>0</v>
      </c>
      <c r="C27" s="35" t="n">
        <f>Roots_Tubers_Oil_2</f>
        <v>0</v>
      </c>
      <c r="D27" s="57" t="n">
        <f>Step2_FLP_SubNat_2015!L35</f>
        <v>0.23384263722768295</v>
      </c>
      <c r="E27" s="57" t="n">
        <f>Step2_FLP_SubNat_2016!L35</f>
        <v>0.23384263722768295</v>
      </c>
      <c r="F27" s="107" t="n">
        <f>E27*0.95</f>
        <v>0.22215050536629879</v>
      </c>
      <c r="G27" s="107" t="n">
        <f t="shared" ref="G27:O27" si="3">F27*0.95</f>
        <v>0.21104298009798383</v>
      </c>
      <c r="H27" s="107" t="n">
        <f t="shared" si="3"/>
        <v>0.20049083109308463</v>
      </c>
      <c r="I27" s="107" t="n">
        <f t="shared" si="3"/>
        <v>0.19046628953843039</v>
      </c>
      <c r="J27" s="107" t="n">
        <f t="shared" si="3"/>
        <v>0.18094297506150886</v>
      </c>
      <c r="K27" s="107" t="n">
        <f t="shared" si="3"/>
        <v>0.17189582630843342</v>
      </c>
      <c r="L27" s="107" t="n">
        <f t="shared" si="3"/>
        <v>0.16330103499301174</v>
      </c>
      <c r="M27" s="107" t="n">
        <f t="shared" si="3"/>
        <v>0.15513598324336114</v>
      </c>
      <c r="N27" s="107" t="n">
        <f t="shared" si="3"/>
        <v>0.14737918408119308</v>
      </c>
      <c r="O27" s="107" t="n">
        <f t="shared" si="3"/>
        <v>0.14001022487713341</v>
      </c>
      <c r="T27" s="95"/>
    </row>
    <row r="28">
      <c r="A28" s="35" t="n">
        <f>Animals_Products_1</f>
        <v>0</v>
      </c>
      <c r="B28" s="35" t="n">
        <f>Animals_Products_1</f>
        <v>0</v>
      </c>
      <c r="C28" s="35" t="n">
        <f>Animals_Products_1</f>
        <v>0</v>
      </c>
      <c r="D28" s="57" t="n">
        <f>Step2_FLP_SubNat_2015!L36</f>
        <v>0.15</v>
      </c>
      <c r="E28" s="57" t="n">
        <f>Step2_FLP_SubNat_2016!L36</f>
        <v>0.15</v>
      </c>
      <c r="F28" s="107" t="n">
        <f t="shared" si="2"/>
        <v>0.15</v>
      </c>
      <c r="G28" s="107" t="n">
        <f t="shared" si="2"/>
        <v>0.15</v>
      </c>
      <c r="H28" s="107" t="n">
        <f t="shared" si="2"/>
        <v>0.15</v>
      </c>
      <c r="I28" s="107" t="n">
        <f t="shared" si="2"/>
        <v>0.15</v>
      </c>
      <c r="J28" s="107" t="n">
        <f t="shared" si="2"/>
        <v>0.15</v>
      </c>
      <c r="K28" s="107" t="n">
        <f t="shared" si="2"/>
        <v>0.15</v>
      </c>
      <c r="L28" s="107" t="n">
        <f t="shared" si="2"/>
        <v>0.15</v>
      </c>
      <c r="M28" s="107" t="n">
        <f t="shared" si="2"/>
        <v>0.15</v>
      </c>
      <c r="N28" s="107" t="n">
        <f t="shared" si="2"/>
        <v>0.15</v>
      </c>
      <c r="O28" s="107" t="n">
        <f t="shared" si="2"/>
        <v>0.15</v>
      </c>
      <c r="T28" s="120"/>
    </row>
    <row r="29">
      <c r="A29" s="35" t="n">
        <f>Animals_Products_2</f>
        <v>0</v>
      </c>
      <c r="B29" s="35" t="n">
        <f>Animals_Products_2</f>
        <v>0</v>
      </c>
      <c r="C29" s="35" t="n">
        <f>Animals_Products_2</f>
        <v>0</v>
      </c>
      <c r="D29" s="57" t="n">
        <f>Step2_FLP_SubNat_2015!L37</f>
        <v>0.11</v>
      </c>
      <c r="E29" s="57" t="n">
        <f>Step2_FLP_SubNat_2016!L37</f>
        <v>0.11</v>
      </c>
      <c r="F29" s="107" t="n">
        <f t="shared" si="2"/>
        <v>0.11</v>
      </c>
      <c r="G29" s="107" t="n">
        <f t="shared" si="2"/>
        <v>0.11</v>
      </c>
      <c r="H29" s="107" t="n">
        <f t="shared" si="2"/>
        <v>0.11</v>
      </c>
      <c r="I29" s="107" t="n">
        <f t="shared" si="2"/>
        <v>0.11</v>
      </c>
      <c r="J29" s="107" t="n">
        <f t="shared" si="2"/>
        <v>0.11</v>
      </c>
      <c r="K29" s="107" t="n">
        <f t="shared" si="2"/>
        <v>0.11</v>
      </c>
      <c r="L29" s="107" t="n">
        <f t="shared" si="2"/>
        <v>0.11</v>
      </c>
      <c r="M29" s="107" t="n">
        <f t="shared" si="2"/>
        <v>0.11</v>
      </c>
      <c r="N29" s="107" t="n">
        <f t="shared" si="2"/>
        <v>0.11</v>
      </c>
      <c r="O29" s="107" t="n">
        <f t="shared" si="2"/>
        <v>0.11</v>
      </c>
      <c r="T29" s="95"/>
    </row>
    <row r="30">
      <c r="A30" s="35" t="n">
        <f>Fish_1</f>
        <v>0</v>
      </c>
      <c r="B30" s="35" t="n">
        <f>Fish_1</f>
        <v>0</v>
      </c>
      <c r="C30" s="35" t="n">
        <f>Fish_1</f>
        <v>0</v>
      </c>
      <c r="D30" s="57" t="n">
        <f>Step2_FLP_SubNat_2015!L38</f>
        <v>0.1</v>
      </c>
      <c r="E30" s="57" t="n">
        <f>Step2_FLP_SubNat_2016!L38</f>
        <v>0.1</v>
      </c>
      <c r="F30" s="107" t="n">
        <f t="shared" si="2"/>
        <v>0.1</v>
      </c>
      <c r="G30" s="107" t="n">
        <f t="shared" si="2"/>
        <v>0.1</v>
      </c>
      <c r="H30" s="107" t="n">
        <f t="shared" si="2"/>
        <v>0.1</v>
      </c>
      <c r="I30" s="107" t="n">
        <f t="shared" si="2"/>
        <v>0.1</v>
      </c>
      <c r="J30" s="107" t="n">
        <f t="shared" si="2"/>
        <v>0.1</v>
      </c>
      <c r="K30" s="107" t="n">
        <f t="shared" si="2"/>
        <v>0.1</v>
      </c>
      <c r="L30" s="107" t="n">
        <f t="shared" si="2"/>
        <v>0.1</v>
      </c>
      <c r="M30" s="107" t="n">
        <f t="shared" si="2"/>
        <v>0.1</v>
      </c>
      <c r="N30" s="107" t="n">
        <f t="shared" si="2"/>
        <v>0.1</v>
      </c>
      <c r="O30" s="107" t="n">
        <f t="shared" si="2"/>
        <v>0.1</v>
      </c>
      <c r="T30" s="95"/>
    </row>
    <row r="31">
      <c r="A31" s="35" t="n">
        <f>Fish_2</f>
        <v>0</v>
      </c>
      <c r="B31" s="35" t="n">
        <f>Fish_2</f>
        <v>0</v>
      </c>
      <c r="C31" s="35" t="n">
        <f>Fish_2</f>
        <v>0</v>
      </c>
      <c r="D31" s="57" t="n">
        <f>Step2_FLP_SubNat_2015!L39</f>
        <v>0.06</v>
      </c>
      <c r="E31" s="57" t="n">
        <f>Step2_FLP_SubNat_2016!L39</f>
        <v>0.06</v>
      </c>
      <c r="F31" s="107" t="n">
        <f t="shared" si="2"/>
        <v>0.06</v>
      </c>
      <c r="G31" s="107" t="n">
        <f t="shared" si="2"/>
        <v>0.06</v>
      </c>
      <c r="H31" s="107" t="n">
        <f t="shared" si="2"/>
        <v>0.06</v>
      </c>
      <c r="I31" s="107" t="n">
        <f t="shared" si="2"/>
        <v>0.06</v>
      </c>
      <c r="J31" s="107" t="n">
        <f t="shared" si="2"/>
        <v>0.06</v>
      </c>
      <c r="K31" s="107" t="n">
        <f t="shared" si="2"/>
        <v>0.06</v>
      </c>
      <c r="L31" s="107" t="n">
        <f t="shared" si="2"/>
        <v>0.06</v>
      </c>
      <c r="M31" s="107" t="n">
        <f t="shared" si="2"/>
        <v>0.06</v>
      </c>
      <c r="N31" s="107" t="n">
        <f t="shared" si="2"/>
        <v>0.06</v>
      </c>
      <c r="O31" s="107" t="n">
        <f t="shared" si="2"/>
        <v>0.06</v>
      </c>
      <c r="T31" s="95"/>
    </row>
    <row r="32">
      <c r="A32" s="35" t="n">
        <f>Other_1</f>
        <v>0</v>
      </c>
      <c r="B32" s="35" t="n">
        <f>Other_1</f>
        <v>0</v>
      </c>
      <c r="C32" s="35" t="n">
        <f>Other_1</f>
        <v>0</v>
      </c>
      <c r="D32" s="57" t="n">
        <f>Step2_FLP_SubNat_2015!L40</f>
        <v>0.10398269348783618</v>
      </c>
      <c r="E32" s="57" t="n">
        <f>Step2_FLP_SubNat_2016!L40</f>
        <v>0.10398269348783618</v>
      </c>
      <c r="F32" s="107" t="n">
        <f t="shared" si="2"/>
        <v>0.10398269348783618</v>
      </c>
      <c r="G32" s="107" t="n">
        <f t="shared" si="2"/>
        <v>0.10398269348783618</v>
      </c>
      <c r="H32" s="107" t="n">
        <f t="shared" si="2"/>
        <v>0.10398269348783618</v>
      </c>
      <c r="I32" s="107" t="n">
        <f t="shared" si="2"/>
        <v>0.10398269348783618</v>
      </c>
      <c r="J32" s="107" t="n">
        <f t="shared" si="2"/>
        <v>0.10398269348783618</v>
      </c>
      <c r="K32" s="107" t="n">
        <f t="shared" si="2"/>
        <v>0.10398269348783618</v>
      </c>
      <c r="L32" s="107" t="n">
        <f t="shared" si="2"/>
        <v>0.10398269348783618</v>
      </c>
      <c r="M32" s="107" t="n">
        <f t="shared" si="2"/>
        <v>0.10398269348783618</v>
      </c>
      <c r="N32" s="107" t="n">
        <f t="shared" si="2"/>
        <v>0.10398269348783618</v>
      </c>
      <c r="O32" s="107" t="n">
        <f t="shared" si="2"/>
        <v>0.10398269348783618</v>
      </c>
      <c r="T32" s="95"/>
    </row>
    <row r="33">
      <c r="A33" s="35" t="n">
        <f>Other_2</f>
        <v>0</v>
      </c>
      <c r="B33" s="35" t="n">
        <f>Other_2</f>
        <v>0</v>
      </c>
      <c r="C33" s="35" t="n">
        <f>Other_2</f>
        <v>0</v>
      </c>
      <c r="D33" s="57" t="n">
        <f>Step2_FLP_SubNat_2015!L41</f>
        <v>0.10398269348783618</v>
      </c>
      <c r="E33" s="57" t="n">
        <f>Step2_FLP_SubNat_2016!L41</f>
        <v>0.10398269348783618</v>
      </c>
      <c r="F33" s="107" t="n">
        <f t="shared" si="2"/>
        <v>0.10398269348783618</v>
      </c>
      <c r="G33" s="107" t="n">
        <f t="shared" si="2"/>
        <v>0.10398269348783618</v>
      </c>
      <c r="H33" s="107" t="n">
        <f t="shared" si="2"/>
        <v>0.10398269348783618</v>
      </c>
      <c r="I33" s="107" t="n">
        <f t="shared" si="2"/>
        <v>0.10398269348783618</v>
      </c>
      <c r="J33" s="107" t="n">
        <f t="shared" si="2"/>
        <v>0.10398269348783618</v>
      </c>
      <c r="K33" s="107" t="n">
        <f t="shared" si="2"/>
        <v>0.10398269348783618</v>
      </c>
      <c r="L33" s="107" t="n">
        <f t="shared" si="2"/>
        <v>0.10398269348783618</v>
      </c>
      <c r="M33" s="107" t="n">
        <f t="shared" si="2"/>
        <v>0.10398269348783618</v>
      </c>
      <c r="N33" s="107" t="n">
        <f t="shared" si="2"/>
        <v>0.10398269348783618</v>
      </c>
      <c r="O33" s="107" t="n">
        <f t="shared" si="2"/>
        <v>0.10398269348783618</v>
      </c>
      <c r="T33" s="95"/>
    </row>
    <row r="34">
      <c r="T34" s="95"/>
    </row>
    <row r="35">
      <c r="A35" s="104" t="s">
        <v>5</v>
      </c>
      <c r="B35" s="104"/>
      <c r="C35" s="104"/>
      <c r="D35" s="104"/>
      <c r="E35" s="104"/>
      <c r="F35" s="104"/>
      <c r="G35" s="104"/>
      <c r="H35" s="104"/>
      <c r="I35" s="104"/>
      <c r="J35" s="104"/>
      <c r="K35" s="104"/>
      <c r="L35" s="104"/>
      <c r="M35" s="104"/>
      <c r="N35" s="104"/>
      <c r="O35" s="104"/>
      <c r="T35" s="95"/>
    </row>
    <row r="36">
      <c r="D36" s="100" t="s">
        <v>0</v>
      </c>
      <c r="E36" s="100"/>
      <c r="F36" s="100"/>
      <c r="G36" s="100"/>
      <c r="H36" s="100"/>
      <c r="I36" s="100"/>
      <c r="J36" s="100"/>
      <c r="K36" s="100"/>
      <c r="L36" s="100"/>
      <c r="M36" s="100"/>
      <c r="N36" s="100"/>
      <c r="O36" s="100"/>
      <c r="T36" s="95"/>
    </row>
    <row r="37" ht="15.75" customHeight="1">
      <c r="D37" s="11" t="n">
        <v>2015</v>
      </c>
      <c r="E37" s="11" t="n">
        <v>2016</v>
      </c>
      <c r="F37" s="11" t="n">
        <v>2017</v>
      </c>
      <c r="G37" s="11" t="n">
        <v>2018</v>
      </c>
      <c r="H37" s="11" t="n">
        <v>2019</v>
      </c>
      <c r="I37" s="11" t="n">
        <v>2020</v>
      </c>
      <c r="J37" s="11" t="n">
        <v>2021</v>
      </c>
      <c r="K37" s="11" t="n">
        <v>2022</v>
      </c>
      <c r="L37" s="11" t="n">
        <v>2023</v>
      </c>
      <c r="M37" s="11" t="n">
        <v>2024</v>
      </c>
      <c r="N37" s="11" t="n">
        <v>2025</v>
      </c>
      <c r="O37" s="11" t="n">
        <v>2026</v>
      </c>
      <c r="T37" s="95"/>
    </row>
    <row r="38">
      <c r="A38" s="35" t="n">
        <f>Cereal_1</f>
        <v>0</v>
      </c>
      <c r="B38" s="35" t="n">
        <f>Cereal_1</f>
        <v>0</v>
      </c>
      <c r="C38" s="35" t="n">
        <f>Cereal_1</f>
        <v>0</v>
      </c>
      <c r="D38" s="108" t="n">
        <f>D22*$F$4</f>
        <v>0</v>
      </c>
      <c r="E38" s="109" t="n">
        <f t="shared" ref="E38:O38" si="4">E22*$F$4</f>
        <v>0</v>
      </c>
      <c r="F38" s="109" t="n">
        <f t="shared" si="4"/>
        <v>0</v>
      </c>
      <c r="G38" s="109" t="n">
        <f t="shared" si="4"/>
        <v>0</v>
      </c>
      <c r="H38" s="109" t="n">
        <f t="shared" si="4"/>
        <v>0</v>
      </c>
      <c r="I38" s="109" t="n">
        <f t="shared" si="4"/>
        <v>0</v>
      </c>
      <c r="J38" s="109" t="n">
        <f t="shared" si="4"/>
        <v>0</v>
      </c>
      <c r="K38" s="109" t="n">
        <f t="shared" si="4"/>
        <v>0</v>
      </c>
      <c r="L38" s="109" t="n">
        <f t="shared" si="4"/>
        <v>0</v>
      </c>
      <c r="M38" s="109" t="n">
        <f t="shared" si="4"/>
        <v>0</v>
      </c>
      <c r="N38" s="109" t="n">
        <f t="shared" si="4"/>
        <v>0</v>
      </c>
      <c r="O38" s="111" t="n">
        <f t="shared" si="4"/>
        <v>0</v>
      </c>
      <c r="T38" t="s">
        <v>50</v>
      </c>
    </row>
    <row r="39">
      <c r="A39" s="35" t="n">
        <f>Cereal_2</f>
        <v>0</v>
      </c>
      <c r="B39" s="35" t="n">
        <f>Cereal_2</f>
        <v>0</v>
      </c>
      <c r="C39" s="35" t="n">
        <f>Cereal_2</f>
        <v>0</v>
      </c>
      <c r="D39" s="112" t="n">
        <f>D23*$F$5</f>
        <v>0</v>
      </c>
      <c r="E39" s="113" t="n">
        <f t="shared" ref="E39:O39" si="5">E23*$F$5</f>
        <v>0</v>
      </c>
      <c r="F39" s="113" t="n">
        <f t="shared" si="5"/>
        <v>0</v>
      </c>
      <c r="G39" s="113" t="n">
        <f t="shared" si="5"/>
        <v>0</v>
      </c>
      <c r="H39" s="113" t="n">
        <f t="shared" si="5"/>
        <v>0</v>
      </c>
      <c r="I39" s="113" t="n">
        <f t="shared" si="5"/>
        <v>0</v>
      </c>
      <c r="J39" s="113" t="n">
        <f t="shared" si="5"/>
        <v>0</v>
      </c>
      <c r="K39" s="113" t="n">
        <f t="shared" si="5"/>
        <v>0</v>
      </c>
      <c r="L39" s="113" t="n">
        <f t="shared" si="5"/>
        <v>0</v>
      </c>
      <c r="M39" s="113" t="n">
        <f t="shared" si="5"/>
        <v>0</v>
      </c>
      <c r="N39" s="113" t="n">
        <f t="shared" si="5"/>
        <v>0</v>
      </c>
      <c r="O39" s="114" t="n">
        <f t="shared" si="5"/>
        <v>0</v>
      </c>
    </row>
    <row r="40">
      <c r="A40" s="35" t="n">
        <f>Fruits_Vegetables_1</f>
        <v>0</v>
      </c>
      <c r="B40" s="35" t="n">
        <f>Fruits_Vegetables_1</f>
        <v>0</v>
      </c>
      <c r="C40" s="35" t="n">
        <f>Fruits_Vegetables_1</f>
        <v>0</v>
      </c>
      <c r="D40" s="112" t="n">
        <f>D24*$F$6</f>
        <v>0</v>
      </c>
      <c r="E40" s="113" t="n">
        <f t="shared" ref="E40:O40" si="6">E24*$F$6</f>
        <v>0</v>
      </c>
      <c r="F40" s="113" t="n">
        <f t="shared" si="6"/>
        <v>0</v>
      </c>
      <c r="G40" s="113" t="n">
        <f t="shared" si="6"/>
        <v>0</v>
      </c>
      <c r="H40" s="113" t="n">
        <f t="shared" si="6"/>
        <v>0</v>
      </c>
      <c r="I40" s="113" t="n">
        <f t="shared" si="6"/>
        <v>0</v>
      </c>
      <c r="J40" s="113" t="n">
        <f t="shared" si="6"/>
        <v>0</v>
      </c>
      <c r="K40" s="113" t="n">
        <f t="shared" si="6"/>
        <v>0</v>
      </c>
      <c r="L40" s="113" t="n">
        <f t="shared" si="6"/>
        <v>0</v>
      </c>
      <c r="M40" s="113" t="n">
        <f t="shared" si="6"/>
        <v>0</v>
      </c>
      <c r="N40" s="113" t="n">
        <f t="shared" si="6"/>
        <v>0</v>
      </c>
      <c r="O40" s="114" t="n">
        <f t="shared" si="6"/>
        <v>0</v>
      </c>
    </row>
    <row r="41">
      <c r="A41" s="35" t="n">
        <f>Fruits_Vegetables_2</f>
        <v>0</v>
      </c>
      <c r="B41" s="35" t="n">
        <f>Fruits_Vegetables_2</f>
        <v>0</v>
      </c>
      <c r="C41" s="35" t="n">
        <f>Fruits_Vegetables_2</f>
        <v>0</v>
      </c>
      <c r="D41" s="112" t="n">
        <f t="shared" ref="D41:O41" si="7">D25*$F$7</f>
        <v>0</v>
      </c>
      <c r="E41" s="113" t="n">
        <f t="shared" si="7"/>
        <v>0</v>
      </c>
      <c r="F41" s="113" t="n">
        <f t="shared" si="7"/>
        <v>0</v>
      </c>
      <c r="G41" s="113" t="n">
        <f t="shared" si="7"/>
        <v>0</v>
      </c>
      <c r="H41" s="113" t="n">
        <f t="shared" si="7"/>
        <v>0</v>
      </c>
      <c r="I41" s="113" t="n">
        <f t="shared" si="7"/>
        <v>0</v>
      </c>
      <c r="J41" s="113" t="n">
        <f t="shared" si="7"/>
        <v>0</v>
      </c>
      <c r="K41" s="113" t="n">
        <f t="shared" si="7"/>
        <v>0</v>
      </c>
      <c r="L41" s="113" t="n">
        <f t="shared" si="7"/>
        <v>0</v>
      </c>
      <c r="M41" s="113" t="n">
        <f t="shared" si="7"/>
        <v>0</v>
      </c>
      <c r="N41" s="113" t="n">
        <f t="shared" si="7"/>
        <v>0</v>
      </c>
      <c r="O41" s="114" t="n">
        <f t="shared" si="7"/>
        <v>0</v>
      </c>
    </row>
    <row r="42">
      <c r="A42" s="35" t="n">
        <f>Roots_Tubers_Oil_1</f>
        <v>0</v>
      </c>
      <c r="B42" s="35" t="n">
        <f>Roots_Tubers_Oil_1</f>
        <v>0</v>
      </c>
      <c r="C42" s="35" t="n">
        <f>Roots_Tubers_Oil_1</f>
        <v>0</v>
      </c>
      <c r="D42" s="112" t="n">
        <f>D26*$F$8</f>
        <v>0</v>
      </c>
      <c r="E42" s="113" t="n">
        <f t="shared" ref="E42:O42" si="8">E26*$F$8</f>
        <v>0</v>
      </c>
      <c r="F42" s="113" t="n">
        <f t="shared" si="8"/>
        <v>0</v>
      </c>
      <c r="G42" s="113" t="n">
        <f t="shared" si="8"/>
        <v>0</v>
      </c>
      <c r="H42" s="113" t="n">
        <f t="shared" si="8"/>
        <v>0</v>
      </c>
      <c r="I42" s="113" t="n">
        <f t="shared" si="8"/>
        <v>0</v>
      </c>
      <c r="J42" s="113" t="n">
        <f t="shared" si="8"/>
        <v>0</v>
      </c>
      <c r="K42" s="113" t="n">
        <f t="shared" si="8"/>
        <v>0</v>
      </c>
      <c r="L42" s="113" t="n">
        <f t="shared" si="8"/>
        <v>0</v>
      </c>
      <c r="M42" s="113" t="n">
        <f t="shared" si="8"/>
        <v>0</v>
      </c>
      <c r="N42" s="113" t="n">
        <f t="shared" si="8"/>
        <v>0</v>
      </c>
      <c r="O42" s="114" t="n">
        <f t="shared" si="8"/>
        <v>0</v>
      </c>
    </row>
    <row r="43">
      <c r="A43" s="35" t="n">
        <f>Roots_Tubers_Oil_2</f>
        <v>0</v>
      </c>
      <c r="B43" s="35" t="n">
        <f>Roots_Tubers_Oil_2</f>
        <v>0</v>
      </c>
      <c r="C43" s="35" t="n">
        <f>Roots_Tubers_Oil_2</f>
        <v>0</v>
      </c>
      <c r="D43" s="112" t="n">
        <f>D27*$F$9</f>
        <v>0</v>
      </c>
      <c r="E43" s="113" t="n">
        <f t="shared" ref="E43:O43" si="9">E27*$F$9</f>
        <v>0</v>
      </c>
      <c r="F43" s="113" t="n">
        <f t="shared" si="9"/>
        <v>0</v>
      </c>
      <c r="G43" s="113" t="n">
        <f t="shared" si="9"/>
        <v>0</v>
      </c>
      <c r="H43" s="113" t="n">
        <f t="shared" si="9"/>
        <v>0</v>
      </c>
      <c r="I43" s="113" t="n">
        <f t="shared" si="9"/>
        <v>0</v>
      </c>
      <c r="J43" s="113" t="n">
        <f t="shared" si="9"/>
        <v>0</v>
      </c>
      <c r="K43" s="113" t="n">
        <f t="shared" si="9"/>
        <v>0</v>
      </c>
      <c r="L43" s="113" t="n">
        <f t="shared" si="9"/>
        <v>0</v>
      </c>
      <c r="M43" s="113" t="n">
        <f t="shared" si="9"/>
        <v>0</v>
      </c>
      <c r="N43" s="113" t="n">
        <f t="shared" si="9"/>
        <v>0</v>
      </c>
      <c r="O43" s="114" t="n">
        <f t="shared" si="9"/>
        <v>0</v>
      </c>
      <c r="P43" s="96"/>
    </row>
    <row r="44">
      <c r="A44" s="35" t="n">
        <f>Animals_Products_1</f>
        <v>0</v>
      </c>
      <c r="B44" s="35" t="n">
        <f>Animals_Products_1</f>
        <v>0</v>
      </c>
      <c r="C44" s="35" t="n">
        <f>Animals_Products_1</f>
        <v>0</v>
      </c>
      <c r="D44" s="112" t="n">
        <f>D28*$F$10</f>
        <v>0</v>
      </c>
      <c r="E44" s="113" t="n">
        <f t="shared" ref="E44:O44" si="10">E28*$F$10</f>
        <v>0</v>
      </c>
      <c r="F44" s="113" t="n">
        <f t="shared" si="10"/>
        <v>0</v>
      </c>
      <c r="G44" s="113" t="n">
        <f t="shared" si="10"/>
        <v>0</v>
      </c>
      <c r="H44" s="113" t="n">
        <f t="shared" si="10"/>
        <v>0</v>
      </c>
      <c r="I44" s="113" t="n">
        <f t="shared" si="10"/>
        <v>0</v>
      </c>
      <c r="J44" s="113" t="n">
        <f t="shared" si="10"/>
        <v>0</v>
      </c>
      <c r="K44" s="113" t="n">
        <f t="shared" si="10"/>
        <v>0</v>
      </c>
      <c r="L44" s="113" t="n">
        <f t="shared" si="10"/>
        <v>0</v>
      </c>
      <c r="M44" s="113" t="n">
        <f t="shared" si="10"/>
        <v>0</v>
      </c>
      <c r="N44" s="113" t="n">
        <f t="shared" si="10"/>
        <v>0</v>
      </c>
      <c r="O44" s="114" t="n">
        <f t="shared" si="10"/>
        <v>0</v>
      </c>
    </row>
    <row r="45" ht="15.75" customHeight="1">
      <c r="A45" s="35" t="n">
        <f>Animals_Products_2</f>
        <v>0</v>
      </c>
      <c r="B45" s="35" t="n">
        <f>Animals_Products_2</f>
        <v>0</v>
      </c>
      <c r="C45" s="35" t="n">
        <f>Animals_Products_2</f>
        <v>0</v>
      </c>
      <c r="D45" s="115" t="n">
        <f>D29*$F$11</f>
        <v>0</v>
      </c>
      <c r="E45" s="116" t="n">
        <f t="shared" ref="E45:O45" si="11">E29*$F$11</f>
        <v>0</v>
      </c>
      <c r="F45" s="116" t="n">
        <f t="shared" si="11"/>
        <v>0</v>
      </c>
      <c r="G45" s="116" t="n">
        <f t="shared" si="11"/>
        <v>0</v>
      </c>
      <c r="H45" s="116" t="n">
        <f t="shared" si="11"/>
        <v>0</v>
      </c>
      <c r="I45" s="116" t="n">
        <f t="shared" si="11"/>
        <v>0</v>
      </c>
      <c r="J45" s="116" t="n">
        <f t="shared" si="11"/>
        <v>0</v>
      </c>
      <c r="K45" s="116" t="n">
        <f t="shared" si="11"/>
        <v>0</v>
      </c>
      <c r="L45" s="116" t="n">
        <f t="shared" si="11"/>
        <v>0</v>
      </c>
      <c r="M45" s="116" t="n">
        <f t="shared" si="11"/>
        <v>0</v>
      </c>
      <c r="N45" s="116" t="n">
        <f t="shared" si="11"/>
        <v>0</v>
      </c>
      <c r="O45" s="117" t="n">
        <f t="shared" si="11"/>
        <v>0</v>
      </c>
    </row>
    <row r="46" ht="15.75" customHeight="1">
      <c r="A46" s="35" t="n">
        <f>Fish_1</f>
        <v>0</v>
      </c>
      <c r="B46" s="35" t="n">
        <f>Fish_1</f>
        <v>0</v>
      </c>
      <c r="C46" s="35" t="n">
        <f>Fish_1</f>
        <v>0</v>
      </c>
      <c r="D46" s="115" t="n">
        <f>D30*$F$12</f>
        <v>0</v>
      </c>
      <c r="E46" s="116" t="n">
        <f>E30*$F$12</f>
        <v>0</v>
      </c>
      <c r="F46" s="116" t="n">
        <f>F30*$F$12</f>
        <v>0</v>
      </c>
      <c r="G46" s="116" t="n">
        <f>G30*$F$12</f>
        <v>0</v>
      </c>
      <c r="H46" s="116" t="n">
        <f>H30*$F$12</f>
        <v>0</v>
      </c>
      <c r="I46" s="116" t="n">
        <f t="shared" ref="I46:O46" si="12">I30*$F$12</f>
        <v>0</v>
      </c>
      <c r="J46" s="116" t="n">
        <f t="shared" si="12"/>
        <v>0</v>
      </c>
      <c r="K46" s="116" t="n">
        <f t="shared" si="12"/>
        <v>0</v>
      </c>
      <c r="L46" s="116" t="n">
        <f t="shared" si="12"/>
        <v>0</v>
      </c>
      <c r="M46" s="116" t="n">
        <f t="shared" si="12"/>
        <v>0</v>
      </c>
      <c r="N46" s="116" t="n">
        <f t="shared" si="12"/>
        <v>0</v>
      </c>
      <c r="O46" s="116" t="n">
        <f t="shared" si="12"/>
        <v>0</v>
      </c>
    </row>
    <row r="47" ht="15.75" customHeight="1">
      <c r="A47" s="35" t="n">
        <f>Fish_2</f>
        <v>0</v>
      </c>
      <c r="B47" s="35" t="n">
        <f>Fish_2</f>
        <v>0</v>
      </c>
      <c r="C47" s="35" t="n">
        <f>Fish_2</f>
        <v>0</v>
      </c>
      <c r="D47" s="115" t="n">
        <f>D31*$F$13</f>
        <v>0</v>
      </c>
      <c r="E47" s="116" t="n">
        <f>E31*$F$13</f>
        <v>0</v>
      </c>
      <c r="F47" s="116" t="n">
        <f t="shared" ref="F47:N47" si="13">F31*$F$13</f>
        <v>0</v>
      </c>
      <c r="G47" s="116" t="n">
        <f t="shared" si="13"/>
        <v>0</v>
      </c>
      <c r="H47" s="116" t="n">
        <f t="shared" si="13"/>
        <v>0</v>
      </c>
      <c r="I47" s="116" t="n">
        <f t="shared" si="13"/>
        <v>0</v>
      </c>
      <c r="J47" s="116" t="n">
        <f t="shared" si="13"/>
        <v>0</v>
      </c>
      <c r="K47" s="116" t="n">
        <f t="shared" si="13"/>
        <v>0</v>
      </c>
      <c r="L47" s="116" t="n">
        <f t="shared" si="13"/>
        <v>0</v>
      </c>
      <c r="M47" s="116" t="n">
        <f t="shared" si="13"/>
        <v>0</v>
      </c>
      <c r="N47" s="116" t="n">
        <f t="shared" si="13"/>
        <v>0</v>
      </c>
      <c r="O47" s="116" t="n">
        <f>O31*$F$13</f>
        <v>0</v>
      </c>
    </row>
    <row r="48">
      <c r="A48" s="35" t="n">
        <f>Other_1</f>
        <v>0</v>
      </c>
      <c r="B48" s="35" t="n">
        <f>Other_1</f>
        <v>0</v>
      </c>
      <c r="C48" s="35" t="n">
        <f>Other_1</f>
        <v>0</v>
      </c>
      <c r="D48" s="112" t="n">
        <f t="shared" ref="D48:O48" si="14">D32*$F$14</f>
        <v>0</v>
      </c>
      <c r="E48" s="113" t="n">
        <f t="shared" si="14"/>
        <v>0</v>
      </c>
      <c r="F48" s="113" t="n">
        <f t="shared" si="14"/>
        <v>0</v>
      </c>
      <c r="G48" s="113" t="n">
        <f t="shared" si="14"/>
        <v>0</v>
      </c>
      <c r="H48" s="113" t="n">
        <f t="shared" si="14"/>
        <v>0</v>
      </c>
      <c r="I48" s="113" t="n">
        <f t="shared" si="14"/>
        <v>0</v>
      </c>
      <c r="J48" s="113" t="n">
        <f t="shared" si="14"/>
        <v>0</v>
      </c>
      <c r="K48" s="113" t="n">
        <f t="shared" si="14"/>
        <v>0</v>
      </c>
      <c r="L48" s="113" t="n">
        <f t="shared" si="14"/>
        <v>0</v>
      </c>
      <c r="M48" s="113" t="n">
        <f t="shared" si="14"/>
        <v>0</v>
      </c>
      <c r="N48" s="113" t="n">
        <f t="shared" si="14"/>
        <v>0</v>
      </c>
      <c r="O48" s="114" t="n">
        <f t="shared" si="14"/>
        <v>0</v>
      </c>
    </row>
    <row r="49">
      <c r="A49" s="35" t="n">
        <f>Other_2</f>
        <v>0</v>
      </c>
      <c r="B49" s="35" t="n">
        <f>Other_2</f>
        <v>0</v>
      </c>
      <c r="C49" s="35" t="n">
        <f>Other_2</f>
        <v>0</v>
      </c>
      <c r="D49" s="112" t="n">
        <f t="shared" ref="D49:O49" si="15">D33*$F$15</f>
        <v>0</v>
      </c>
      <c r="E49" s="113" t="n">
        <f t="shared" si="15"/>
        <v>0</v>
      </c>
      <c r="F49" s="113" t="n">
        <f t="shared" si="15"/>
        <v>0</v>
      </c>
      <c r="G49" s="113" t="n">
        <f t="shared" si="15"/>
        <v>0</v>
      </c>
      <c r="H49" s="113" t="n">
        <f t="shared" si="15"/>
        <v>0</v>
      </c>
      <c r="I49" s="113" t="n">
        <f t="shared" si="15"/>
        <v>0</v>
      </c>
      <c r="J49" s="113" t="n">
        <f t="shared" si="15"/>
        <v>0</v>
      </c>
      <c r="K49" s="113" t="n">
        <f t="shared" si="15"/>
        <v>0</v>
      </c>
      <c r="L49" s="113" t="n">
        <f t="shared" si="15"/>
        <v>0</v>
      </c>
      <c r="M49" s="113" t="n">
        <f t="shared" si="15"/>
        <v>0</v>
      </c>
      <c r="N49" s="113" t="n">
        <f t="shared" si="15"/>
        <v>0</v>
      </c>
      <c r="O49" s="114" t="n">
        <f t="shared" si="15"/>
        <v>0</v>
      </c>
    </row>
    <row r="50">
      <c r="A50" s="35"/>
      <c r="B50" s="35"/>
      <c r="C50" s="35" t="s">
        <v>6</v>
      </c>
      <c r="D50" s="118" t="n">
        <f t="shared" ref="D50:O50" si="16">SUM(D38:D49)</f>
        <v>0</v>
      </c>
      <c r="E50" s="118" t="n">
        <f t="shared" si="16"/>
        <v>0</v>
      </c>
      <c r="F50" s="118" t="n">
        <f t="shared" si="16"/>
        <v>0</v>
      </c>
      <c r="G50" s="118" t="n">
        <f t="shared" si="16"/>
        <v>0</v>
      </c>
      <c r="H50" s="118" t="n">
        <f t="shared" si="16"/>
        <v>0</v>
      </c>
      <c r="I50" s="118" t="n">
        <f t="shared" si="16"/>
        <v>0</v>
      </c>
      <c r="J50" s="118" t="n">
        <f t="shared" si="16"/>
        <v>0</v>
      </c>
      <c r="K50" s="118" t="n">
        <f t="shared" si="16"/>
        <v>0</v>
      </c>
      <c r="L50" s="118" t="n">
        <f t="shared" si="16"/>
        <v>0</v>
      </c>
      <c r="M50" s="118" t="n">
        <f t="shared" si="16"/>
        <v>0</v>
      </c>
      <c r="N50" s="118" t="n">
        <f t="shared" si="16"/>
        <v>0</v>
      </c>
      <c r="O50" s="118" t="n">
        <f t="shared" si="16"/>
        <v>0</v>
      </c>
    </row>
    <row r="55">
      <c r="T55" s="97" t="s">
        <v>1</v>
      </c>
      <c r="U55" s="98" t="e">
        <f>D50/F16</f>
        <v>#DIV/0!</v>
      </c>
      <c r="V55" s="98" t="e">
        <f t="shared" ref="V55:AF55" si="17">E50/denominator</f>
        <v>#DIV/0!</v>
      </c>
      <c r="W55" s="98" t="e">
        <f t="shared" si="17"/>
        <v>#DIV/0!</v>
      </c>
      <c r="X55" s="98" t="e">
        <f t="shared" si="17"/>
        <v>#DIV/0!</v>
      </c>
      <c r="Y55" s="98" t="e">
        <f t="shared" si="17"/>
        <v>#DIV/0!</v>
      </c>
      <c r="Z55" s="98" t="e">
        <f t="shared" si="17"/>
        <v>#DIV/0!</v>
      </c>
      <c r="AA55" s="98" t="e">
        <f t="shared" si="17"/>
        <v>#DIV/0!</v>
      </c>
      <c r="AB55" s="98" t="e">
        <f t="shared" si="17"/>
        <v>#DIV/0!</v>
      </c>
      <c r="AC55" s="98" t="e">
        <f t="shared" si="17"/>
        <v>#DIV/0!</v>
      </c>
      <c r="AD55" s="98" t="e">
        <f t="shared" si="17"/>
        <v>#DIV/0!</v>
      </c>
      <c r="AE55" s="98" t="e">
        <f t="shared" si="17"/>
        <v>#DIV/0!</v>
      </c>
      <c r="AF55" s="98" t="e">
        <f t="shared" si="17"/>
        <v>#DIV/0!</v>
      </c>
    </row>
    <row r="56">
      <c r="Q56" t="s">
        <v>51</v>
      </c>
      <c r="T56" s="103" t="s">
        <v>2</v>
      </c>
      <c r="U56" s="101" t="e">
        <f>U55/U55*100</f>
        <v>#DIV/0!</v>
      </c>
      <c r="V56" s="101" t="e">
        <f t="shared" ref="V56:AF56" si="18">V55/$U$55*100</f>
        <v>#DIV/0!</v>
      </c>
      <c r="W56" s="101" t="e">
        <f t="shared" si="18"/>
        <v>#DIV/0!</v>
      </c>
      <c r="X56" s="101" t="e">
        <f t="shared" si="18"/>
        <v>#DIV/0!</v>
      </c>
      <c r="Y56" s="101" t="e">
        <f t="shared" si="18"/>
        <v>#DIV/0!</v>
      </c>
      <c r="Z56" s="101" t="e">
        <f t="shared" si="18"/>
        <v>#DIV/0!</v>
      </c>
      <c r="AA56" s="101" t="e">
        <f t="shared" si="18"/>
        <v>#DIV/0!</v>
      </c>
      <c r="AB56" s="101" t="e">
        <f t="shared" si="18"/>
        <v>#DIV/0!</v>
      </c>
      <c r="AC56" s="101" t="e">
        <f t="shared" si="18"/>
        <v>#DIV/0!</v>
      </c>
      <c r="AD56" s="101" t="e">
        <f t="shared" si="18"/>
        <v>#DIV/0!</v>
      </c>
      <c r="AE56" s="101" t="e">
        <f t="shared" si="18"/>
        <v>#DIV/0!</v>
      </c>
      <c r="AF56" s="101" t="e">
        <f t="shared" si="18"/>
        <v>#DIV/0!</v>
      </c>
    </row>
    <row r="59">
      <c r="T59" s="95"/>
    </row>
    <row r="60">
      <c r="T60" s="95"/>
    </row>
    <row r="61">
      <c r="T61" s="95"/>
    </row>
    <row r="62">
      <c r="T62" s="95"/>
    </row>
    <row r="63">
      <c r="T63" s="95"/>
    </row>
    <row r="64">
      <c r="T64" s="95"/>
    </row>
    <row r="65">
      <c r="T65" s="120"/>
    </row>
    <row r="66">
      <c r="T66" s="95"/>
    </row>
    <row r="67">
      <c r="T67" s="95"/>
    </row>
    <row r="68">
      <c r="T68" s="95"/>
    </row>
    <row r="69">
      <c r="T69" s="95"/>
    </row>
    <row r="70">
      <c r="T70" s="95"/>
    </row>
    <row r="71">
      <c r="T71" s="95"/>
    </row>
    <row r="72">
      <c r="T72" s="95"/>
    </row>
    <row r="73">
      <c r="T73" s="95"/>
    </row>
    <row r="74">
      <c r="T74" s="95"/>
    </row>
    <row r="75">
      <c r="T75" s="95"/>
    </row>
  </sheetData>
  <mergeCells count="2">
    <mergeCell ref="D20:O20"/>
    <mergeCell ref="D36:O36"/>
  </mergeCells>
  <pageMargins left="0.7" right="0.7" top="0.75" bottom="0.75" header="0.3" footer="0.3"/>
  <pageSetup paperSize="9" scale="37" fitToWidth="2" fitToHeight="2" orientation="landscape" r:id="rId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2" sqref="A2:C2"/>
    </sheetView>
  </sheetViews>
  <sheetFormatPr defaultRowHeight="15.0"/>
  <cols>
    <col min="1" max="1" width="15.42578125" hidden="0" customWidth="1"/>
    <col min="2" max="2" width="18" hidden="0" customWidth="1"/>
    <col min="3" max="3" width="22.42578125" hidden="0" customWidth="1"/>
  </cols>
  <sheetData>
    <row r="1">
      <c r="A1" s="121" t="s">
        <v>32</v>
      </c>
      <c r="B1" s="121" t="s">
        <v>25</v>
      </c>
      <c r="C1" s="121"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2018-09-13T17:19:24Z</dcterms:modified>
</cp:coreProperties>
</file>