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FAODOMAIN\Documents\faoswsLossa\SDG12_3\Excel\"/>
    </mc:Choice>
  </mc:AlternateContent>
  <bookViews>
    <workbookView xWindow="0" yWindow="0" windowWidth="13125" windowHeight="6105" firstSheet="4" activeTab="6"/>
  </bookViews>
  <sheets>
    <sheet name="Introduction" sheetId="8" r:id="rId1"/>
    <sheet name="Instructions" sheetId="7" r:id="rId2"/>
    <sheet name="Step 1_Select Commodity Basket" sheetId="9" r:id="rId3"/>
    <sheet name="Step1a_AnnualProduction&amp;Imports" sheetId="11" r:id="rId4"/>
    <sheet name="Step2_FLP_SubNat_2015" sheetId="2" r:id="rId5"/>
    <sheet name="Step2_FLP_SubNat_2016" sheetId="12" r:id="rId6"/>
    <sheet name="Step2_FLP_SubNat_2017" sheetId="13" r:id="rId7"/>
    <sheet name="Step2_FLP_SubNat_2018" sheetId="14" r:id="rId8"/>
    <sheet name="Step3_CompareFLI" sheetId="1" r:id="rId9"/>
    <sheet name="Sources " sheetId="5" r:id="rId10"/>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4">Step2_FLP_SubNat_2015!$A$1:$R$45</definedName>
    <definedName name="_xlnm.Print_Area" localSheetId="5">Step2_FLP_SubNat_2016!$A$1:$R$45</definedName>
    <definedName name="_xlnm.Print_Area" localSheetId="6">Step2_FLP_SubNat_2017!$A$1:$R$45</definedName>
    <definedName name="_xlnm.Print_Area" localSheetId="7">Step2_FLP_SubNat_2018!$A$1:$R$45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5">Step2_FLP_SubNat_2016!$D$12:$I$23</definedName>
    <definedName name="Subnational_1" localSheetId="6">Step2_FLP_SubNat_2017!$D$12:$I$23</definedName>
    <definedName name="Subnational_1" localSheetId="7">Step2_FLP_SubNat_2018!$D$12:$I$23</definedName>
    <definedName name="Subnational_1">Step2_FLP_SubNat_2015!$D$12:$I$23</definedName>
  </definedNames>
  <calcPr calcId="152511"/>
  <fileRecoveryPr repairLoad="1"/>
</workbook>
</file>

<file path=xl/calcChain.xml><?xml version="1.0" encoding="utf-8"?>
<calcChain xmlns="http://schemas.openxmlformats.org/spreadsheetml/2006/main">
  <c r="F16" i="1" l="1"/>
  <c r="H49" i="1"/>
  <c r="C49" i="1"/>
  <c r="B49" i="1"/>
  <c r="A49" i="1"/>
  <c r="N48" i="1"/>
  <c r="L48" i="1"/>
  <c r="K48" i="1"/>
  <c r="C48" i="1"/>
  <c r="B48" i="1"/>
  <c r="A48" i="1"/>
  <c r="H47" i="1"/>
  <c r="C47" i="1"/>
  <c r="B47" i="1"/>
  <c r="A47" i="1"/>
  <c r="J46" i="1"/>
  <c r="H46" i="1"/>
  <c r="C46" i="1"/>
  <c r="B46" i="1"/>
  <c r="A46" i="1"/>
  <c r="N45" i="1"/>
  <c r="L45" i="1"/>
  <c r="J45" i="1"/>
  <c r="H45" i="1"/>
  <c r="D45" i="1"/>
  <c r="C45" i="1"/>
  <c r="B45" i="1"/>
  <c r="A45" i="1"/>
  <c r="L44" i="1"/>
  <c r="K44" i="1"/>
  <c r="J44" i="1"/>
  <c r="C44" i="1"/>
  <c r="B44" i="1"/>
  <c r="A44" i="1"/>
  <c r="C43" i="1"/>
  <c r="B43" i="1"/>
  <c r="A43" i="1"/>
  <c r="J42" i="1"/>
  <c r="C42" i="1"/>
  <c r="B42" i="1"/>
  <c r="A42" i="1"/>
  <c r="N41" i="1"/>
  <c r="M41" i="1"/>
  <c r="L41" i="1"/>
  <c r="J41" i="1"/>
  <c r="C41" i="1"/>
  <c r="B41" i="1"/>
  <c r="A41" i="1"/>
  <c r="C40" i="1"/>
  <c r="B40" i="1"/>
  <c r="A40" i="1"/>
  <c r="N39" i="1"/>
  <c r="L39" i="1"/>
  <c r="I39" i="1"/>
  <c r="C39" i="1"/>
  <c r="B39" i="1"/>
  <c r="A39" i="1"/>
  <c r="C38" i="1"/>
  <c r="B38" i="1"/>
  <c r="A38" i="1"/>
  <c r="D33" i="1"/>
  <c r="D49" i="1" s="1"/>
  <c r="C33" i="1"/>
  <c r="B33" i="1"/>
  <c r="A33" i="1"/>
  <c r="D32" i="1"/>
  <c r="D48" i="1" s="1"/>
  <c r="C32" i="1"/>
  <c r="B32" i="1"/>
  <c r="A32" i="1"/>
  <c r="E31" i="1"/>
  <c r="C31" i="1"/>
  <c r="B31" i="1"/>
  <c r="A31" i="1"/>
  <c r="D30" i="1"/>
  <c r="C30" i="1"/>
  <c r="B30" i="1"/>
  <c r="A30" i="1"/>
  <c r="C29" i="1"/>
  <c r="B29" i="1"/>
  <c r="A29" i="1"/>
  <c r="C28" i="1"/>
  <c r="B28" i="1"/>
  <c r="A28" i="1"/>
  <c r="C27" i="1"/>
  <c r="B27" i="1"/>
  <c r="A27" i="1"/>
  <c r="E26" i="1"/>
  <c r="E42" i="1" s="1"/>
  <c r="D26" i="1"/>
  <c r="D42" i="1" s="1"/>
  <c r="C26" i="1"/>
  <c r="B26" i="1"/>
  <c r="A26" i="1"/>
  <c r="F25" i="1"/>
  <c r="F41" i="1" s="1"/>
  <c r="C25" i="1"/>
  <c r="B25" i="1"/>
  <c r="A25" i="1"/>
  <c r="C24" i="1"/>
  <c r="B24" i="1"/>
  <c r="A24" i="1"/>
  <c r="C23" i="1"/>
  <c r="B23" i="1"/>
  <c r="A23" i="1"/>
  <c r="D22" i="1"/>
  <c r="C22" i="1"/>
  <c r="B22" i="1"/>
  <c r="A22" i="1"/>
  <c r="E15" i="1"/>
  <c r="F15" i="1" s="1"/>
  <c r="D15" i="1"/>
  <c r="C15" i="1"/>
  <c r="B15" i="1"/>
  <c r="A15" i="1"/>
  <c r="F14" i="1"/>
  <c r="M48" i="1" s="1"/>
  <c r="E14" i="1"/>
  <c r="D14" i="1"/>
  <c r="C14" i="1"/>
  <c r="B14" i="1"/>
  <c r="A14" i="1"/>
  <c r="F13" i="1"/>
  <c r="E13" i="1"/>
  <c r="D13" i="1"/>
  <c r="C13" i="1"/>
  <c r="B13" i="1"/>
  <c r="A13" i="1"/>
  <c r="E12" i="1"/>
  <c r="D12" i="1"/>
  <c r="F12" i="1" s="1"/>
  <c r="M46" i="1" s="1"/>
  <c r="C12" i="1"/>
  <c r="B12" i="1"/>
  <c r="A12" i="1"/>
  <c r="E11" i="1"/>
  <c r="F11" i="1" s="1"/>
  <c r="I45" i="1" s="1"/>
  <c r="D11" i="1"/>
  <c r="C11" i="1"/>
  <c r="B11" i="1"/>
  <c r="A11" i="1"/>
  <c r="F10" i="1"/>
  <c r="E10" i="1"/>
  <c r="D10" i="1"/>
  <c r="C10" i="1"/>
  <c r="B10" i="1"/>
  <c r="A10" i="1"/>
  <c r="E9" i="1"/>
  <c r="F9" i="1" s="1"/>
  <c r="D9" i="1"/>
  <c r="C9" i="1"/>
  <c r="B9" i="1"/>
  <c r="A9" i="1"/>
  <c r="E8" i="1"/>
  <c r="D8" i="1"/>
  <c r="F8" i="1" s="1"/>
  <c r="H42" i="1" s="1"/>
  <c r="C8" i="1"/>
  <c r="B8" i="1"/>
  <c r="A8" i="1"/>
  <c r="E7" i="1"/>
  <c r="F7" i="1" s="1"/>
  <c r="I41" i="1" s="1"/>
  <c r="D7" i="1"/>
  <c r="C7" i="1"/>
  <c r="B7" i="1"/>
  <c r="A7" i="1"/>
  <c r="E6" i="1"/>
  <c r="F6" i="1" s="1"/>
  <c r="D6" i="1"/>
  <c r="C6" i="1"/>
  <c r="B6" i="1"/>
  <c r="A6" i="1"/>
  <c r="E5" i="1"/>
  <c r="D5" i="1"/>
  <c r="F5" i="1" s="1"/>
  <c r="J39" i="1" s="1"/>
  <c r="C5" i="1"/>
  <c r="B5" i="1"/>
  <c r="A5" i="1"/>
  <c r="E4" i="1"/>
  <c r="D4" i="1"/>
  <c r="C4" i="1"/>
  <c r="B4" i="1"/>
  <c r="A4" i="1"/>
  <c r="P42" i="14"/>
  <c r="M42" i="14"/>
  <c r="O42" i="14" s="1"/>
  <c r="E42" i="14"/>
  <c r="F42" i="14" s="1"/>
  <c r="G42" i="14" s="1"/>
  <c r="H42" i="14" s="1"/>
  <c r="I42" i="14" s="1"/>
  <c r="K42" i="14" s="1"/>
  <c r="L42" i="14" s="1"/>
  <c r="D42" i="14"/>
  <c r="C42" i="14"/>
  <c r="B42" i="14"/>
  <c r="A42" i="14"/>
  <c r="P41" i="14"/>
  <c r="M41" i="14"/>
  <c r="O41" i="14" s="1"/>
  <c r="I41" i="14"/>
  <c r="K41" i="14" s="1"/>
  <c r="L41" i="14" s="1"/>
  <c r="E41" i="14"/>
  <c r="F41" i="14" s="1"/>
  <c r="G41" i="14" s="1"/>
  <c r="H41" i="14" s="1"/>
  <c r="D41" i="14"/>
  <c r="C41" i="14"/>
  <c r="B41" i="14"/>
  <c r="A41" i="14"/>
  <c r="P40" i="14"/>
  <c r="M40" i="14"/>
  <c r="O40" i="14" s="1"/>
  <c r="E40" i="14"/>
  <c r="F40" i="14" s="1"/>
  <c r="G40" i="14" s="1"/>
  <c r="H40" i="14" s="1"/>
  <c r="I40" i="14" s="1"/>
  <c r="K40" i="14" s="1"/>
  <c r="L40" i="14" s="1"/>
  <c r="D40" i="14"/>
  <c r="C40" i="14"/>
  <c r="B40" i="14"/>
  <c r="A40" i="14"/>
  <c r="P39" i="14"/>
  <c r="M39" i="14"/>
  <c r="O39" i="14" s="1"/>
  <c r="E39" i="14"/>
  <c r="F39" i="14" s="1"/>
  <c r="G39" i="14" s="1"/>
  <c r="H39" i="14" s="1"/>
  <c r="I39" i="14" s="1"/>
  <c r="K39" i="14" s="1"/>
  <c r="L39" i="14" s="1"/>
  <c r="D39" i="14"/>
  <c r="C39" i="14"/>
  <c r="B39" i="14"/>
  <c r="A39" i="14"/>
  <c r="P38" i="14"/>
  <c r="M38" i="14"/>
  <c r="O38" i="14" s="1"/>
  <c r="G38" i="14"/>
  <c r="H38" i="14" s="1"/>
  <c r="I38" i="14" s="1"/>
  <c r="K38" i="14" s="1"/>
  <c r="L38" i="14" s="1"/>
  <c r="G29" i="1" s="1"/>
  <c r="G45" i="1" s="1"/>
  <c r="E38" i="14"/>
  <c r="F38" i="14" s="1"/>
  <c r="D38" i="14"/>
  <c r="C38" i="14"/>
  <c r="B38" i="14"/>
  <c r="A38" i="14"/>
  <c r="P37" i="14"/>
  <c r="M37" i="14"/>
  <c r="O37" i="14" s="1"/>
  <c r="E37" i="14"/>
  <c r="F37" i="14" s="1"/>
  <c r="G37" i="14" s="1"/>
  <c r="H37" i="14" s="1"/>
  <c r="I37" i="14" s="1"/>
  <c r="K37" i="14" s="1"/>
  <c r="L37" i="14" s="1"/>
  <c r="D37" i="14"/>
  <c r="C37" i="14"/>
  <c r="B37" i="14"/>
  <c r="A37" i="14"/>
  <c r="P36" i="14"/>
  <c r="M36" i="14"/>
  <c r="O36" i="14" s="1"/>
  <c r="E36" i="14"/>
  <c r="F36" i="14" s="1"/>
  <c r="G36" i="14" s="1"/>
  <c r="H36" i="14" s="1"/>
  <c r="I36" i="14" s="1"/>
  <c r="K36" i="14" s="1"/>
  <c r="L36" i="14" s="1"/>
  <c r="D36" i="14"/>
  <c r="C36" i="14"/>
  <c r="B36" i="14"/>
  <c r="A36" i="14"/>
  <c r="P35" i="14"/>
  <c r="M35" i="14"/>
  <c r="O35" i="14" s="1"/>
  <c r="E35" i="14"/>
  <c r="F35" i="14" s="1"/>
  <c r="G35" i="14" s="1"/>
  <c r="H35" i="14" s="1"/>
  <c r="I35" i="14" s="1"/>
  <c r="K35" i="14" s="1"/>
  <c r="L35" i="14" s="1"/>
  <c r="D35" i="14"/>
  <c r="C35" i="14"/>
  <c r="B35" i="14"/>
  <c r="A35" i="14"/>
  <c r="P34" i="14"/>
  <c r="M34" i="14"/>
  <c r="O34" i="14" s="1"/>
  <c r="E34" i="14"/>
  <c r="F34" i="14" s="1"/>
  <c r="G34" i="14" s="1"/>
  <c r="H34" i="14" s="1"/>
  <c r="I34" i="14" s="1"/>
  <c r="K34" i="14" s="1"/>
  <c r="L34" i="14" s="1"/>
  <c r="G25" i="1" s="1"/>
  <c r="G41" i="1" s="1"/>
  <c r="D34" i="14"/>
  <c r="C34" i="14"/>
  <c r="B34" i="14"/>
  <c r="A34" i="14"/>
  <c r="P33" i="14"/>
  <c r="M33" i="14"/>
  <c r="O33" i="14" s="1"/>
  <c r="I33" i="14"/>
  <c r="K33" i="14" s="1"/>
  <c r="L33" i="14" s="1"/>
  <c r="E33" i="14"/>
  <c r="F33" i="14" s="1"/>
  <c r="G33" i="14" s="1"/>
  <c r="H33" i="14" s="1"/>
  <c r="D33" i="14"/>
  <c r="C33" i="14"/>
  <c r="B33" i="14"/>
  <c r="A33" i="14"/>
  <c r="P32" i="14"/>
  <c r="M32" i="14"/>
  <c r="O32" i="14" s="1"/>
  <c r="E32" i="14"/>
  <c r="F32" i="14" s="1"/>
  <c r="G32" i="14" s="1"/>
  <c r="H32" i="14" s="1"/>
  <c r="I32" i="14" s="1"/>
  <c r="K32" i="14" s="1"/>
  <c r="L32" i="14" s="1"/>
  <c r="D32" i="14"/>
  <c r="C32" i="14"/>
  <c r="B32" i="14"/>
  <c r="A32" i="14"/>
  <c r="P31" i="14"/>
  <c r="M31" i="14"/>
  <c r="O31" i="14" s="1"/>
  <c r="E31" i="14"/>
  <c r="F31" i="14" s="1"/>
  <c r="G31" i="14" s="1"/>
  <c r="H31" i="14" s="1"/>
  <c r="I31" i="14" s="1"/>
  <c r="K31" i="14" s="1"/>
  <c r="L31" i="14" s="1"/>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P42" i="13"/>
  <c r="O42" i="13"/>
  <c r="M42" i="13"/>
  <c r="E42" i="13"/>
  <c r="F42" i="13" s="1"/>
  <c r="G42" i="13" s="1"/>
  <c r="H42" i="13" s="1"/>
  <c r="I42" i="13" s="1"/>
  <c r="K42" i="13" s="1"/>
  <c r="L42" i="13" s="1"/>
  <c r="D42" i="13"/>
  <c r="C42" i="13"/>
  <c r="B42" i="13"/>
  <c r="A42" i="13"/>
  <c r="P41" i="13"/>
  <c r="M41" i="13"/>
  <c r="O41" i="13" s="1"/>
  <c r="E41" i="13"/>
  <c r="F41" i="13" s="1"/>
  <c r="G41" i="13" s="1"/>
  <c r="H41" i="13" s="1"/>
  <c r="I41" i="13" s="1"/>
  <c r="K41" i="13" s="1"/>
  <c r="L41" i="13" s="1"/>
  <c r="D41" i="13"/>
  <c r="C41" i="13"/>
  <c r="B41" i="13"/>
  <c r="A41" i="13"/>
  <c r="P40" i="13"/>
  <c r="M40" i="13"/>
  <c r="O40" i="13" s="1"/>
  <c r="F40" i="13"/>
  <c r="G40" i="13" s="1"/>
  <c r="H40" i="13" s="1"/>
  <c r="I40" i="13" s="1"/>
  <c r="K40" i="13" s="1"/>
  <c r="L40" i="13" s="1"/>
  <c r="E40" i="13"/>
  <c r="D40" i="13"/>
  <c r="C40" i="13"/>
  <c r="B40" i="13"/>
  <c r="A40" i="13"/>
  <c r="P39" i="13"/>
  <c r="O39" i="13"/>
  <c r="M39" i="13"/>
  <c r="E39" i="13"/>
  <c r="F39" i="13" s="1"/>
  <c r="G39" i="13" s="1"/>
  <c r="H39" i="13" s="1"/>
  <c r="I39" i="13" s="1"/>
  <c r="K39" i="13" s="1"/>
  <c r="L39" i="13" s="1"/>
  <c r="N39" i="13" s="1"/>
  <c r="D39" i="13"/>
  <c r="C39" i="13"/>
  <c r="B39" i="13"/>
  <c r="A39" i="13"/>
  <c r="P38" i="13"/>
  <c r="O38" i="13"/>
  <c r="M38" i="13"/>
  <c r="F38" i="13"/>
  <c r="G38" i="13" s="1"/>
  <c r="H38" i="13" s="1"/>
  <c r="I38" i="13" s="1"/>
  <c r="K38" i="13" s="1"/>
  <c r="L38" i="13" s="1"/>
  <c r="E38" i="13"/>
  <c r="D38" i="13"/>
  <c r="C38" i="13"/>
  <c r="B38" i="13"/>
  <c r="A38" i="13"/>
  <c r="P37" i="13"/>
  <c r="O37" i="13"/>
  <c r="M37" i="13"/>
  <c r="G37" i="13"/>
  <c r="H37" i="13" s="1"/>
  <c r="I37" i="13" s="1"/>
  <c r="K37" i="13" s="1"/>
  <c r="L37" i="13" s="1"/>
  <c r="F37" i="13"/>
  <c r="E37" i="13"/>
  <c r="D37" i="13"/>
  <c r="C37" i="13"/>
  <c r="B37" i="13"/>
  <c r="A37" i="13"/>
  <c r="P36" i="13"/>
  <c r="Q36" i="13" s="1"/>
  <c r="O36" i="13"/>
  <c r="M36" i="13"/>
  <c r="F36" i="13"/>
  <c r="G36" i="13" s="1"/>
  <c r="H36" i="13" s="1"/>
  <c r="I36" i="13" s="1"/>
  <c r="K36" i="13" s="1"/>
  <c r="L36" i="13" s="1"/>
  <c r="E36" i="13"/>
  <c r="D36" i="13"/>
  <c r="C36" i="13"/>
  <c r="B36" i="13"/>
  <c r="A36" i="13"/>
  <c r="P35" i="13"/>
  <c r="O35" i="13"/>
  <c r="M35" i="13"/>
  <c r="E35" i="13"/>
  <c r="F35" i="13" s="1"/>
  <c r="G35" i="13" s="1"/>
  <c r="H35" i="13" s="1"/>
  <c r="I35" i="13" s="1"/>
  <c r="K35" i="13" s="1"/>
  <c r="L35" i="13" s="1"/>
  <c r="D35" i="13"/>
  <c r="C35" i="13"/>
  <c r="B35" i="13"/>
  <c r="A35" i="13"/>
  <c r="P34" i="13"/>
  <c r="M34" i="13"/>
  <c r="O34" i="13" s="1"/>
  <c r="L34" i="13"/>
  <c r="E34" i="13"/>
  <c r="F34" i="13" s="1"/>
  <c r="G34" i="13" s="1"/>
  <c r="H34" i="13" s="1"/>
  <c r="I34" i="13" s="1"/>
  <c r="K34" i="13" s="1"/>
  <c r="D34" i="13"/>
  <c r="C34" i="13"/>
  <c r="B34" i="13"/>
  <c r="A34" i="13"/>
  <c r="P33" i="13"/>
  <c r="N33" i="13"/>
  <c r="M33" i="13"/>
  <c r="O33" i="13" s="1"/>
  <c r="E33" i="13"/>
  <c r="F33" i="13" s="1"/>
  <c r="G33" i="13" s="1"/>
  <c r="H33" i="13" s="1"/>
  <c r="I33" i="13" s="1"/>
  <c r="K33" i="13" s="1"/>
  <c r="L33" i="13" s="1"/>
  <c r="D33" i="13"/>
  <c r="C33" i="13"/>
  <c r="B33" i="13"/>
  <c r="A33" i="13"/>
  <c r="P32" i="13"/>
  <c r="M32" i="13"/>
  <c r="O32" i="13" s="1"/>
  <c r="F32" i="13"/>
  <c r="G32" i="13" s="1"/>
  <c r="H32" i="13" s="1"/>
  <c r="I32" i="13" s="1"/>
  <c r="K32" i="13" s="1"/>
  <c r="L32" i="13" s="1"/>
  <c r="E32" i="13"/>
  <c r="D32" i="13"/>
  <c r="C32" i="13"/>
  <c r="B32" i="13"/>
  <c r="A32" i="13"/>
  <c r="P31" i="13"/>
  <c r="O31" i="13"/>
  <c r="M31" i="13"/>
  <c r="E31" i="13"/>
  <c r="F31" i="13" s="1"/>
  <c r="G31" i="13" s="1"/>
  <c r="H31" i="13" s="1"/>
  <c r="I31" i="13" s="1"/>
  <c r="K31" i="13" s="1"/>
  <c r="L31" i="13" s="1"/>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M42" i="12"/>
  <c r="O42" i="12" s="1"/>
  <c r="L42" i="12"/>
  <c r="E42" i="12"/>
  <c r="F42" i="12" s="1"/>
  <c r="G42" i="12" s="1"/>
  <c r="H42" i="12" s="1"/>
  <c r="I42" i="12" s="1"/>
  <c r="K42" i="12" s="1"/>
  <c r="D42" i="12"/>
  <c r="C42" i="12"/>
  <c r="B42" i="12"/>
  <c r="A42" i="12"/>
  <c r="P41" i="12"/>
  <c r="Q41" i="12" s="1"/>
  <c r="M41" i="12"/>
  <c r="O41" i="12" s="1"/>
  <c r="L41" i="12"/>
  <c r="E41" i="12"/>
  <c r="F41" i="12" s="1"/>
  <c r="G41" i="12" s="1"/>
  <c r="H41" i="12" s="1"/>
  <c r="I41" i="12" s="1"/>
  <c r="K41" i="12" s="1"/>
  <c r="D41" i="12"/>
  <c r="C41" i="12"/>
  <c r="B41" i="12"/>
  <c r="A41" i="12"/>
  <c r="P40" i="12"/>
  <c r="Q40" i="12" s="1"/>
  <c r="M40" i="12"/>
  <c r="L40" i="12"/>
  <c r="H40" i="12"/>
  <c r="I40" i="12" s="1"/>
  <c r="K40" i="12" s="1"/>
  <c r="E40" i="12"/>
  <c r="F40" i="12" s="1"/>
  <c r="G40" i="12" s="1"/>
  <c r="D40" i="12"/>
  <c r="C40" i="12"/>
  <c r="B40" i="12"/>
  <c r="A40" i="12"/>
  <c r="P39" i="12"/>
  <c r="Q39" i="12" s="1"/>
  <c r="M39" i="12"/>
  <c r="O39" i="12" s="1"/>
  <c r="L39" i="12"/>
  <c r="E30" i="1" s="1"/>
  <c r="E39" i="12"/>
  <c r="F39" i="12" s="1"/>
  <c r="G39" i="12" s="1"/>
  <c r="H39" i="12" s="1"/>
  <c r="I39" i="12" s="1"/>
  <c r="K39" i="12" s="1"/>
  <c r="D39" i="12"/>
  <c r="C39" i="12"/>
  <c r="B39" i="12"/>
  <c r="A39" i="12"/>
  <c r="P38" i="12"/>
  <c r="N38" i="12"/>
  <c r="M38" i="12"/>
  <c r="O38" i="12" s="1"/>
  <c r="L38" i="12"/>
  <c r="E29" i="1" s="1"/>
  <c r="E45" i="1" s="1"/>
  <c r="H38" i="12"/>
  <c r="I38" i="12" s="1"/>
  <c r="K38" i="12" s="1"/>
  <c r="E38" i="12"/>
  <c r="F38" i="12" s="1"/>
  <c r="G38" i="12" s="1"/>
  <c r="D38" i="12"/>
  <c r="C38" i="12"/>
  <c r="B38" i="12"/>
  <c r="A38" i="12"/>
  <c r="P37" i="12"/>
  <c r="M37" i="12"/>
  <c r="O37" i="12" s="1"/>
  <c r="L37" i="12"/>
  <c r="E37" i="12"/>
  <c r="F37" i="12" s="1"/>
  <c r="G37" i="12" s="1"/>
  <c r="H37" i="12" s="1"/>
  <c r="I37" i="12" s="1"/>
  <c r="K37" i="12" s="1"/>
  <c r="D37" i="12"/>
  <c r="C37" i="12"/>
  <c r="B37" i="12"/>
  <c r="A37" i="12"/>
  <c r="P36" i="12"/>
  <c r="Q36" i="12" s="1"/>
  <c r="M36" i="12"/>
  <c r="L36" i="12"/>
  <c r="E27" i="1" s="1"/>
  <c r="E36" i="12"/>
  <c r="F36" i="12" s="1"/>
  <c r="G36" i="12" s="1"/>
  <c r="H36" i="12" s="1"/>
  <c r="I36" i="12" s="1"/>
  <c r="K36" i="12" s="1"/>
  <c r="D36" i="12"/>
  <c r="C36" i="12"/>
  <c r="B36" i="12"/>
  <c r="A36" i="12"/>
  <c r="P35" i="12"/>
  <c r="Q35" i="12" s="1"/>
  <c r="M35" i="12"/>
  <c r="O35" i="12" s="1"/>
  <c r="L35" i="12"/>
  <c r="E35" i="12"/>
  <c r="F35" i="12" s="1"/>
  <c r="G35" i="12" s="1"/>
  <c r="H35" i="12" s="1"/>
  <c r="I35" i="12" s="1"/>
  <c r="K35" i="12" s="1"/>
  <c r="D35" i="12"/>
  <c r="C35" i="12"/>
  <c r="B35" i="12"/>
  <c r="A35" i="12"/>
  <c r="P34" i="12"/>
  <c r="M34" i="12"/>
  <c r="O34" i="12" s="1"/>
  <c r="E34" i="12"/>
  <c r="F34" i="12" s="1"/>
  <c r="G34" i="12" s="1"/>
  <c r="H34" i="12" s="1"/>
  <c r="I34" i="12" s="1"/>
  <c r="K34" i="12" s="1"/>
  <c r="L34" i="12" s="1"/>
  <c r="D34" i="12"/>
  <c r="C34" i="12"/>
  <c r="B34" i="12"/>
  <c r="A34" i="12"/>
  <c r="P33" i="12"/>
  <c r="M33" i="12"/>
  <c r="O33" i="12" s="1"/>
  <c r="F33" i="12"/>
  <c r="G33" i="12" s="1"/>
  <c r="H33" i="12" s="1"/>
  <c r="I33" i="12" s="1"/>
  <c r="K33" i="12" s="1"/>
  <c r="L33" i="12" s="1"/>
  <c r="E33" i="12"/>
  <c r="D33" i="12"/>
  <c r="C33" i="12"/>
  <c r="B33" i="12"/>
  <c r="A33" i="12"/>
  <c r="Q32" i="12"/>
  <c r="P32" i="12"/>
  <c r="O32" i="12"/>
  <c r="M32" i="12"/>
  <c r="L32" i="12"/>
  <c r="F32" i="12"/>
  <c r="G32" i="12" s="1"/>
  <c r="H32" i="12" s="1"/>
  <c r="I32" i="12" s="1"/>
  <c r="K32" i="12" s="1"/>
  <c r="E32" i="12"/>
  <c r="D32" i="12"/>
  <c r="C32" i="12"/>
  <c r="B32" i="12"/>
  <c r="A32" i="12"/>
  <c r="Q31" i="12"/>
  <c r="P31" i="12"/>
  <c r="O31" i="12"/>
  <c r="M31" i="12"/>
  <c r="L31" i="12"/>
  <c r="F31" i="12"/>
  <c r="G31" i="12" s="1"/>
  <c r="H31" i="12" s="1"/>
  <c r="I31" i="12" s="1"/>
  <c r="K31" i="12" s="1"/>
  <c r="E31" i="12"/>
  <c r="D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P42" i="2"/>
  <c r="Q42" i="2" s="1"/>
  <c r="M42" i="2"/>
  <c r="O42" i="2" s="1"/>
  <c r="L42" i="2"/>
  <c r="E42" i="2"/>
  <c r="F42" i="2" s="1"/>
  <c r="G42" i="2" s="1"/>
  <c r="H42" i="2" s="1"/>
  <c r="I42" i="2" s="1"/>
  <c r="K42" i="2" s="1"/>
  <c r="D42" i="2"/>
  <c r="C42" i="2"/>
  <c r="B42" i="2"/>
  <c r="A42" i="2"/>
  <c r="P41" i="2"/>
  <c r="Q41" i="2" s="1"/>
  <c r="M41" i="2"/>
  <c r="O41" i="2" s="1"/>
  <c r="L41" i="2"/>
  <c r="F41" i="2"/>
  <c r="G41" i="2" s="1"/>
  <c r="H41" i="2" s="1"/>
  <c r="I41" i="2" s="1"/>
  <c r="K41" i="2" s="1"/>
  <c r="E41" i="2"/>
  <c r="D41" i="2"/>
  <c r="C41" i="2"/>
  <c r="B41" i="2"/>
  <c r="A41" i="2"/>
  <c r="P40" i="2"/>
  <c r="Q40" i="2" s="1"/>
  <c r="O40" i="2"/>
  <c r="N40" i="2"/>
  <c r="M40" i="2"/>
  <c r="L40" i="2"/>
  <c r="D31" i="1" s="1"/>
  <c r="D47" i="1" s="1"/>
  <c r="K40" i="2"/>
  <c r="G40" i="2"/>
  <c r="H40" i="2" s="1"/>
  <c r="I40" i="2" s="1"/>
  <c r="E40" i="2"/>
  <c r="F40" i="2" s="1"/>
  <c r="D40" i="2"/>
  <c r="C40" i="2"/>
  <c r="B40" i="2"/>
  <c r="A40" i="2"/>
  <c r="P39" i="2"/>
  <c r="Q39" i="2" s="1"/>
  <c r="O39" i="2"/>
  <c r="M39" i="2"/>
  <c r="N39" i="2" s="1"/>
  <c r="L39" i="2"/>
  <c r="E39" i="2"/>
  <c r="F39" i="2" s="1"/>
  <c r="G39" i="2" s="1"/>
  <c r="H39" i="2" s="1"/>
  <c r="I39" i="2" s="1"/>
  <c r="K39" i="2" s="1"/>
  <c r="D39" i="2"/>
  <c r="C39" i="2"/>
  <c r="B39" i="2"/>
  <c r="A39" i="2"/>
  <c r="P38" i="2"/>
  <c r="Q38" i="2" s="1"/>
  <c r="M38" i="2"/>
  <c r="L38" i="2"/>
  <c r="D29" i="1" s="1"/>
  <c r="E38" i="2"/>
  <c r="F38" i="2" s="1"/>
  <c r="G38" i="2" s="1"/>
  <c r="H38" i="2" s="1"/>
  <c r="I38" i="2" s="1"/>
  <c r="K38" i="2" s="1"/>
  <c r="D38" i="2"/>
  <c r="C38" i="2"/>
  <c r="B38" i="2"/>
  <c r="A38" i="2"/>
  <c r="P37" i="2"/>
  <c r="Q37" i="2" s="1"/>
  <c r="M37" i="2"/>
  <c r="L37" i="2"/>
  <c r="D28" i="1" s="1"/>
  <c r="D44" i="1" s="1"/>
  <c r="F37" i="2"/>
  <c r="G37" i="2" s="1"/>
  <c r="H37" i="2" s="1"/>
  <c r="I37" i="2" s="1"/>
  <c r="K37" i="2" s="1"/>
  <c r="E37" i="2"/>
  <c r="D37" i="2"/>
  <c r="C37" i="2"/>
  <c r="B37" i="2"/>
  <c r="A37" i="2"/>
  <c r="P36" i="2"/>
  <c r="Q36" i="2" s="1"/>
  <c r="O36" i="2"/>
  <c r="N36" i="2"/>
  <c r="M36" i="2"/>
  <c r="L36" i="2"/>
  <c r="D27" i="1" s="1"/>
  <c r="E36" i="2"/>
  <c r="F36" i="2" s="1"/>
  <c r="G36" i="2" s="1"/>
  <c r="H36" i="2" s="1"/>
  <c r="I36" i="2" s="1"/>
  <c r="K36" i="2" s="1"/>
  <c r="D36" i="2"/>
  <c r="C36" i="2"/>
  <c r="B36" i="2"/>
  <c r="A36" i="2"/>
  <c r="P35" i="2"/>
  <c r="Q35" i="2" s="1"/>
  <c r="O35" i="2"/>
  <c r="M35" i="2"/>
  <c r="N35" i="2" s="1"/>
  <c r="L35" i="2"/>
  <c r="K35" i="2"/>
  <c r="E35" i="2"/>
  <c r="F35" i="2" s="1"/>
  <c r="G35" i="2" s="1"/>
  <c r="H35" i="2" s="1"/>
  <c r="I35" i="2" s="1"/>
  <c r="D35" i="2"/>
  <c r="C35" i="2"/>
  <c r="B35" i="2"/>
  <c r="A35" i="2"/>
  <c r="P34" i="2"/>
  <c r="Q34" i="2" s="1"/>
  <c r="M34" i="2"/>
  <c r="O34" i="2" s="1"/>
  <c r="K34" i="2"/>
  <c r="L34" i="2" s="1"/>
  <c r="E34" i="2"/>
  <c r="F34" i="2" s="1"/>
  <c r="G34" i="2" s="1"/>
  <c r="H34" i="2" s="1"/>
  <c r="I34" i="2" s="1"/>
  <c r="D34" i="2"/>
  <c r="C34" i="2"/>
  <c r="B34" i="2"/>
  <c r="A34" i="2"/>
  <c r="P33" i="2"/>
  <c r="Q33" i="2" s="1"/>
  <c r="M33" i="2"/>
  <c r="O33" i="2" s="1"/>
  <c r="K33" i="2"/>
  <c r="L33" i="2" s="1"/>
  <c r="E33" i="2"/>
  <c r="F33" i="2" s="1"/>
  <c r="G33" i="2" s="1"/>
  <c r="H33" i="2" s="1"/>
  <c r="I33" i="2" s="1"/>
  <c r="D33" i="2"/>
  <c r="C33" i="2"/>
  <c r="B33" i="2"/>
  <c r="A33" i="2"/>
  <c r="P32" i="2"/>
  <c r="Q32" i="2" s="1"/>
  <c r="M32" i="2"/>
  <c r="O32" i="2" s="1"/>
  <c r="L32" i="2"/>
  <c r="D23" i="1" s="1"/>
  <c r="D39" i="1" s="1"/>
  <c r="E32" i="2"/>
  <c r="F32" i="2" s="1"/>
  <c r="G32" i="2" s="1"/>
  <c r="H32" i="2" s="1"/>
  <c r="I32" i="2" s="1"/>
  <c r="K32" i="2" s="1"/>
  <c r="D32" i="2"/>
  <c r="C32" i="2"/>
  <c r="B32" i="2"/>
  <c r="A32" i="2"/>
  <c r="P31" i="2"/>
  <c r="Q31" i="2" s="1"/>
  <c r="N31" i="2"/>
  <c r="M31" i="2"/>
  <c r="O31" i="2" s="1"/>
  <c r="L31" i="2"/>
  <c r="F31" i="2"/>
  <c r="G31" i="2" s="1"/>
  <c r="H31" i="2" s="1"/>
  <c r="I31" i="2" s="1"/>
  <c r="K31" i="2" s="1"/>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N33" i="12" l="1"/>
  <c r="E24" i="1"/>
  <c r="E40" i="1" s="1"/>
  <c r="N31" i="13"/>
  <c r="Q31" i="13"/>
  <c r="F22" i="1"/>
  <c r="F31" i="1"/>
  <c r="F47" i="1" s="1"/>
  <c r="N40" i="13"/>
  <c r="N35" i="14"/>
  <c r="G26" i="1"/>
  <c r="G42" i="1" s="1"/>
  <c r="G33" i="1"/>
  <c r="G49" i="1" s="1"/>
  <c r="N42" i="14"/>
  <c r="E33" i="1"/>
  <c r="E49" i="1" s="1"/>
  <c r="N42" i="12"/>
  <c r="G31" i="1"/>
  <c r="G47" i="1" s="1"/>
  <c r="N40" i="14"/>
  <c r="F30" i="1"/>
  <c r="F46" i="1" s="1"/>
  <c r="E28" i="1"/>
  <c r="E44" i="1" s="1"/>
  <c r="N37" i="12"/>
  <c r="E25" i="1"/>
  <c r="E41" i="1" s="1"/>
  <c r="N34" i="12"/>
  <c r="G32" i="1"/>
  <c r="G48" i="1" s="1"/>
  <c r="N41" i="14"/>
  <c r="G30" i="1"/>
  <c r="G46" i="1" s="1"/>
  <c r="N39" i="14"/>
  <c r="N35" i="12"/>
  <c r="Q37" i="13"/>
  <c r="G28" i="1"/>
  <c r="G44" i="1" s="1"/>
  <c r="N37" i="14"/>
  <c r="G27" i="1"/>
  <c r="G43" i="1" s="1"/>
  <c r="N36" i="14"/>
  <c r="N41" i="2"/>
  <c r="Q33" i="13"/>
  <c r="F24" i="1"/>
  <c r="F40" i="1" s="1"/>
  <c r="F26" i="1"/>
  <c r="F42" i="1" s="1"/>
  <c r="N35" i="13"/>
  <c r="Q39" i="13"/>
  <c r="G23" i="1"/>
  <c r="G39" i="1" s="1"/>
  <c r="N32" i="14"/>
  <c r="G24" i="1"/>
  <c r="G40" i="1" s="1"/>
  <c r="N33" i="14"/>
  <c r="N37" i="13"/>
  <c r="F28" i="1"/>
  <c r="F44" i="1" s="1"/>
  <c r="M43" i="1"/>
  <c r="K43" i="1"/>
  <c r="J43" i="1"/>
  <c r="I43" i="1"/>
  <c r="H43" i="1"/>
  <c r="N43" i="1"/>
  <c r="L43" i="1"/>
  <c r="F29" i="1"/>
  <c r="F45" i="1" s="1"/>
  <c r="N38" i="13"/>
  <c r="M40" i="1"/>
  <c r="N40" i="1"/>
  <c r="L40" i="1"/>
  <c r="K40" i="1"/>
  <c r="J40" i="1"/>
  <c r="I40" i="1"/>
  <c r="H40" i="1"/>
  <c r="N42" i="13"/>
  <c r="F33" i="1"/>
  <c r="F49" i="1" s="1"/>
  <c r="D43" i="1"/>
  <c r="Q41" i="13"/>
  <c r="F32" i="1"/>
  <c r="F48" i="1" s="1"/>
  <c r="N41" i="13"/>
  <c r="Q38" i="13"/>
  <c r="D24" i="1"/>
  <c r="D40" i="1" s="1"/>
  <c r="N33" i="2"/>
  <c r="D25" i="1"/>
  <c r="D41" i="1" s="1"/>
  <c r="N34" i="2"/>
  <c r="O37" i="2"/>
  <c r="N37" i="2"/>
  <c r="O38" i="2"/>
  <c r="N38" i="2"/>
  <c r="F23" i="1"/>
  <c r="F39" i="1" s="1"/>
  <c r="N32" i="13"/>
  <c r="N34" i="13"/>
  <c r="N36" i="13"/>
  <c r="F27" i="1"/>
  <c r="F43" i="1" s="1"/>
  <c r="G22" i="1"/>
  <c r="G38" i="1" s="1"/>
  <c r="N31" i="14"/>
  <c r="N34" i="14"/>
  <c r="Q34" i="14"/>
  <c r="Q37" i="12"/>
  <c r="Q40" i="14"/>
  <c r="L46" i="1"/>
  <c r="O40" i="12"/>
  <c r="N40" i="12"/>
  <c r="Q42" i="12"/>
  <c r="Q40" i="13"/>
  <c r="M44" i="1"/>
  <c r="H44" i="1"/>
  <c r="N44" i="1"/>
  <c r="M47" i="1"/>
  <c r="K47" i="1"/>
  <c r="N47" i="1"/>
  <c r="L47" i="1"/>
  <c r="J47" i="1"/>
  <c r="I47" i="1"/>
  <c r="E23" i="1"/>
  <c r="E39" i="1" s="1"/>
  <c r="N32" i="12"/>
  <c r="Q33" i="12"/>
  <c r="E43" i="1"/>
  <c r="Q34" i="13"/>
  <c r="Q36" i="14"/>
  <c r="E46" i="1"/>
  <c r="N42" i="2"/>
  <c r="E22" i="1"/>
  <c r="N31" i="12"/>
  <c r="Q35" i="13"/>
  <c r="Q32" i="14"/>
  <c r="N38" i="14"/>
  <c r="M39" i="1"/>
  <c r="K39" i="1"/>
  <c r="H39" i="1"/>
  <c r="K42" i="1"/>
  <c r="I42" i="1"/>
  <c r="N42" i="1"/>
  <c r="M42" i="1"/>
  <c r="L42" i="1"/>
  <c r="I49" i="1"/>
  <c r="N49" i="1"/>
  <c r="M49" i="1"/>
  <c r="L49" i="1"/>
  <c r="K49" i="1"/>
  <c r="J49" i="1"/>
  <c r="K46" i="1"/>
  <c r="I46" i="1"/>
  <c r="N46" i="1"/>
  <c r="O36" i="12"/>
  <c r="N36" i="12"/>
  <c r="Q38" i="12"/>
  <c r="Q42" i="14"/>
  <c r="N32" i="2"/>
  <c r="N41" i="12"/>
  <c r="E32" i="1"/>
  <c r="E48" i="1" s="1"/>
  <c r="Q34" i="12"/>
  <c r="N39" i="12"/>
  <c r="Q32" i="13"/>
  <c r="Q42" i="13"/>
  <c r="Q38" i="14"/>
  <c r="D46" i="1"/>
  <c r="I44" i="1"/>
  <c r="Q31" i="14"/>
  <c r="Q33" i="14"/>
  <c r="Q35" i="14"/>
  <c r="Q37" i="14"/>
  <c r="Q39" i="14"/>
  <c r="Q41" i="14"/>
  <c r="F4" i="1"/>
  <c r="H41" i="1"/>
  <c r="K45" i="1"/>
  <c r="H48" i="1"/>
  <c r="E47" i="1"/>
  <c r="I48" i="1"/>
  <c r="K41" i="1"/>
  <c r="M45" i="1"/>
  <c r="J48" i="1"/>
  <c r="G50" i="1" l="1"/>
  <c r="F38" i="1"/>
  <c r="F50" i="1" s="1"/>
  <c r="E38" i="1"/>
  <c r="E50" i="1" s="1"/>
  <c r="U55" i="1" s="1"/>
  <c r="K38" i="1"/>
  <c r="K50" i="1" s="1"/>
  <c r="AA55" i="1" s="1"/>
  <c r="I38" i="1"/>
  <c r="I50" i="1" s="1"/>
  <c r="Y55" i="1" s="1"/>
  <c r="Y56" i="1" s="1"/>
  <c r="M38" i="1"/>
  <c r="M50" i="1" s="1"/>
  <c r="AC55" i="1" s="1"/>
  <c r="AC56" i="1" s="1"/>
  <c r="L38" i="1"/>
  <c r="L50" i="1" s="1"/>
  <c r="AB55" i="1" s="1"/>
  <c r="AB56" i="1" s="1"/>
  <c r="J38" i="1"/>
  <c r="J50" i="1" s="1"/>
  <c r="Z55" i="1" s="1"/>
  <c r="Z56" i="1" s="1"/>
  <c r="H38" i="1"/>
  <c r="H50" i="1" s="1"/>
  <c r="AE55" i="1"/>
  <c r="N38" i="1"/>
  <c r="N50" i="1" s="1"/>
  <c r="AD55" i="1" s="1"/>
  <c r="D38" i="1"/>
  <c r="D50" i="1" s="1"/>
  <c r="T55" i="1" s="1"/>
  <c r="T56" i="1" s="1"/>
  <c r="AA56" i="1" l="1"/>
  <c r="U56" i="1"/>
  <c r="AD56" i="1"/>
  <c r="AE56" i="1"/>
  <c r="V55" i="1"/>
  <c r="V56" i="1" s="1"/>
  <c r="X55" i="1"/>
  <c r="X56" i="1" s="1"/>
  <c r="W55" i="1"/>
  <c r="W56" i="1" s="1"/>
</calcChain>
</file>

<file path=xl/sharedStrings.xml><?xml version="1.0" encoding="utf-8"?>
<sst xmlns="http://schemas.openxmlformats.org/spreadsheetml/2006/main" count="649" uniqueCount="156">
  <si>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</si>
  <si>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</si>
  <si>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</si>
  <si>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</si>
  <si>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</si>
  <si>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</si>
  <si>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</si>
  <si>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</si>
  <si>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</si>
  <si>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</si>
  <si>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</si>
  <si>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</si>
  <si>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</si>
  <si>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</si>
  <si>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</si>
  <si>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</si>
  <si>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</si>
  <si>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</si>
  <si>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</si>
  <si>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</si>
  <si>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</si>
  <si>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</si>
  <si>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 xml:space="preserve">Year </t>
  </si>
  <si>
    <t>Remaining Supply at the retail stage</t>
  </si>
  <si>
    <t>Refernce Quantity</t>
  </si>
  <si>
    <t>Base Year Loss (qty)</t>
  </si>
  <si>
    <t>Example from the methodological document</t>
  </si>
  <si>
    <t>Source</t>
  </si>
  <si>
    <t>Link</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</si>
  <si>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</si>
  <si>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</si>
  <si>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</si>
  <si>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</si>
  <si>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</si>
  <si>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</si>
  <si>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</si>
  <si>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</si>
  <si>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</si>
  <si>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</si>
  <si>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</si>
  <si>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</si>
  <si>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</si>
  <si>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</si>
  <si>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</si>
  <si>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</si>
  <si>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</si>
  <si>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</si>
  <si>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</si>
  <si>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</si>
  <si>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</si>
  <si>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</si>
  <si>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Heading</t>
  </si>
  <si>
    <t>CPC</t>
  </si>
  <si>
    <t>Item Name</t>
  </si>
  <si>
    <t>Production + Imports (Average 2014-2016)</t>
  </si>
  <si>
    <t>Imports (Average 2014-2016)</t>
  </si>
  <si>
    <t>Production + Imports</t>
  </si>
  <si>
    <t>Price</t>
  </si>
  <si>
    <t>Percent of total value of Production</t>
  </si>
  <si>
    <t>Cereals &amp;Pulses</t>
  </si>
  <si>
    <t>0111</t>
  </si>
  <si>
    <t>Wheat</t>
  </si>
  <si>
    <t>1,833,373</t>
  </si>
  <si>
    <t>865,438</t>
  </si>
  <si>
    <t>2,698,811</t>
  </si>
  <si>
    <t>157.78</t>
  </si>
  <si>
    <t>0.15</t>
  </si>
  <si>
    <t>0112</t>
  </si>
  <si>
    <t>Maize (corn)</t>
  </si>
  <si>
    <t>2,050,626</t>
  </si>
  <si>
    <t>961,229</t>
  </si>
  <si>
    <t>3,011,855</t>
  </si>
  <si>
    <t>141.66</t>
  </si>
  <si>
    <t>0.16</t>
  </si>
  <si>
    <t>Fish &amp; Fish Products</t>
  </si>
  <si>
    <t>0</t>
  </si>
  <si>
    <t xml:space="preserve"> </t>
  </si>
  <si>
    <t>Fruits &amp; Vegetables</t>
  </si>
  <si>
    <t>01330</t>
  </si>
  <si>
    <t>Grapes</t>
  </si>
  <si>
    <t xml:space="preserve">  276,427</t>
  </si>
  <si>
    <t xml:space="preserve"> 40,601</t>
  </si>
  <si>
    <t xml:space="preserve">  317,028</t>
  </si>
  <si>
    <t>571.62</t>
  </si>
  <si>
    <t>0.02</t>
  </si>
  <si>
    <t>01341</t>
  </si>
  <si>
    <t>Apples</t>
  </si>
  <si>
    <t xml:space="preserve">  233,202</t>
  </si>
  <si>
    <t>100,779</t>
  </si>
  <si>
    <t xml:space="preserve">  333,981</t>
  </si>
  <si>
    <t>422.91</t>
  </si>
  <si>
    <t>Meat &amp; Animals Products</t>
  </si>
  <si>
    <t>02211</t>
  </si>
  <si>
    <t>Milk, whole fresh cow</t>
  </si>
  <si>
    <t>3,553,075</t>
  </si>
  <si>
    <t xml:space="preserve"> 88,184</t>
  </si>
  <si>
    <t>3,641,259</t>
  </si>
  <si>
    <t>312.06</t>
  </si>
  <si>
    <t>0.2</t>
  </si>
  <si>
    <t>21113.01</t>
  </si>
  <si>
    <t>Meat, pig</t>
  </si>
  <si>
    <t xml:space="preserve">  523,817</t>
  </si>
  <si>
    <t>110,118</t>
  </si>
  <si>
    <t xml:space="preserve">  633,935</t>
  </si>
  <si>
    <t>1536.99</t>
  </si>
  <si>
    <t>0.03</t>
  </si>
  <si>
    <t>Roots, Tubers &amp; Oil-Bearing Crops</t>
  </si>
  <si>
    <t>01443</t>
  </si>
  <si>
    <t>Rapeseed</t>
  </si>
  <si>
    <t xml:space="preserve">  150,641</t>
  </si>
  <si>
    <t>269,172</t>
  </si>
  <si>
    <t xml:space="preserve">  419,813</t>
  </si>
  <si>
    <t>278.94</t>
  </si>
  <si>
    <t>01510</t>
  </si>
  <si>
    <t>Potatoes</t>
  </si>
  <si>
    <t xml:space="preserve">  684,790</t>
  </si>
  <si>
    <t>162,769</t>
  </si>
  <si>
    <t xml:space="preserve">  847,560</t>
  </si>
  <si>
    <t>168.78</t>
  </si>
  <si>
    <t>0.05</t>
  </si>
  <si>
    <t>Other</t>
  </si>
  <si>
    <t>01801</t>
  </si>
  <si>
    <t>Sugar beet</t>
  </si>
  <si>
    <t>3,543,933</t>
  </si>
  <si>
    <t xml:space="preserve">     42</t>
  </si>
  <si>
    <t>3,543,975</t>
  </si>
  <si>
    <t>43.01</t>
  </si>
  <si>
    <t>0.19</t>
  </si>
  <si>
    <t>02910</t>
  </si>
  <si>
    <t>Honey, natural</t>
  </si>
  <si>
    <t xml:space="preserve">    4,700</t>
  </si>
  <si>
    <t xml:space="preserve">  7,567</t>
  </si>
  <si>
    <t xml:space="preserve">   12,267</t>
  </si>
  <si>
    <t>2509.43</t>
  </si>
  <si>
    <t>production.x</t>
  </si>
  <si>
    <t>imports.x</t>
  </si>
  <si>
    <t>production.y</t>
  </si>
  <si>
    <t>imports.y</t>
  </si>
  <si>
    <t>Item</t>
  </si>
  <si>
    <t>Data</t>
  </si>
  <si>
    <t>Country</t>
  </si>
  <si>
    <t>Austria</t>
  </si>
  <si>
    <t>2015</t>
  </si>
  <si>
    <t>Sources</t>
  </si>
  <si>
    <t>All available</t>
  </si>
  <si>
    <t>Whole Supply Chain</t>
  </si>
  <si>
    <t>flagcombination</t>
  </si>
  <si>
    <t>;q</t>
  </si>
  <si>
    <t>I;e</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</si>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</sst>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2">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6">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6"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4" fillId="4" borderId="0" xfId="0" applyFont="1" applyFill="1" applyAlignment="1">
      <alignment horizontal="center" vertical="center" wrapText="1"/>
    </xf>
    <xf numFmtId="0" fontId="4" fillId="2" borderId="16" xfId="0" applyFont="1" applyFill="1" applyBorder="1" applyAlignment="1">
      <alignment horizontal="left"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0" xfId="0" applyFont="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8">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0.12809519424758117</c:v>
                </c:pt>
                <c:pt idx="1">
                  <c:v>0.12603808497062832</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79055104"/>
        <c:axId val="179409592"/>
      </c:lineChart>
      <c:catAx>
        <c:axId val="1790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9592"/>
        <c:crosses val="autoZero"/>
        <c:auto val="1"/>
        <c:lblAlgn val="ctr"/>
        <c:lblOffset val="100"/>
        <c:noMultiLvlLbl val="0"/>
      </c:catAx>
      <c:valAx>
        <c:axId val="17940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51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98.394077709912452</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79432072"/>
        <c:axId val="260135208"/>
      </c:lineChart>
      <c:catAx>
        <c:axId val="1794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35208"/>
        <c:crosses val="autoZero"/>
        <c:auto val="1"/>
        <c:lblAlgn val="ctr"/>
        <c:lblOffset val="100"/>
        <c:noMultiLvlLbl val="0"/>
      </c:catAx>
      <c:valAx>
        <c:axId val="2601352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2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Wheat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2.5000000000000001E-2</c:v>
                </c:pt>
                <c:pt idx="1">
                  <c:v>1.7999999999999999E-2</c:v>
                </c:pt>
                <c:pt idx="2">
                  <c:v>0</c:v>
                </c:pt>
                <c:pt idx="3">
                  <c:v>0</c:v>
                </c:pt>
                <c:pt idx="4">
                  <c:v>0</c:v>
                </c:pt>
                <c:pt idx="5">
                  <c:v>0</c:v>
                </c:pt>
                <c:pt idx="6">
                  <c:v>0</c:v>
                </c:pt>
                <c:pt idx="7">
                  <c:v>0</c:v>
                </c:pt>
                <c:pt idx="8">
                  <c:v>0</c:v>
                </c:pt>
                <c:pt idx="9">
                  <c:v>0</c:v>
                </c:pt>
                <c:pt idx="10">
                  <c:v>0</c:v>
                </c:pt>
              </c:numCache>
            </c:numRef>
          </c:val>
          <c:smooth val="0"/>
        </c:ser>
        <c:ser>
          <c:idx val="1"/>
          <c:order val="1"/>
          <c:tx>
            <c:strRef>
              <c:f>Step3_CompareFLI!$C$23</c:f>
              <c:strCache>
                <c:ptCount val="1"/>
                <c:pt idx="0">
                  <c:v>Maize (corn)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3.2000000000000001E-2</c:v>
                </c:pt>
                <c:pt idx="1">
                  <c:v>1.7999999999999999E-2</c:v>
                </c:pt>
                <c:pt idx="2">
                  <c:v>0</c:v>
                </c:pt>
                <c:pt idx="3">
                  <c:v>0</c:v>
                </c:pt>
                <c:pt idx="4">
                  <c:v>0</c:v>
                </c:pt>
                <c:pt idx="5">
                  <c:v>0</c:v>
                </c:pt>
                <c:pt idx="6">
                  <c:v>0</c:v>
                </c:pt>
                <c:pt idx="7">
                  <c:v>0</c:v>
                </c:pt>
                <c:pt idx="8">
                  <c:v>0</c:v>
                </c:pt>
                <c:pt idx="9">
                  <c:v>0</c:v>
                </c:pt>
                <c:pt idx="10">
                  <c:v>0</c:v>
                </c:pt>
              </c:numCache>
            </c:numRef>
          </c:val>
          <c:smooth val="0"/>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4"/>
          <c:order val="4"/>
          <c:tx>
            <c:strRef>
              <c:f>Step3_CompareFLI!$C$26</c:f>
              <c:strCache>
                <c:ptCount val="1"/>
                <c:pt idx="0">
                  <c:v>Grapes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0.13600000000000001</c:v>
                </c:pt>
                <c:pt idx="1">
                  <c:v>0.13500000000000001</c:v>
                </c:pt>
                <c:pt idx="2">
                  <c:v>0</c:v>
                </c:pt>
                <c:pt idx="3">
                  <c:v>0</c:v>
                </c:pt>
                <c:pt idx="4">
                  <c:v>0</c:v>
                </c:pt>
                <c:pt idx="5">
                  <c:v>0</c:v>
                </c:pt>
                <c:pt idx="6">
                  <c:v>0</c:v>
                </c:pt>
                <c:pt idx="7">
                  <c:v>0</c:v>
                </c:pt>
                <c:pt idx="8">
                  <c:v>0</c:v>
                </c:pt>
                <c:pt idx="9">
                  <c:v>0</c:v>
                </c:pt>
                <c:pt idx="10">
                  <c:v>0</c:v>
                </c:pt>
              </c:numCache>
            </c:numRef>
          </c:val>
          <c:smooth val="0"/>
        </c:ser>
        <c:ser>
          <c:idx val="5"/>
          <c:order val="5"/>
          <c:tx>
            <c:strRef>
              <c:f>Step3_CompareFLI!$C$27</c:f>
              <c:strCache>
                <c:ptCount val="1"/>
                <c:pt idx="0">
                  <c:v>Apples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0.105</c:v>
                </c:pt>
                <c:pt idx="1">
                  <c:v>0.105</c:v>
                </c:pt>
                <c:pt idx="2">
                  <c:v>0</c:v>
                </c:pt>
                <c:pt idx="3">
                  <c:v>0</c:v>
                </c:pt>
                <c:pt idx="4">
                  <c:v>0</c:v>
                </c:pt>
                <c:pt idx="5">
                  <c:v>0</c:v>
                </c:pt>
                <c:pt idx="6">
                  <c:v>0</c:v>
                </c:pt>
                <c:pt idx="7">
                  <c:v>0</c:v>
                </c:pt>
                <c:pt idx="8">
                  <c:v>0</c:v>
                </c:pt>
                <c:pt idx="9">
                  <c:v>0</c:v>
                </c:pt>
                <c:pt idx="10">
                  <c:v>0</c:v>
                </c:pt>
              </c:numCache>
            </c:numRef>
          </c:val>
          <c:smooth val="0"/>
        </c:ser>
        <c:ser>
          <c:idx val="6"/>
          <c:order val="6"/>
          <c:tx>
            <c:strRef>
              <c:f>Step3_CompareFLI!$C$32</c:f>
              <c:strCache>
                <c:ptCount val="1"/>
                <c:pt idx="0">
                  <c:v>Sugar beet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0.14299999999999999</c:v>
                </c:pt>
                <c:pt idx="1">
                  <c:v>0.14099999999999999</c:v>
                </c:pt>
                <c:pt idx="2">
                  <c:v>0</c:v>
                </c:pt>
                <c:pt idx="3">
                  <c:v>0</c:v>
                </c:pt>
                <c:pt idx="4">
                  <c:v>0</c:v>
                </c:pt>
                <c:pt idx="5">
                  <c:v>0</c:v>
                </c:pt>
                <c:pt idx="6">
                  <c:v>0</c:v>
                </c:pt>
                <c:pt idx="7">
                  <c:v>0</c:v>
                </c:pt>
                <c:pt idx="8">
                  <c:v>0</c:v>
                </c:pt>
                <c:pt idx="9">
                  <c:v>0</c:v>
                </c:pt>
                <c:pt idx="10">
                  <c:v>0</c:v>
                </c:pt>
              </c:numCache>
            </c:numRef>
          </c:val>
          <c:smooth val="0"/>
        </c:ser>
        <c:ser>
          <c:idx val="7"/>
          <c:order val="7"/>
          <c:tx>
            <c:strRef>
              <c:f>Step3_CompareFLI!$C$33</c:f>
              <c:strCache>
                <c:ptCount val="1"/>
                <c:pt idx="0">
                  <c:v>Honey, natural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6.8000000000000005E-2</c:v>
                </c:pt>
                <c:pt idx="1">
                  <c:v>6.8000000000000005E-2</c:v>
                </c:pt>
                <c:pt idx="2">
                  <c:v>0</c:v>
                </c:pt>
                <c:pt idx="3">
                  <c:v>0</c:v>
                </c:pt>
                <c:pt idx="4">
                  <c:v>0</c:v>
                </c:pt>
                <c:pt idx="5">
                  <c:v>0</c:v>
                </c:pt>
                <c:pt idx="6">
                  <c:v>0</c:v>
                </c:pt>
                <c:pt idx="7">
                  <c:v>0</c:v>
                </c:pt>
                <c:pt idx="8">
                  <c:v>0</c:v>
                </c:pt>
                <c:pt idx="9">
                  <c:v>0</c:v>
                </c:pt>
                <c:pt idx="10">
                  <c:v>0</c:v>
                </c:pt>
              </c:numCache>
            </c:numRef>
          </c:val>
          <c:smooth val="0"/>
        </c:ser>
        <c:ser>
          <c:idx val="8"/>
          <c:order val="8"/>
          <c:tx>
            <c:strRef>
              <c:f>Step3_CompareFLI!$C$28</c:f>
              <c:strCache>
                <c:ptCount val="1"/>
                <c:pt idx="0">
                  <c:v>Milk, whole fresh cow</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0.255</c:v>
                </c:pt>
                <c:pt idx="1">
                  <c:v>0.255</c:v>
                </c:pt>
                <c:pt idx="2">
                  <c:v>0</c:v>
                </c:pt>
                <c:pt idx="3">
                  <c:v>0</c:v>
                </c:pt>
                <c:pt idx="4">
                  <c:v>0</c:v>
                </c:pt>
                <c:pt idx="5">
                  <c:v>0</c:v>
                </c:pt>
                <c:pt idx="6">
                  <c:v>0</c:v>
                </c:pt>
                <c:pt idx="7">
                  <c:v>0</c:v>
                </c:pt>
                <c:pt idx="8">
                  <c:v>0</c:v>
                </c:pt>
                <c:pt idx="9">
                  <c:v>0</c:v>
                </c:pt>
                <c:pt idx="10">
                  <c:v>0</c:v>
                </c:pt>
              </c:numCache>
            </c:numRef>
          </c:val>
          <c:smooth val="0"/>
        </c:ser>
        <c:ser>
          <c:idx val="9"/>
          <c:order val="9"/>
          <c:tx>
            <c:strRef>
              <c:f>Step3_CompareFLI!$C$29</c:f>
              <c:strCache>
                <c:ptCount val="1"/>
                <c:pt idx="0">
                  <c:v>Meat, pig</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8.2000000000000003E-2</c:v>
                </c:pt>
                <c:pt idx="1">
                  <c:v>8.2000000000000003E-2</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261382584"/>
        <c:axId val="260276328"/>
      </c:lineChart>
      <c:catAx>
        <c:axId val="26138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76328"/>
        <c:crosses val="autoZero"/>
        <c:auto val="1"/>
        <c:lblAlgn val="ctr"/>
        <c:lblOffset val="100"/>
        <c:noMultiLvlLbl val="0"/>
      </c:catAx>
      <c:valAx>
        <c:axId val="26027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82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533400</xdr:colOff>
      <xdr:row>10</xdr:row>
      <xdr:rowOff>23132</xdr:rowOff>
    </xdr:from>
    <xdr:to>
      <xdr:col>17</xdr:col>
      <xdr:colOff>176893</xdr:colOff>
      <xdr:row>21</xdr:row>
      <xdr:rowOff>74839</xdr:rowOff>
    </xdr:to>
    <xdr:sp macro="" textlink="">
      <xdr:nvSpPr>
        <xdr:cNvPr id="4" name="Rectangle 3"/>
        <xdr:cNvSpPr/>
      </xdr:nvSpPr>
      <xdr:spPr>
        <a:xfrm>
          <a:off x="12140293" y="2703739"/>
          <a:ext cx="3031671"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world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533400</xdr:colOff>
      <xdr:row>10</xdr:row>
      <xdr:rowOff>23132</xdr:rowOff>
    </xdr:from>
    <xdr:to>
      <xdr:col>17</xdr:col>
      <xdr:colOff>176893</xdr:colOff>
      <xdr:row>21</xdr:row>
      <xdr:rowOff>74839</xdr:rowOff>
    </xdr:to>
    <xdr:sp macro="" textlink="">
      <xdr:nvSpPr>
        <xdr:cNvPr id="2" name="Rectangle 1"/>
        <xdr:cNvSpPr/>
      </xdr:nvSpPr>
      <xdr:spPr>
        <a:xfrm>
          <a:off x="12115800" y="2918732"/>
          <a:ext cx="3958318"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world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533400</xdr:colOff>
      <xdr:row>10</xdr:row>
      <xdr:rowOff>23132</xdr:rowOff>
    </xdr:from>
    <xdr:to>
      <xdr:col>17</xdr:col>
      <xdr:colOff>176893</xdr:colOff>
      <xdr:row>21</xdr:row>
      <xdr:rowOff>74839</xdr:rowOff>
    </xdr:to>
    <xdr:sp macro="" textlink="">
      <xdr:nvSpPr>
        <xdr:cNvPr id="2" name="Rectangle 1"/>
        <xdr:cNvSpPr/>
      </xdr:nvSpPr>
      <xdr:spPr>
        <a:xfrm>
          <a:off x="12115800" y="2918732"/>
          <a:ext cx="3958318"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world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533400</xdr:colOff>
      <xdr:row>10</xdr:row>
      <xdr:rowOff>23132</xdr:rowOff>
    </xdr:from>
    <xdr:to>
      <xdr:col>17</xdr:col>
      <xdr:colOff>176893</xdr:colOff>
      <xdr:row>21</xdr:row>
      <xdr:rowOff>74839</xdr:rowOff>
    </xdr:to>
    <xdr:sp macro="" textlink="">
      <xdr:nvSpPr>
        <xdr:cNvPr id="2" name="Rectangle 1"/>
        <xdr:cNvSpPr/>
      </xdr:nvSpPr>
      <xdr:spPr>
        <a:xfrm>
          <a:off x="12115800" y="2918732"/>
          <a:ext cx="3958318"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world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2" name="Table12" displayName="Table12" ref="L11:M23" totalsRowShown="0">
  <tableColumns count="2">
    <tableColumn id="1" name="Whole Supply Chain"/>
    <tableColumn id="2" name="flagcombination"/>
  </tableColumns>
  <tableStyleInfo name="TableStyleLight9" showFirstColumn="0" showLastColumn="0" showRowStripes="1" showColumnStripes="0"/>
</table>
</file>

<file path=xl/tables/table11.xml><?xml version="1.0" encoding="utf-8"?>
<table xmlns="http://schemas.openxmlformats.org/spreadsheetml/2006/main" id="13" name="Table13" displayName="Table13" ref="H21:N33" totalsRowShown="0">
  <tableColumns count="7">
    <tableColumn id="1" name="2019"/>
    <tableColumn id="2" name="2020"/>
    <tableColumn id="3" name="2021"/>
    <tableColumn id="4" name="2022"/>
    <tableColumn id="5" name="2023"/>
    <tableColumn id="6" name="2024"/>
    <tableColumn id="7" name="2025"/>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G16" totalsRowShown="0">
  <tableColumns count="4">
    <tableColumn id="1" name="production.x"/>
    <tableColumn id="2" name="imports.x"/>
    <tableColumn id="3" name="production.y"/>
    <tableColumn id="4" name="imports.y"/>
  </tableColumns>
  <tableStyleInfo name="TableStyleLight9" showFirstColumn="0" showLastColumn="0" showRowStripes="1" showColumnStripes="0"/>
</table>
</file>

<file path=xl/tables/table3.xml><?xml version="1.0" encoding="utf-8"?>
<table xmlns="http://schemas.openxmlformats.org/spreadsheetml/2006/main" id="5" name="Table5" displayName="Table5" ref="A2:B5" totalsRowShown="0">
  <autoFilter ref="A2:B5"/>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6" name="Table6" displayName="Table6" ref="L11:M23" totalsRowShown="0">
  <tableColumns count="2">
    <tableColumn id="1" name="Whole Supply Chain"/>
    <tableColumn id="2" name="flagcombination"/>
  </tableColumns>
  <tableStyleInfo name="TableStyleLight9" showFirstColumn="0" showLastColumn="0" showRowStripes="1" showColumnStripes="0"/>
</table>
</file>

<file path=xl/tables/table5.xml><?xml version="1.0" encoding="utf-8"?>
<table xmlns="http://schemas.openxmlformats.org/spreadsheetml/2006/main" id="7" name="Table7" displayName="Table7" ref="A2:B5" totalsRowShown="0">
  <autoFilter ref="A2:B5"/>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8" name="Table8" displayName="Table8" ref="L11:M23" totalsRowShown="0">
  <tableColumns count="2">
    <tableColumn id="1" name="Whole Supply Chain"/>
    <tableColumn id="2" name="flagcombination"/>
  </tableColumns>
  <tableStyleInfo name="TableStyleLight9" showFirstColumn="0" showLastColumn="0" showRowStripes="1" showColumnStripes="0"/>
</table>
</file>

<file path=xl/tables/table7.xml><?xml version="1.0" encoding="utf-8"?>
<table xmlns="http://schemas.openxmlformats.org/spreadsheetml/2006/main" id="9" name="Table9" displayName="Table9" ref="A2:B5" totalsRowShown="0">
  <autoFilter ref="A2:B5"/>
  <tableColumns count="2">
    <tableColumn id="1" name="Item"/>
    <tableColumn id="2" name="Data"/>
  </tableColumns>
  <tableStyleInfo name="TableStyleLight9" showFirstColumn="0" showLastColumn="0" showRowStripes="1" showColumnStripes="0"/>
</table>
</file>

<file path=xl/tables/table8.xml><?xml version="1.0" encoding="utf-8"?>
<table xmlns="http://schemas.openxmlformats.org/spreadsheetml/2006/main" id="10" name="Table10" displayName="Table10" ref="L11:M23" totalsRowShown="0">
  <tableColumns count="2">
    <tableColumn id="1" name="Whole Supply Chain"/>
    <tableColumn id="2" name="flagcombination"/>
  </tableColumns>
  <tableStyleInfo name="TableStyleLight9" showFirstColumn="0" showLastColumn="0" showRowStripes="1" showColumnStripes="0"/>
</table>
</file>

<file path=xl/tables/table9.xml><?xml version="1.0" encoding="utf-8"?>
<table xmlns="http://schemas.openxmlformats.org/spreadsheetml/2006/main" id="11" name="Table11" displayName="Table11" ref="A2:B5" totalsRowShown="0">
  <autoFilter ref="A2:B5"/>
  <tableColumns count="2">
    <tableColumn id="1" name="Item"/>
    <tableColumn id="2" name="Dat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4" t="s">
        <v>38</v>
      </c>
      <c r="B1" s="104"/>
      <c r="C1" s="104"/>
      <c r="D1" s="104"/>
      <c r="E1" s="104"/>
      <c r="F1" s="104"/>
      <c r="G1" s="104"/>
      <c r="H1" s="104"/>
      <c r="I1" s="104"/>
      <c r="J1" s="104"/>
      <c r="K1" s="104"/>
      <c r="L1" s="104"/>
      <c r="M1" s="104"/>
    </row>
    <row r="2" spans="1:13" ht="15" customHeight="1" x14ac:dyDescent="0.25">
      <c r="A2" s="104"/>
      <c r="B2" s="104"/>
      <c r="C2" s="104"/>
      <c r="D2" s="104"/>
      <c r="E2" s="104"/>
      <c r="F2" s="104"/>
      <c r="G2" s="104"/>
      <c r="H2" s="104"/>
      <c r="I2" s="104"/>
      <c r="J2" s="104"/>
      <c r="K2" s="104"/>
      <c r="L2" s="104"/>
      <c r="M2" s="104"/>
    </row>
    <row r="3" spans="1:13" ht="15" customHeight="1" x14ac:dyDescent="0.25">
      <c r="A3" s="104"/>
      <c r="B3" s="104"/>
      <c r="C3" s="104"/>
      <c r="D3" s="104"/>
      <c r="E3" s="104"/>
      <c r="F3" s="104"/>
      <c r="G3" s="104"/>
      <c r="H3" s="104"/>
      <c r="I3" s="104"/>
      <c r="J3" s="104"/>
      <c r="K3" s="104"/>
      <c r="L3" s="104"/>
      <c r="M3" s="104"/>
    </row>
    <row r="4" spans="1:13" ht="15" customHeight="1" x14ac:dyDescent="0.25">
      <c r="A4" s="104"/>
      <c r="B4" s="104"/>
      <c r="C4" s="104"/>
      <c r="D4" s="104"/>
      <c r="E4" s="104"/>
      <c r="F4" s="104"/>
      <c r="G4" s="104"/>
      <c r="H4" s="104"/>
      <c r="I4" s="104"/>
      <c r="J4" s="104"/>
      <c r="K4" s="104"/>
      <c r="L4" s="104"/>
      <c r="M4" s="104"/>
    </row>
    <row r="5" spans="1:13" ht="15" customHeight="1" x14ac:dyDescent="0.25">
      <c r="A5" s="104"/>
      <c r="B5" s="104"/>
      <c r="C5" s="104"/>
      <c r="D5" s="104"/>
      <c r="E5" s="104"/>
      <c r="F5" s="104"/>
      <c r="G5" s="104"/>
      <c r="H5" s="104"/>
      <c r="I5" s="104"/>
      <c r="J5" s="104"/>
      <c r="K5" s="104"/>
      <c r="L5" s="104"/>
      <c r="M5" s="104"/>
    </row>
    <row r="6" spans="1:13" ht="15" customHeight="1" x14ac:dyDescent="0.25">
      <c r="A6" s="104"/>
      <c r="B6" s="104"/>
      <c r="C6" s="104"/>
      <c r="D6" s="104"/>
      <c r="E6" s="104"/>
      <c r="F6" s="104"/>
      <c r="G6" s="104"/>
      <c r="H6" s="104"/>
      <c r="I6" s="104"/>
      <c r="J6" s="104"/>
      <c r="K6" s="104"/>
      <c r="L6" s="104"/>
      <c r="M6" s="104"/>
    </row>
    <row r="7" spans="1:13" ht="15" customHeight="1" x14ac:dyDescent="0.25">
      <c r="A7" s="104"/>
      <c r="B7" s="104"/>
      <c r="C7" s="104"/>
      <c r="D7" s="104"/>
      <c r="E7" s="104"/>
      <c r="F7" s="104"/>
      <c r="G7" s="104"/>
      <c r="H7" s="104"/>
      <c r="I7" s="104"/>
      <c r="J7" s="104"/>
      <c r="K7" s="104"/>
      <c r="L7" s="104"/>
      <c r="M7" s="104"/>
    </row>
    <row r="8" spans="1:13" ht="15" customHeight="1" x14ac:dyDescent="0.25">
      <c r="A8" s="104"/>
      <c r="B8" s="104"/>
      <c r="C8" s="104"/>
      <c r="D8" s="104"/>
      <c r="E8" s="104"/>
      <c r="F8" s="104"/>
      <c r="G8" s="104"/>
      <c r="H8" s="104"/>
      <c r="I8" s="104"/>
      <c r="J8" s="104"/>
      <c r="K8" s="104"/>
      <c r="L8" s="104"/>
      <c r="M8" s="104"/>
    </row>
    <row r="9" spans="1:13" ht="15" customHeight="1" x14ac:dyDescent="0.25">
      <c r="A9" s="104"/>
      <c r="B9" s="104"/>
      <c r="C9" s="104"/>
      <c r="D9" s="104"/>
      <c r="E9" s="104"/>
      <c r="F9" s="104"/>
      <c r="G9" s="104"/>
      <c r="H9" s="104"/>
      <c r="I9" s="104"/>
      <c r="J9" s="104"/>
      <c r="K9" s="104"/>
      <c r="L9" s="104"/>
      <c r="M9" s="104"/>
    </row>
    <row r="10" spans="1:13" ht="15" customHeight="1" x14ac:dyDescent="0.25">
      <c r="A10" s="104"/>
      <c r="B10" s="104"/>
      <c r="C10" s="104"/>
      <c r="D10" s="104"/>
      <c r="E10" s="104"/>
      <c r="F10" s="104"/>
      <c r="G10" s="104"/>
      <c r="H10" s="104"/>
      <c r="I10" s="104"/>
      <c r="J10" s="104"/>
      <c r="K10" s="104"/>
      <c r="L10" s="104"/>
      <c r="M10" s="104"/>
    </row>
    <row r="11" spans="1:13" ht="15" customHeight="1" x14ac:dyDescent="0.25">
      <c r="A11" s="104"/>
      <c r="B11" s="104"/>
      <c r="C11" s="104"/>
      <c r="D11" s="104"/>
      <c r="E11" s="104"/>
      <c r="F11" s="104"/>
      <c r="G11" s="104"/>
      <c r="H11" s="104"/>
      <c r="I11" s="104"/>
      <c r="J11" s="104"/>
      <c r="K11" s="104"/>
      <c r="L11" s="104"/>
      <c r="M11" s="104"/>
    </row>
    <row r="12" spans="1:13" ht="15" customHeight="1" x14ac:dyDescent="0.25">
      <c r="A12" s="104"/>
      <c r="B12" s="104"/>
      <c r="C12" s="104"/>
      <c r="D12" s="104"/>
      <c r="E12" s="104"/>
      <c r="F12" s="104"/>
      <c r="G12" s="104"/>
      <c r="H12" s="104"/>
      <c r="I12" s="104"/>
      <c r="J12" s="104"/>
      <c r="K12" s="104"/>
      <c r="L12" s="104"/>
      <c r="M12" s="104"/>
    </row>
    <row r="13" spans="1:13" ht="15" customHeight="1" x14ac:dyDescent="0.25">
      <c r="A13" s="104"/>
      <c r="B13" s="104"/>
      <c r="C13" s="104"/>
      <c r="D13" s="104"/>
      <c r="E13" s="104"/>
      <c r="F13" s="104"/>
      <c r="G13" s="104"/>
      <c r="H13" s="104"/>
      <c r="I13" s="104"/>
      <c r="J13" s="104"/>
      <c r="K13" s="104"/>
      <c r="L13" s="104"/>
      <c r="M13" s="104"/>
    </row>
    <row r="14" spans="1:13" ht="15" customHeight="1" x14ac:dyDescent="0.25">
      <c r="A14" s="104"/>
      <c r="B14" s="104"/>
      <c r="C14" s="104"/>
      <c r="D14" s="104"/>
      <c r="E14" s="104"/>
      <c r="F14" s="104"/>
      <c r="G14" s="104"/>
      <c r="H14" s="104"/>
      <c r="I14" s="104"/>
      <c r="J14" s="104"/>
      <c r="K14" s="104"/>
      <c r="L14" s="104"/>
      <c r="M14" s="104"/>
    </row>
    <row r="15" spans="1:13" ht="81.75" customHeight="1" x14ac:dyDescent="0.25">
      <c r="A15" s="104"/>
      <c r="B15" s="104"/>
      <c r="C15" s="104"/>
      <c r="D15" s="104"/>
      <c r="E15" s="104"/>
      <c r="F15" s="104"/>
      <c r="G15" s="104"/>
      <c r="H15" s="104"/>
      <c r="I15" s="104"/>
      <c r="J15" s="104"/>
      <c r="K15" s="104"/>
      <c r="L15" s="104"/>
      <c r="M15" s="104"/>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G29" sqref="G29"/>
    </sheetView>
  </sheetViews>
  <sheetFormatPr defaultRowHeight="15" x14ac:dyDescent="0.25"/>
  <cols>
    <col min="1" max="1" width="15.42578125" customWidth="1"/>
    <col min="2" max="2" width="18" customWidth="1"/>
    <col min="3" max="3" width="22.42578125" customWidth="1"/>
  </cols>
  <sheetData>
    <row r="1" spans="1:3" x14ac:dyDescent="0.25">
      <c r="A1" s="103" t="s">
        <v>27</v>
      </c>
      <c r="B1" s="103" t="s">
        <v>22</v>
      </c>
      <c r="C1" s="103" t="s">
        <v>28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6" t="s">
        <v>36</v>
      </c>
      <c r="B1" s="106"/>
      <c r="C1" s="106"/>
      <c r="D1" s="106"/>
      <c r="E1" s="106"/>
      <c r="F1" s="106"/>
      <c r="G1" s="106"/>
      <c r="H1" s="106"/>
      <c r="I1" s="106"/>
      <c r="J1" s="106"/>
      <c r="K1" s="106"/>
      <c r="L1" s="106"/>
      <c r="M1" s="106"/>
      <c r="P1" s="2"/>
      <c r="Q1" s="3"/>
      <c r="R1" s="3"/>
      <c r="S1" s="3"/>
      <c r="T1" s="3"/>
      <c r="U1" s="3"/>
      <c r="V1" s="3"/>
      <c r="W1" s="3"/>
      <c r="X1" s="3"/>
      <c r="Y1" s="3"/>
      <c r="Z1" s="3"/>
      <c r="AA1" s="3"/>
      <c r="AB1" s="3"/>
    </row>
    <row r="2" spans="1:28" ht="15" customHeight="1" x14ac:dyDescent="0.25">
      <c r="A2" s="106"/>
      <c r="B2" s="106"/>
      <c r="C2" s="106"/>
      <c r="D2" s="106"/>
      <c r="E2" s="106"/>
      <c r="F2" s="106"/>
      <c r="G2" s="106"/>
      <c r="H2" s="106"/>
      <c r="I2" s="106"/>
      <c r="J2" s="106"/>
      <c r="K2" s="106"/>
      <c r="L2" s="106"/>
      <c r="M2" s="106"/>
    </row>
    <row r="3" spans="1:28" ht="15" customHeight="1" x14ac:dyDescent="0.25">
      <c r="A3" s="106"/>
      <c r="B3" s="106"/>
      <c r="C3" s="106"/>
      <c r="D3" s="106"/>
      <c r="E3" s="106"/>
      <c r="F3" s="106"/>
      <c r="G3" s="106"/>
      <c r="H3" s="106"/>
      <c r="I3" s="106"/>
      <c r="J3" s="106"/>
      <c r="K3" s="106"/>
      <c r="L3" s="106"/>
      <c r="M3" s="106"/>
    </row>
    <row r="4" spans="1:28" x14ac:dyDescent="0.25">
      <c r="A4" s="106"/>
      <c r="B4" s="106"/>
      <c r="C4" s="106"/>
      <c r="D4" s="106"/>
      <c r="E4" s="106"/>
      <c r="F4" s="106"/>
      <c r="G4" s="106"/>
      <c r="H4" s="106"/>
      <c r="I4" s="106"/>
      <c r="J4" s="106"/>
      <c r="K4" s="106"/>
      <c r="L4" s="106"/>
      <c r="M4" s="106"/>
    </row>
    <row r="5" spans="1:28" x14ac:dyDescent="0.25">
      <c r="A5" s="106"/>
      <c r="B5" s="106"/>
      <c r="C5" s="106"/>
      <c r="D5" s="106"/>
      <c r="E5" s="106"/>
      <c r="F5" s="106"/>
      <c r="G5" s="106"/>
      <c r="H5" s="106"/>
      <c r="I5" s="106"/>
      <c r="J5" s="106"/>
      <c r="K5" s="106"/>
      <c r="L5" s="106"/>
      <c r="M5" s="106"/>
    </row>
    <row r="6" spans="1:28" x14ac:dyDescent="0.25">
      <c r="A6" s="106"/>
      <c r="B6" s="106"/>
      <c r="C6" s="106"/>
      <c r="D6" s="106"/>
      <c r="E6" s="106"/>
      <c r="F6" s="106"/>
      <c r="G6" s="106"/>
      <c r="H6" s="106"/>
      <c r="I6" s="106"/>
      <c r="J6" s="106"/>
      <c r="K6" s="106"/>
      <c r="L6" s="106"/>
      <c r="M6" s="106"/>
    </row>
    <row r="7" spans="1:28" x14ac:dyDescent="0.25">
      <c r="A7" s="106"/>
      <c r="B7" s="106"/>
      <c r="C7" s="106"/>
      <c r="D7" s="106"/>
      <c r="E7" s="106"/>
      <c r="F7" s="106"/>
      <c r="G7" s="106"/>
      <c r="H7" s="106"/>
      <c r="I7" s="106"/>
      <c r="J7" s="106"/>
      <c r="K7" s="106"/>
      <c r="L7" s="106"/>
      <c r="M7" s="106"/>
    </row>
    <row r="8" spans="1:28" x14ac:dyDescent="0.25">
      <c r="A8" s="106"/>
      <c r="B8" s="106"/>
      <c r="C8" s="106"/>
      <c r="D8" s="106"/>
      <c r="E8" s="106"/>
      <c r="F8" s="106"/>
      <c r="G8" s="106"/>
      <c r="H8" s="106"/>
      <c r="I8" s="106"/>
      <c r="J8" s="106"/>
      <c r="K8" s="106"/>
      <c r="L8" s="106"/>
      <c r="M8" s="106"/>
    </row>
    <row r="9" spans="1:28" x14ac:dyDescent="0.25">
      <c r="A9" s="106"/>
      <c r="B9" s="106"/>
      <c r="C9" s="106"/>
      <c r="D9" s="106"/>
      <c r="E9" s="106"/>
      <c r="F9" s="106"/>
      <c r="G9" s="106"/>
      <c r="H9" s="106"/>
      <c r="I9" s="106"/>
      <c r="J9" s="106"/>
      <c r="K9" s="106"/>
      <c r="L9" s="106"/>
      <c r="M9" s="106"/>
    </row>
    <row r="10" spans="1:28" x14ac:dyDescent="0.25">
      <c r="A10" s="106"/>
      <c r="B10" s="106"/>
      <c r="C10" s="106"/>
      <c r="D10" s="106"/>
      <c r="E10" s="106"/>
      <c r="F10" s="106"/>
      <c r="G10" s="106"/>
      <c r="H10" s="106"/>
      <c r="I10" s="106"/>
      <c r="J10" s="106"/>
      <c r="K10" s="106"/>
      <c r="L10" s="106"/>
      <c r="M10" s="106"/>
    </row>
    <row r="11" spans="1:28" x14ac:dyDescent="0.25">
      <c r="A11" s="106"/>
      <c r="B11" s="106"/>
      <c r="C11" s="106"/>
      <c r="D11" s="106"/>
      <c r="E11" s="106"/>
      <c r="F11" s="106"/>
      <c r="G11" s="106"/>
      <c r="H11" s="106"/>
      <c r="I11" s="106"/>
      <c r="J11" s="106"/>
      <c r="K11" s="106"/>
      <c r="L11" s="106"/>
      <c r="M11" s="106"/>
    </row>
    <row r="12" spans="1:28" x14ac:dyDescent="0.25">
      <c r="A12" s="106"/>
      <c r="B12" s="106"/>
      <c r="C12" s="106"/>
      <c r="D12" s="106"/>
      <c r="E12" s="106"/>
      <c r="F12" s="106"/>
      <c r="G12" s="106"/>
      <c r="H12" s="106"/>
      <c r="I12" s="106"/>
      <c r="J12" s="106"/>
      <c r="K12" s="106"/>
      <c r="L12" s="106"/>
      <c r="M12" s="106"/>
    </row>
    <row r="13" spans="1:28" x14ac:dyDescent="0.25">
      <c r="A13" s="106"/>
      <c r="B13" s="106"/>
      <c r="C13" s="106"/>
      <c r="D13" s="106"/>
      <c r="E13" s="106"/>
      <c r="F13" s="106"/>
      <c r="G13" s="106"/>
      <c r="H13" s="106"/>
      <c r="I13" s="106"/>
      <c r="J13" s="106"/>
      <c r="K13" s="106"/>
      <c r="L13" s="106"/>
      <c r="M13" s="106"/>
    </row>
    <row r="14" spans="1:28" x14ac:dyDescent="0.25">
      <c r="A14" s="106"/>
      <c r="B14" s="106"/>
      <c r="C14" s="106"/>
      <c r="D14" s="106"/>
      <c r="E14" s="106"/>
      <c r="F14" s="106"/>
      <c r="G14" s="106"/>
      <c r="H14" s="106"/>
      <c r="I14" s="106"/>
      <c r="J14" s="106"/>
      <c r="K14" s="106"/>
      <c r="L14" s="106"/>
      <c r="M14" s="106"/>
    </row>
    <row r="15" spans="1:28" x14ac:dyDescent="0.25">
      <c r="A15" s="106"/>
      <c r="B15" s="106"/>
      <c r="C15" s="106"/>
      <c r="D15" s="106"/>
      <c r="E15" s="106"/>
      <c r="F15" s="106"/>
      <c r="G15" s="106"/>
      <c r="H15" s="106"/>
      <c r="I15" s="106"/>
      <c r="J15" s="106"/>
      <c r="K15" s="106"/>
      <c r="L15" s="106"/>
      <c r="M15" s="106"/>
    </row>
    <row r="16" spans="1:28" ht="134.25" customHeight="1" x14ac:dyDescent="0.25">
      <c r="A16" s="106"/>
      <c r="B16" s="106"/>
      <c r="C16" s="106"/>
      <c r="D16" s="106"/>
      <c r="E16" s="106"/>
      <c r="F16" s="106"/>
      <c r="G16" s="106"/>
      <c r="H16" s="106"/>
      <c r="I16" s="106"/>
      <c r="J16" s="106"/>
      <c r="K16" s="106"/>
      <c r="L16" s="106"/>
      <c r="M16" s="106"/>
    </row>
    <row r="17" spans="1:13" ht="15" customHeight="1" x14ac:dyDescent="0.25"/>
    <row r="19" spans="1:13" x14ac:dyDescent="0.25">
      <c r="A19" s="105" t="s">
        <v>35</v>
      </c>
      <c r="B19" s="105"/>
      <c r="C19" s="105"/>
      <c r="D19" s="105"/>
      <c r="E19" s="105"/>
      <c r="F19" s="105"/>
      <c r="G19" s="105"/>
      <c r="H19" s="105"/>
      <c r="I19" s="105"/>
      <c r="J19" s="105"/>
      <c r="K19" s="105"/>
      <c r="L19" s="105"/>
      <c r="M19" s="105"/>
    </row>
    <row r="20" spans="1:13" x14ac:dyDescent="0.25">
      <c r="A20" s="105"/>
      <c r="B20" s="105"/>
      <c r="C20" s="105"/>
      <c r="D20" s="105"/>
      <c r="E20" s="105"/>
      <c r="F20" s="105"/>
      <c r="G20" s="105"/>
      <c r="H20" s="105"/>
      <c r="I20" s="105"/>
      <c r="J20" s="105"/>
      <c r="K20" s="105"/>
      <c r="L20" s="105"/>
      <c r="M20" s="105"/>
    </row>
    <row r="21" spans="1:13" x14ac:dyDescent="0.25">
      <c r="A21" s="105"/>
      <c r="B21" s="105"/>
      <c r="C21" s="105"/>
      <c r="D21" s="105"/>
      <c r="E21" s="105"/>
      <c r="F21" s="105"/>
      <c r="G21" s="105"/>
      <c r="H21" s="105"/>
      <c r="I21" s="105"/>
      <c r="J21" s="105"/>
      <c r="K21" s="105"/>
      <c r="L21" s="105"/>
      <c r="M21" s="105"/>
    </row>
    <row r="22" spans="1:13" x14ac:dyDescent="0.25">
      <c r="A22" s="105"/>
      <c r="B22" s="105"/>
      <c r="C22" s="105"/>
      <c r="D22" s="105"/>
      <c r="E22" s="105"/>
      <c r="F22" s="105"/>
      <c r="G22" s="105"/>
      <c r="H22" s="105"/>
      <c r="I22" s="105"/>
      <c r="J22" s="105"/>
      <c r="K22" s="105"/>
      <c r="L22" s="105"/>
      <c r="M22" s="105"/>
    </row>
    <row r="23" spans="1:13" x14ac:dyDescent="0.25">
      <c r="A23" s="105"/>
      <c r="B23" s="105"/>
      <c r="C23" s="105"/>
      <c r="D23" s="105"/>
      <c r="E23" s="105"/>
      <c r="F23" s="105"/>
      <c r="G23" s="105"/>
      <c r="H23" s="105"/>
      <c r="I23" s="105"/>
      <c r="J23" s="105"/>
      <c r="K23" s="105"/>
      <c r="L23" s="105"/>
      <c r="M23" s="105"/>
    </row>
    <row r="24" spans="1:13" x14ac:dyDescent="0.25">
      <c r="A24" s="105"/>
      <c r="B24" s="105"/>
      <c r="C24" s="105"/>
      <c r="D24" s="105"/>
      <c r="E24" s="105"/>
      <c r="F24" s="105"/>
      <c r="G24" s="105"/>
      <c r="H24" s="105"/>
      <c r="I24" s="105"/>
      <c r="J24" s="105"/>
      <c r="K24" s="105"/>
      <c r="L24" s="105"/>
      <c r="M24" s="105"/>
    </row>
    <row r="25" spans="1:13" x14ac:dyDescent="0.25">
      <c r="A25" s="105"/>
      <c r="B25" s="105"/>
      <c r="C25" s="105"/>
      <c r="D25" s="105"/>
      <c r="E25" s="105"/>
      <c r="F25" s="105"/>
      <c r="G25" s="105"/>
      <c r="H25" s="105"/>
      <c r="I25" s="105"/>
      <c r="J25" s="105"/>
      <c r="K25" s="105"/>
      <c r="L25" s="105"/>
      <c r="M25" s="105"/>
    </row>
    <row r="26" spans="1:13" x14ac:dyDescent="0.25">
      <c r="A26" s="105"/>
      <c r="B26" s="105"/>
      <c r="C26" s="105"/>
      <c r="D26" s="105"/>
      <c r="E26" s="105"/>
      <c r="F26" s="105"/>
      <c r="G26" s="105"/>
      <c r="H26" s="105"/>
      <c r="I26" s="105"/>
      <c r="J26" s="105"/>
      <c r="K26" s="105"/>
      <c r="L26" s="105"/>
      <c r="M26" s="105"/>
    </row>
    <row r="27" spans="1:13" x14ac:dyDescent="0.25">
      <c r="A27" s="105"/>
      <c r="B27" s="105"/>
      <c r="C27" s="105"/>
      <c r="D27" s="105"/>
      <c r="E27" s="105"/>
      <c r="F27" s="105"/>
      <c r="G27" s="105"/>
      <c r="H27" s="105"/>
      <c r="I27" s="105"/>
      <c r="J27" s="105"/>
      <c r="K27" s="105"/>
      <c r="L27" s="105"/>
      <c r="M27" s="105"/>
    </row>
    <row r="28" spans="1:13" x14ac:dyDescent="0.25">
      <c r="A28" s="105"/>
      <c r="B28" s="105"/>
      <c r="C28" s="105"/>
      <c r="D28" s="105"/>
      <c r="E28" s="105"/>
      <c r="F28" s="105"/>
      <c r="G28" s="105"/>
      <c r="H28" s="105"/>
      <c r="I28" s="105"/>
      <c r="J28" s="105"/>
      <c r="K28" s="105"/>
      <c r="L28" s="105"/>
      <c r="M28" s="105"/>
    </row>
    <row r="29" spans="1:13" x14ac:dyDescent="0.25">
      <c r="A29" s="105"/>
      <c r="B29" s="105"/>
      <c r="C29" s="105"/>
      <c r="D29" s="105"/>
      <c r="E29" s="105"/>
      <c r="F29" s="105"/>
      <c r="G29" s="105"/>
      <c r="H29" s="105"/>
      <c r="I29" s="105"/>
      <c r="J29" s="105"/>
      <c r="K29" s="105"/>
      <c r="L29" s="105"/>
      <c r="M29" s="105"/>
    </row>
    <row r="30" spans="1:13" x14ac:dyDescent="0.25">
      <c r="A30" s="105"/>
      <c r="B30" s="105"/>
      <c r="C30" s="105"/>
      <c r="D30" s="105"/>
      <c r="E30" s="105"/>
      <c r="F30" s="105"/>
      <c r="G30" s="105"/>
      <c r="H30" s="105"/>
      <c r="I30" s="105"/>
      <c r="J30" s="105"/>
      <c r="K30" s="105"/>
      <c r="L30" s="105"/>
      <c r="M30" s="105"/>
    </row>
    <row r="31" spans="1:13" x14ac:dyDescent="0.25">
      <c r="A31" s="105"/>
      <c r="B31" s="105"/>
      <c r="C31" s="105"/>
      <c r="D31" s="105"/>
      <c r="E31" s="105"/>
      <c r="F31" s="105"/>
      <c r="G31" s="105"/>
      <c r="H31" s="105"/>
      <c r="I31" s="105"/>
      <c r="J31" s="105"/>
      <c r="K31" s="105"/>
      <c r="L31" s="105"/>
      <c r="M31" s="105"/>
    </row>
    <row r="32" spans="1:13" x14ac:dyDescent="0.25">
      <c r="A32" s="105"/>
      <c r="B32" s="105"/>
      <c r="C32" s="105"/>
      <c r="D32" s="105"/>
      <c r="E32" s="105"/>
      <c r="F32" s="105"/>
      <c r="G32" s="105"/>
      <c r="H32" s="105"/>
      <c r="I32" s="105"/>
      <c r="J32" s="105"/>
      <c r="K32" s="105"/>
      <c r="L32" s="105"/>
      <c r="M32" s="105"/>
    </row>
    <row r="33" spans="1:13" x14ac:dyDescent="0.25">
      <c r="A33" s="105"/>
      <c r="B33" s="105"/>
      <c r="C33" s="105"/>
      <c r="D33" s="105"/>
      <c r="E33" s="105"/>
      <c r="F33" s="105"/>
      <c r="G33" s="105"/>
      <c r="H33" s="105"/>
      <c r="I33" s="105"/>
      <c r="J33" s="105"/>
      <c r="K33" s="105"/>
      <c r="L33" s="105"/>
      <c r="M33" s="105"/>
    </row>
    <row r="34" spans="1:13" x14ac:dyDescent="0.25">
      <c r="A34" s="105"/>
      <c r="B34" s="105"/>
      <c r="C34" s="105"/>
      <c r="D34" s="105"/>
      <c r="E34" s="105"/>
      <c r="F34" s="105"/>
      <c r="G34" s="105"/>
      <c r="H34" s="105"/>
      <c r="I34" s="105"/>
      <c r="J34" s="105"/>
      <c r="K34" s="105"/>
      <c r="L34" s="105"/>
      <c r="M34" s="105"/>
    </row>
    <row r="36" spans="1:13" x14ac:dyDescent="0.25">
      <c r="A36" t="s">
        <v>26</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37</v>
      </c>
    </row>
    <row r="2" spans="1:8" ht="15.75" customHeight="1" x14ac:dyDescent="0.25"/>
    <row r="3" spans="1:8" ht="15.75" customHeight="1" x14ac:dyDescent="0.25">
      <c r="A3" s="21" t="s">
        <v>51</v>
      </c>
      <c r="B3" s="22" t="s">
        <v>52</v>
      </c>
      <c r="C3" s="22" t="s">
        <v>53</v>
      </c>
      <c r="D3" s="22" t="s">
        <v>54</v>
      </c>
      <c r="E3" s="22" t="s">
        <v>55</v>
      </c>
      <c r="F3" s="23" t="s">
        <v>56</v>
      </c>
      <c r="G3" s="24" t="s">
        <v>57</v>
      </c>
      <c r="H3" s="20" t="s">
        <v>58</v>
      </c>
    </row>
    <row r="4" spans="1:8" ht="15.75" customHeight="1" x14ac:dyDescent="0.25">
      <c r="A4" s="9" t="s">
        <v>59</v>
      </c>
      <c r="B4" s="10" t="s">
        <v>60</v>
      </c>
      <c r="C4" s="11" t="s">
        <v>61</v>
      </c>
      <c r="D4" s="25" t="s">
        <v>62</v>
      </c>
      <c r="E4" s="25" t="s">
        <v>63</v>
      </c>
      <c r="F4" s="25" t="s">
        <v>64</v>
      </c>
      <c r="G4" s="26" t="s">
        <v>65</v>
      </c>
      <c r="H4" s="4" t="s">
        <v>66</v>
      </c>
    </row>
    <row r="5" spans="1:8" ht="15.75" customHeight="1" x14ac:dyDescent="0.25">
      <c r="A5" s="12" t="s">
        <v>59</v>
      </c>
      <c r="B5" s="13" t="s">
        <v>67</v>
      </c>
      <c r="C5" s="14" t="s">
        <v>68</v>
      </c>
      <c r="D5" s="5" t="s">
        <v>69</v>
      </c>
      <c r="E5" s="25" t="s">
        <v>70</v>
      </c>
      <c r="F5" s="25" t="s">
        <v>71</v>
      </c>
      <c r="G5" s="6" t="s">
        <v>72</v>
      </c>
      <c r="H5" s="4" t="s">
        <v>73</v>
      </c>
    </row>
    <row r="6" spans="1:8" ht="15.75" customHeight="1" x14ac:dyDescent="0.25">
      <c r="A6" s="12" t="s">
        <v>74</v>
      </c>
      <c r="B6" s="13" t="s">
        <v>75</v>
      </c>
      <c r="C6" s="14" t="s">
        <v>76</v>
      </c>
      <c r="D6" s="5" t="s">
        <v>75</v>
      </c>
      <c r="E6" s="25" t="s">
        <v>75</v>
      </c>
      <c r="F6" s="25" t="s">
        <v>75</v>
      </c>
      <c r="G6" s="6" t="s">
        <v>75</v>
      </c>
      <c r="H6" s="4" t="s">
        <v>75</v>
      </c>
    </row>
    <row r="7" spans="1:8" ht="15.75" customHeight="1" x14ac:dyDescent="0.25">
      <c r="A7" s="12" t="s">
        <v>74</v>
      </c>
      <c r="B7" s="13" t="s">
        <v>75</v>
      </c>
      <c r="C7" s="14" t="s">
        <v>76</v>
      </c>
      <c r="D7" s="5" t="s">
        <v>75</v>
      </c>
      <c r="E7" s="25" t="s">
        <v>75</v>
      </c>
      <c r="F7" s="25" t="s">
        <v>75</v>
      </c>
      <c r="G7" s="6" t="s">
        <v>75</v>
      </c>
      <c r="H7" s="4" t="s">
        <v>75</v>
      </c>
    </row>
    <row r="8" spans="1:8" ht="15.75" customHeight="1" x14ac:dyDescent="0.25">
      <c r="A8" s="12" t="s">
        <v>77</v>
      </c>
      <c r="B8" s="13" t="s">
        <v>78</v>
      </c>
      <c r="C8" s="14" t="s">
        <v>79</v>
      </c>
      <c r="D8" s="5" t="s">
        <v>80</v>
      </c>
      <c r="E8" s="25" t="s">
        <v>81</v>
      </c>
      <c r="F8" s="25" t="s">
        <v>82</v>
      </c>
      <c r="G8" s="6" t="s">
        <v>83</v>
      </c>
      <c r="H8" s="4" t="s">
        <v>84</v>
      </c>
    </row>
    <row r="9" spans="1:8" ht="15.75" customHeight="1" x14ac:dyDescent="0.25">
      <c r="A9" s="12" t="s">
        <v>77</v>
      </c>
      <c r="B9" s="13" t="s">
        <v>85</v>
      </c>
      <c r="C9" s="14" t="s">
        <v>86</v>
      </c>
      <c r="D9" s="5" t="s">
        <v>87</v>
      </c>
      <c r="E9" s="25" t="s">
        <v>88</v>
      </c>
      <c r="F9" s="25" t="s">
        <v>89</v>
      </c>
      <c r="G9" s="6" t="s">
        <v>90</v>
      </c>
      <c r="H9" s="4" t="s">
        <v>84</v>
      </c>
    </row>
    <row r="10" spans="1:8" ht="15.75" customHeight="1" x14ac:dyDescent="0.25">
      <c r="A10" s="12" t="s">
        <v>91</v>
      </c>
      <c r="B10" s="13" t="s">
        <v>92</v>
      </c>
      <c r="C10" s="14" t="s">
        <v>93</v>
      </c>
      <c r="D10" s="5" t="s">
        <v>94</v>
      </c>
      <c r="E10" s="25" t="s">
        <v>95</v>
      </c>
      <c r="F10" s="25" t="s">
        <v>96</v>
      </c>
      <c r="G10" s="6" t="s">
        <v>97</v>
      </c>
      <c r="H10" s="4" t="s">
        <v>98</v>
      </c>
    </row>
    <row r="11" spans="1:8" ht="15.75" customHeight="1" x14ac:dyDescent="0.25">
      <c r="A11" s="12" t="s">
        <v>91</v>
      </c>
      <c r="B11" s="13" t="s">
        <v>99</v>
      </c>
      <c r="C11" s="14" t="s">
        <v>100</v>
      </c>
      <c r="D11" s="7" t="s">
        <v>101</v>
      </c>
      <c r="E11" s="25" t="s">
        <v>102</v>
      </c>
      <c r="F11" s="25" t="s">
        <v>103</v>
      </c>
      <c r="G11" s="8" t="s">
        <v>104</v>
      </c>
      <c r="H11" s="4" t="s">
        <v>105</v>
      </c>
    </row>
    <row r="12" spans="1:8" ht="15.75" customHeight="1" x14ac:dyDescent="0.25">
      <c r="A12" s="15" t="s">
        <v>106</v>
      </c>
      <c r="B12" s="13" t="s">
        <v>107</v>
      </c>
      <c r="C12" s="14" t="s">
        <v>108</v>
      </c>
      <c r="D12" s="5" t="s">
        <v>109</v>
      </c>
      <c r="E12" s="25" t="s">
        <v>110</v>
      </c>
      <c r="F12" s="25" t="s">
        <v>111</v>
      </c>
      <c r="G12" s="6" t="s">
        <v>112</v>
      </c>
      <c r="H12" s="4" t="s">
        <v>84</v>
      </c>
    </row>
    <row r="13" spans="1:8" ht="15.75" customHeight="1" x14ac:dyDescent="0.25">
      <c r="A13" s="16" t="s">
        <v>106</v>
      </c>
      <c r="B13" s="17" t="s">
        <v>113</v>
      </c>
      <c r="C13" s="18" t="s">
        <v>114</v>
      </c>
      <c r="D13" s="7" t="s">
        <v>115</v>
      </c>
      <c r="E13" s="25" t="s">
        <v>116</v>
      </c>
      <c r="F13" s="25" t="s">
        <v>117</v>
      </c>
      <c r="G13" s="8" t="s">
        <v>118</v>
      </c>
      <c r="H13" s="4" t="s">
        <v>119</v>
      </c>
    </row>
    <row r="14" spans="1:8" ht="15.75" customHeight="1" x14ac:dyDescent="0.25">
      <c r="A14" s="12" t="s">
        <v>120</v>
      </c>
      <c r="B14" s="13" t="s">
        <v>121</v>
      </c>
      <c r="C14" s="14" t="s">
        <v>122</v>
      </c>
      <c r="D14" s="5" t="s">
        <v>123</v>
      </c>
      <c r="E14" s="25" t="s">
        <v>124</v>
      </c>
      <c r="F14" s="25" t="s">
        <v>125</v>
      </c>
      <c r="G14" s="6" t="s">
        <v>126</v>
      </c>
      <c r="H14" s="4" t="s">
        <v>127</v>
      </c>
    </row>
    <row r="15" spans="1:8" x14ac:dyDescent="0.25">
      <c r="A15" s="12" t="s">
        <v>120</v>
      </c>
      <c r="B15" s="13" t="s">
        <v>128</v>
      </c>
      <c r="C15" s="14" t="s">
        <v>129</v>
      </c>
      <c r="D15" s="5" t="s">
        <v>130</v>
      </c>
      <c r="E15" s="25" t="s">
        <v>131</v>
      </c>
      <c r="F15" s="25" t="s">
        <v>132</v>
      </c>
      <c r="G15" s="6" t="s">
        <v>133</v>
      </c>
      <c r="H15" s="4" t="s">
        <v>75</v>
      </c>
    </row>
  </sheetData>
  <pageMargins left="0.7" right="0.7" top="0.75" bottom="0.75" header="0.3" footer="0.3"/>
  <pageSetup paperSize="9" scale="58"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C11" sqref="C11"/>
    </sheetView>
  </sheetViews>
  <sheetFormatPr defaultColWidth="18.140625" defaultRowHeight="15" x14ac:dyDescent="0.25"/>
  <sheetData>
    <row r="1" spans="1:25" x14ac:dyDescent="0.25">
      <c r="A1" t="s">
        <v>49</v>
      </c>
    </row>
    <row r="3" spans="1:25" ht="15.75" customHeight="1" x14ac:dyDescent="0.25">
      <c r="D3" s="107">
        <v>2015</v>
      </c>
      <c r="E3" s="107"/>
      <c r="F3" s="107">
        <v>2016</v>
      </c>
      <c r="G3" s="107"/>
      <c r="H3" s="107">
        <v>2017</v>
      </c>
      <c r="I3" s="107"/>
      <c r="J3" s="107">
        <v>2018</v>
      </c>
      <c r="K3" s="107"/>
      <c r="L3" s="107">
        <v>2019</v>
      </c>
      <c r="M3" s="107"/>
      <c r="N3" s="107">
        <v>2020</v>
      </c>
      <c r="O3" s="107"/>
      <c r="P3" s="107">
        <v>2021</v>
      </c>
      <c r="Q3" s="107"/>
      <c r="R3" s="107">
        <v>2022</v>
      </c>
      <c r="S3" s="107"/>
      <c r="T3" s="107">
        <v>2023</v>
      </c>
      <c r="U3" s="107"/>
      <c r="V3" s="107">
        <v>2024</v>
      </c>
      <c r="W3" s="107"/>
      <c r="X3" s="107">
        <v>2025</v>
      </c>
      <c r="Y3" s="107"/>
    </row>
    <row r="4" spans="1:25" ht="30" customHeight="1" x14ac:dyDescent="0.25">
      <c r="A4" s="37" t="s">
        <v>7</v>
      </c>
      <c r="B4" s="36" t="s">
        <v>8</v>
      </c>
      <c r="C4" s="27" t="s">
        <v>9</v>
      </c>
      <c r="D4" s="30" t="s">
        <v>134</v>
      </c>
      <c r="E4" s="30" t="s">
        <v>135</v>
      </c>
      <c r="F4" s="30" t="s">
        <v>136</v>
      </c>
      <c r="G4" s="30" t="s">
        <v>137</v>
      </c>
      <c r="H4" s="30" t="s">
        <v>47</v>
      </c>
      <c r="I4" s="30" t="s">
        <v>48</v>
      </c>
      <c r="J4" s="30" t="s">
        <v>47</v>
      </c>
      <c r="K4" s="30" t="s">
        <v>48</v>
      </c>
      <c r="L4" s="30" t="s">
        <v>47</v>
      </c>
      <c r="M4" s="30" t="s">
        <v>48</v>
      </c>
      <c r="N4" s="30" t="s">
        <v>47</v>
      </c>
      <c r="O4" s="30" t="s">
        <v>48</v>
      </c>
      <c r="P4" s="30" t="s">
        <v>47</v>
      </c>
      <c r="Q4" s="30" t="s">
        <v>48</v>
      </c>
      <c r="R4" s="30" t="s">
        <v>47</v>
      </c>
      <c r="S4" s="30" t="s">
        <v>48</v>
      </c>
      <c r="T4" s="30" t="s">
        <v>47</v>
      </c>
      <c r="U4" s="30" t="s">
        <v>48</v>
      </c>
      <c r="V4" s="30" t="s">
        <v>47</v>
      </c>
      <c r="W4" s="30" t="s">
        <v>48</v>
      </c>
      <c r="X4" s="30" t="s">
        <v>47</v>
      </c>
      <c r="Y4" s="30" t="s">
        <v>48</v>
      </c>
    </row>
    <row r="5" spans="1:25" x14ac:dyDescent="0.25">
      <c r="A5" s="33" t="str">
        <f>Cereal_1</f>
        <v>Cereals &amp;Pulses</v>
      </c>
      <c r="B5" s="32" t="str">
        <f>Cereal_1</f>
        <v>0111</v>
      </c>
      <c r="C5" s="28" t="str">
        <f>Cereal_1</f>
        <v>Wheat</v>
      </c>
      <c r="D5" s="31">
        <v>1725736.81</v>
      </c>
      <c r="E5" s="31">
        <v>873559.11172699998</v>
      </c>
      <c r="F5" s="31">
        <v>1970363.601116</v>
      </c>
      <c r="G5" s="31">
        <v>922677.31</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&amp;Pulses</v>
      </c>
      <c r="B6" s="32" t="str">
        <f>Cereal_2</f>
        <v>0112</v>
      </c>
      <c r="C6" s="28" t="str">
        <f>Cereal_2</f>
        <v>Maize (corn)</v>
      </c>
      <c r="D6" s="31">
        <v>1637905.36</v>
      </c>
      <c r="E6" s="31">
        <v>1038249.849569</v>
      </c>
      <c r="F6" s="31">
        <v>2179587.0112069999</v>
      </c>
      <c r="G6" s="31">
        <v>902704.397903</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01330</v>
      </c>
      <c r="C9" s="28" t="str">
        <f>Roots_Tubers_Oil_1</f>
        <v>Grapes</v>
      </c>
      <c r="D9" s="31">
        <v>302453.66666699998</v>
      </c>
      <c r="E9" s="31">
        <v>40348.300000000003</v>
      </c>
      <c r="F9" s="31">
        <v>260337.422586</v>
      </c>
      <c r="G9" s="31">
        <v>43038.15</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01341</v>
      </c>
      <c r="C10" s="28" t="str">
        <f>Roots_Tubers_Oil_2</f>
        <v>Apples</v>
      </c>
      <c r="D10" s="31">
        <v>287599.06866599998</v>
      </c>
      <c r="E10" s="31">
        <v>113726.39999999999</v>
      </c>
      <c r="F10" s="31">
        <v>101666.54560899999</v>
      </c>
      <c r="G10" s="31">
        <v>126280.61</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02211</v>
      </c>
      <c r="C11" s="28" t="str">
        <f>Animals_Products_1</f>
        <v>Milk, whole fresh cow</v>
      </c>
      <c r="D11" s="31">
        <v>3537757</v>
      </c>
      <c r="E11" s="31">
        <v>79740.658041999995</v>
      </c>
      <c r="F11" s="31">
        <v>3627606</v>
      </c>
      <c r="G11" s="31">
        <v>113630.98</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21113.01</v>
      </c>
      <c r="C12" s="28" t="str">
        <f>Animals_Products_2</f>
        <v>Meat, pig</v>
      </c>
      <c r="D12" s="31">
        <v>529118</v>
      </c>
      <c r="E12" s="31">
        <v>105025.600143</v>
      </c>
      <c r="F12" s="31">
        <v>514892</v>
      </c>
      <c r="G12" s="31">
        <v>94388.123244999995</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01443</v>
      </c>
      <c r="C13" s="28" t="str">
        <f>Fish_1</f>
        <v>Rapeseed</v>
      </c>
      <c r="D13" s="31">
        <v>111745.11</v>
      </c>
      <c r="E13" s="31">
        <v>261069.41548600001</v>
      </c>
      <c r="F13" s="31">
        <v>141893.312256</v>
      </c>
      <c r="G13" s="31">
        <v>305596.69</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01510</v>
      </c>
      <c r="C14" s="28" t="str">
        <f>Fish_2</f>
        <v>Potatoes</v>
      </c>
      <c r="D14" s="31">
        <v>536472.81999999995</v>
      </c>
      <c r="E14" s="31">
        <v>174262.8</v>
      </c>
      <c r="F14" s="31">
        <v>767261.12025200005</v>
      </c>
      <c r="G14" s="31">
        <v>171180.14</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01801</v>
      </c>
      <c r="C15" s="28" t="str">
        <f>Other_1</f>
        <v>Sugar beet</v>
      </c>
      <c r="D15" s="31">
        <v>2853164</v>
      </c>
      <c r="E15" s="31">
        <v>12.1</v>
      </c>
      <c r="F15" s="31">
        <v>3534415.03</v>
      </c>
      <c r="G15" s="31">
        <v>5.85</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02910</v>
      </c>
      <c r="C16" s="29" t="str">
        <f>Other_2</f>
        <v>Honey, natural</v>
      </c>
      <c r="D16" s="31">
        <v>5300</v>
      </c>
      <c r="E16" s="31">
        <v>7404.4517580000002</v>
      </c>
      <c r="F16" s="31">
        <v>4900</v>
      </c>
      <c r="G16" s="31">
        <v>7499.4029200000004</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6" zoomScale="85" zoomScaleNormal="85" workbookViewId="0">
      <selection activeCell="J48" sqref="J48"/>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09" t="s">
        <v>50</v>
      </c>
      <c r="B1" s="109"/>
      <c r="C1" s="109"/>
      <c r="D1" s="109"/>
      <c r="E1" s="109"/>
      <c r="F1" s="109"/>
      <c r="G1" s="109"/>
      <c r="H1" s="109"/>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22</v>
      </c>
      <c r="B4" s="45" t="s">
        <v>142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31</v>
      </c>
      <c r="B7" s="57"/>
      <c r="C7" s="57"/>
      <c r="D7" s="57"/>
      <c r="E7" s="57"/>
      <c r="F7" s="57"/>
      <c r="G7" s="57"/>
      <c r="H7" s="57"/>
      <c r="I7" s="57"/>
      <c r="J7" s="57"/>
      <c r="K7" s="57"/>
      <c r="L7" s="57"/>
    </row>
    <row r="8" spans="1:13" ht="83.25" customHeight="1" x14ac:dyDescent="0.25">
      <c r="A8" s="109" t="s">
        <v>30</v>
      </c>
      <c r="B8" s="109"/>
      <c r="C8" s="109"/>
      <c r="D8" s="109"/>
      <c r="E8" s="109"/>
      <c r="F8" s="109"/>
      <c r="G8" s="109"/>
      <c r="H8" s="109"/>
      <c r="I8" s="109"/>
      <c r="J8" s="2"/>
      <c r="K8" s="2"/>
      <c r="L8" s="108" t="s">
        <v>39</v>
      </c>
      <c r="M8" s="108"/>
    </row>
    <row r="9" spans="1:13" ht="15.75" customHeight="1" x14ac:dyDescent="0.25">
      <c r="A9" s="2"/>
      <c r="B9" s="2"/>
      <c r="C9" s="2"/>
      <c r="D9" s="2"/>
      <c r="E9" s="2"/>
      <c r="F9" s="2"/>
      <c r="G9" s="2"/>
      <c r="H9" s="2"/>
      <c r="I9" s="2"/>
      <c r="J9" s="2"/>
      <c r="K9" s="2"/>
      <c r="L9" s="1"/>
      <c r="M9" s="1"/>
    </row>
    <row r="10" spans="1:13" ht="15.75" customHeight="1" x14ac:dyDescent="0.25">
      <c r="D10" s="110" t="s">
        <v>20</v>
      </c>
      <c r="E10" s="111"/>
      <c r="F10" s="111"/>
      <c r="G10" s="111"/>
      <c r="H10" s="111"/>
      <c r="I10" s="112"/>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&amp;Pulses</v>
      </c>
      <c r="B12" s="32" t="str">
        <f>Cereal_1</f>
        <v>0111</v>
      </c>
      <c r="C12" s="71" t="str">
        <f>Cereal_1</f>
        <v>Wheat</v>
      </c>
      <c r="D12" s="77" t="s">
        <v>19</v>
      </c>
      <c r="E12" s="77" t="s">
        <v>19</v>
      </c>
      <c r="F12" s="77" t="s">
        <v>19</v>
      </c>
      <c r="G12" s="77" t="s">
        <v>19</v>
      </c>
      <c r="H12" s="77" t="s">
        <v>19</v>
      </c>
      <c r="I12" s="77" t="s">
        <v>19</v>
      </c>
      <c r="L12" s="39">
        <v>2.5000000000000001E-2</v>
      </c>
      <c r="M12" t="s">
        <v>147</v>
      </c>
    </row>
    <row r="13" spans="1:13" x14ac:dyDescent="0.25">
      <c r="A13" s="33" t="str">
        <f>Cereal_2</f>
        <v>Cereals &amp;Pulses</v>
      </c>
      <c r="B13" s="32" t="str">
        <f>Cereal_2</f>
        <v>0112</v>
      </c>
      <c r="C13" s="71" t="str">
        <f>Cereal_2</f>
        <v>Maize (corn)</v>
      </c>
      <c r="D13" s="77" t="s">
        <v>19</v>
      </c>
      <c r="E13" s="77" t="s">
        <v>19</v>
      </c>
      <c r="F13" s="77" t="s">
        <v>19</v>
      </c>
      <c r="G13" s="77" t="s">
        <v>19</v>
      </c>
      <c r="H13" s="77" t="s">
        <v>19</v>
      </c>
      <c r="I13" s="77" t="s">
        <v>19</v>
      </c>
      <c r="L13" s="39">
        <v>3.2000000000000001E-2</v>
      </c>
      <c r="M13" t="s">
        <v>147</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01330</v>
      </c>
      <c r="C16" s="71" t="str">
        <f>Roots_Tubers_Oil_1</f>
        <v>Grapes</v>
      </c>
      <c r="D16" s="77" t="s">
        <v>19</v>
      </c>
      <c r="E16" s="77" t="s">
        <v>19</v>
      </c>
      <c r="F16" s="77" t="s">
        <v>19</v>
      </c>
      <c r="G16" s="77" t="s">
        <v>19</v>
      </c>
      <c r="H16" s="77" t="s">
        <v>19</v>
      </c>
      <c r="I16" s="77" t="s">
        <v>19</v>
      </c>
      <c r="L16" s="39">
        <v>0.13600000000000001</v>
      </c>
      <c r="M16" t="s">
        <v>148</v>
      </c>
    </row>
    <row r="17" spans="1:27" x14ac:dyDescent="0.25">
      <c r="A17" s="33" t="str">
        <f>Roots_Tubers_Oil_2</f>
        <v>Fruits &amp; Vegetables</v>
      </c>
      <c r="B17" s="32" t="str">
        <f>Roots_Tubers_Oil_2</f>
        <v>01341</v>
      </c>
      <c r="C17" s="71" t="str">
        <f>Roots_Tubers_Oil_2</f>
        <v>Apples</v>
      </c>
      <c r="D17" s="77" t="s">
        <v>19</v>
      </c>
      <c r="E17" s="77" t="s">
        <v>19</v>
      </c>
      <c r="F17" s="77" t="s">
        <v>19</v>
      </c>
      <c r="G17" s="77" t="s">
        <v>19</v>
      </c>
      <c r="H17" s="77" t="s">
        <v>19</v>
      </c>
      <c r="I17" s="77" t="s">
        <v>19</v>
      </c>
      <c r="L17" s="39">
        <v>0.105</v>
      </c>
      <c r="M17" t="s">
        <v>148</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0.255</v>
      </c>
      <c r="M18" t="s">
        <v>148</v>
      </c>
    </row>
    <row r="19" spans="1:27" x14ac:dyDescent="0.25">
      <c r="A19" s="33" t="str">
        <f>Animals_Products_2</f>
        <v>Meat &amp; Animals Products</v>
      </c>
      <c r="B19" s="32" t="str">
        <f>Animals_Products_2</f>
        <v>21113.01</v>
      </c>
      <c r="C19" s="71" t="str">
        <f>Animals_Products_2</f>
        <v>Meat, pig</v>
      </c>
      <c r="D19" s="77" t="s">
        <v>19</v>
      </c>
      <c r="E19" s="77" t="s">
        <v>19</v>
      </c>
      <c r="F19" s="77" t="s">
        <v>19</v>
      </c>
      <c r="G19" s="77" t="s">
        <v>19</v>
      </c>
      <c r="H19" s="77" t="s">
        <v>19</v>
      </c>
      <c r="I19" s="77" t="s">
        <v>19</v>
      </c>
      <c r="L19" s="39">
        <v>8.2000000000000003E-2</v>
      </c>
      <c r="M19" t="s">
        <v>148</v>
      </c>
    </row>
    <row r="20" spans="1:27" x14ac:dyDescent="0.25">
      <c r="A20" s="33" t="str">
        <f>Fish_1</f>
        <v>Roots, Tubers &amp; Oil-Bearing Crops</v>
      </c>
      <c r="B20" s="32" t="str">
        <f>Fish_1</f>
        <v>01443</v>
      </c>
      <c r="C20" s="71" t="str">
        <f>Fish_1</f>
        <v>Rapeseed</v>
      </c>
      <c r="D20" s="77" t="s">
        <v>19</v>
      </c>
      <c r="E20" s="77" t="s">
        <v>19</v>
      </c>
      <c r="F20" s="77" t="s">
        <v>19</v>
      </c>
      <c r="G20" s="77" t="s">
        <v>19</v>
      </c>
      <c r="H20" s="77" t="s">
        <v>19</v>
      </c>
      <c r="I20" s="77" t="s">
        <v>19</v>
      </c>
      <c r="L20" s="39">
        <v>7.5999999999999998E-2</v>
      </c>
      <c r="M20" t="s">
        <v>147</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0.08</v>
      </c>
      <c r="M21" t="s">
        <v>147</v>
      </c>
    </row>
    <row r="22" spans="1:27" x14ac:dyDescent="0.25">
      <c r="A22" s="33" t="str">
        <f>Other_1</f>
        <v>Other</v>
      </c>
      <c r="B22" s="32" t="str">
        <f>Other_1</f>
        <v>01801</v>
      </c>
      <c r="C22" s="71" t="str">
        <f>Other_1</f>
        <v>Sugar beet</v>
      </c>
      <c r="D22" s="77" t="s">
        <v>19</v>
      </c>
      <c r="E22" s="77" t="s">
        <v>19</v>
      </c>
      <c r="F22" s="77" t="s">
        <v>19</v>
      </c>
      <c r="G22" s="77" t="s">
        <v>19</v>
      </c>
      <c r="H22" s="77" t="s">
        <v>19</v>
      </c>
      <c r="I22" s="77" t="s">
        <v>19</v>
      </c>
      <c r="L22" s="39">
        <v>0.14299999999999999</v>
      </c>
      <c r="M22" t="s">
        <v>148</v>
      </c>
    </row>
    <row r="23" spans="1:27" ht="15.75" customHeight="1" x14ac:dyDescent="0.25">
      <c r="A23" s="34" t="str">
        <f>Other_2</f>
        <v>Other</v>
      </c>
      <c r="B23" s="35" t="str">
        <f>Other_2</f>
        <v>02910</v>
      </c>
      <c r="C23" s="72" t="str">
        <f>Other_2</f>
        <v>Honey, natural</v>
      </c>
      <c r="D23" s="77" t="s">
        <v>19</v>
      </c>
      <c r="E23" s="77" t="s">
        <v>19</v>
      </c>
      <c r="F23" s="77" t="s">
        <v>19</v>
      </c>
      <c r="G23" s="77" t="s">
        <v>19</v>
      </c>
      <c r="H23" s="77" t="s">
        <v>19</v>
      </c>
      <c r="I23" s="77" t="s">
        <v>19</v>
      </c>
      <c r="L23" s="39">
        <v>6.8000000000000005E-2</v>
      </c>
      <c r="M23" t="s">
        <v>148</v>
      </c>
    </row>
    <row r="24" spans="1:27" x14ac:dyDescent="0.25">
      <c r="A24" s="2"/>
      <c r="B24" s="2"/>
      <c r="C24" s="2"/>
      <c r="D24" s="2"/>
    </row>
    <row r="25" spans="1:27" x14ac:dyDescent="0.25">
      <c r="A25" s="2"/>
      <c r="B25" s="2"/>
      <c r="C25" s="2"/>
      <c r="D25" s="2"/>
    </row>
    <row r="26" spans="1:27" ht="15.75" customHeight="1" x14ac:dyDescent="0.25">
      <c r="A26" s="57" t="s">
        <v>32</v>
      </c>
      <c r="B26" s="57"/>
      <c r="C26" s="57"/>
      <c r="D26" s="57"/>
      <c r="E26" s="57"/>
      <c r="F26" s="57"/>
      <c r="G26" s="57"/>
      <c r="H26" s="57"/>
      <c r="I26" s="57"/>
      <c r="J26" s="57"/>
      <c r="K26" s="57"/>
      <c r="L26" s="57"/>
    </row>
    <row r="27" spans="1:27" ht="83.25" customHeight="1" x14ac:dyDescent="0.25">
      <c r="A27" s="109" t="s">
        <v>34</v>
      </c>
      <c r="B27" s="109"/>
      <c r="C27" s="109"/>
      <c r="D27" s="109"/>
      <c r="E27" s="109"/>
      <c r="F27" s="109"/>
      <c r="G27" s="109"/>
      <c r="H27" s="109"/>
      <c r="I27" s="109"/>
      <c r="J27" s="2"/>
      <c r="K27" s="2"/>
      <c r="L27" s="2"/>
    </row>
    <row r="28" spans="1:27" x14ac:dyDescent="0.25">
      <c r="C28" s="2"/>
      <c r="D28" s="2"/>
      <c r="E28" s="2"/>
      <c r="F28" s="2"/>
      <c r="G28" s="2"/>
      <c r="H28" s="2"/>
      <c r="I28" s="2"/>
      <c r="J28" s="2"/>
      <c r="K28" s="2"/>
      <c r="L28" s="2"/>
      <c r="M28" s="2"/>
      <c r="N28" s="2"/>
      <c r="O28" s="2"/>
    </row>
    <row r="29" spans="1:27" ht="15.75" customHeight="1" x14ac:dyDescent="0.25">
      <c r="D29" s="113" t="s">
        <v>21</v>
      </c>
      <c r="E29" s="113"/>
      <c r="F29" s="113"/>
      <c r="G29" s="113"/>
      <c r="H29" s="113"/>
      <c r="I29" s="113"/>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23</v>
      </c>
      <c r="L30" s="64" t="s">
        <v>29</v>
      </c>
      <c r="M30" s="44" t="s">
        <v>43</v>
      </c>
      <c r="N30" s="44" t="s">
        <v>25</v>
      </c>
      <c r="O30" s="65" t="s">
        <v>33</v>
      </c>
      <c r="P30" s="42" t="s">
        <v>45</v>
      </c>
      <c r="Q30" s="40" t="s">
        <v>46</v>
      </c>
    </row>
    <row r="31" spans="1:27" x14ac:dyDescent="0.25">
      <c r="A31" s="33" t="str">
        <f>Cereal_1</f>
        <v>Cereals &amp;Pulses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2.5000000000000001E-2</v>
      </c>
      <c r="M31" s="81" t="str">
        <f>Cereal_1_Prod</f>
        <v>2,698,811</v>
      </c>
      <c r="N31" s="67">
        <f>L31*M31</f>
        <v>67470.275000000009</v>
      </c>
      <c r="O31" s="68" t="str">
        <f>IF(ISNUMBER(D12),M31*(1+D12/100),M31)</f>
        <v>2,698,811</v>
      </c>
      <c r="P31" s="31">
        <f>SUM('Step1a_AnnualProduction&amp;Imports'!D5:E5)</f>
        <v>2599295.9217269998</v>
      </c>
      <c r="Q31" s="41">
        <f>P31*L31</f>
        <v>64982.398043174995</v>
      </c>
    </row>
    <row r="32" spans="1:27" x14ac:dyDescent="0.25">
      <c r="A32" s="33" t="str">
        <f>Cereal_2</f>
        <v>Cereals &amp;Pulses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3.2000000000000001E-2</v>
      </c>
      <c r="M32" s="81" t="str">
        <f>Cereal_2_Prod</f>
        <v>3,011,855</v>
      </c>
      <c r="N32" s="61">
        <f t="shared" ref="N32:N42" si="6">L32*M32</f>
        <v>96379.36</v>
      </c>
      <c r="O32" s="68" t="str">
        <f>IF(ISNUMBER(D13),M32*(1+D13/100),M32)</f>
        <v>3,011,855</v>
      </c>
      <c r="P32" s="31">
        <f>SUM('Step1a_AnnualProduction&amp;Imports'!D6:E6)</f>
        <v>2676155.2095690002</v>
      </c>
      <c r="Q32" s="41">
        <f t="shared" ref="Q32:Q42" si="7">P32*L32</f>
        <v>85636.966706208012</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01330</v>
      </c>
      <c r="C35" s="71" t="str">
        <f>Roots_Tubers_Oil_1</f>
        <v>Grapes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0.13600000000000001</v>
      </c>
      <c r="M35" s="81" t="str">
        <f>Roots_Tubers_Oil_1_Prod</f>
        <v xml:space="preserve">  317,028</v>
      </c>
      <c r="N35" s="61">
        <f t="shared" si="6"/>
        <v>43115.808000000005</v>
      </c>
      <c r="O35" s="68" t="str">
        <f t="shared" si="8"/>
        <v xml:space="preserve">  317,028</v>
      </c>
      <c r="P35" s="31">
        <f>SUM('Step1a_AnnualProduction&amp;Imports'!D9:E9)</f>
        <v>342801.96666699997</v>
      </c>
      <c r="Q35" s="41">
        <f t="shared" si="7"/>
        <v>46621.067466711997</v>
      </c>
    </row>
    <row r="36" spans="1:17" x14ac:dyDescent="0.25">
      <c r="A36" s="33" t="str">
        <f>Roots_Tubers_Oil_2</f>
        <v>Fruits &amp; Vegetables</v>
      </c>
      <c r="B36" s="32" t="str">
        <f>Roots_Tubers_Oil_2</f>
        <v>01341</v>
      </c>
      <c r="C36" s="71" t="str">
        <f>Roots_Tubers_Oil_2</f>
        <v>Apples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0.105</v>
      </c>
      <c r="M36" s="81" t="str">
        <f>Roots_Tubers_Oil_2_Prod</f>
        <v xml:space="preserve">  333,981</v>
      </c>
      <c r="N36" s="61">
        <f t="shared" si="6"/>
        <v>35068.004999999997</v>
      </c>
      <c r="O36" s="68" t="str">
        <f t="shared" si="8"/>
        <v xml:space="preserve">  333,981</v>
      </c>
      <c r="P36" s="31">
        <f>SUM('Step1a_AnnualProduction&amp;Imports'!D10:E10)</f>
        <v>401325.46866599994</v>
      </c>
      <c r="Q36" s="41">
        <f t="shared" si="7"/>
        <v>42139.174209929995</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0.255</v>
      </c>
      <c r="M37" s="81" t="str">
        <f>Animals_Products_1_Prod</f>
        <v>3,641,259</v>
      </c>
      <c r="N37" s="61">
        <f t="shared" si="6"/>
        <v>928521.04500000004</v>
      </c>
      <c r="O37" s="68" t="str">
        <f t="shared" si="8"/>
        <v>3,641,259</v>
      </c>
      <c r="P37" s="31">
        <f>SUM('Step1a_AnnualProduction&amp;Imports'!D11:E11)</f>
        <v>3617497.6580420001</v>
      </c>
      <c r="Q37" s="41">
        <f t="shared" si="7"/>
        <v>922461.90280071006</v>
      </c>
    </row>
    <row r="38" spans="1:17" x14ac:dyDescent="0.25">
      <c r="A38" s="33" t="str">
        <f>Animals_Products_2</f>
        <v>Meat &amp; Animals Products</v>
      </c>
      <c r="B38" s="32" t="str">
        <f>Animals_Products_2</f>
        <v>21113.01</v>
      </c>
      <c r="C38" s="71" t="str">
        <f>Animals_Products_2</f>
        <v>Meat, pig</v>
      </c>
      <c r="D38" s="78">
        <f t="shared" si="3"/>
        <v>1000</v>
      </c>
      <c r="E38" s="79">
        <f t="shared" si="0"/>
        <v>1000</v>
      </c>
      <c r="F38" s="80">
        <f t="shared" si="4"/>
        <v>1000</v>
      </c>
      <c r="G38" s="80">
        <f t="shared" si="4"/>
        <v>1000</v>
      </c>
      <c r="H38" s="80">
        <f t="shared" si="4"/>
        <v>1000</v>
      </c>
      <c r="I38" s="80">
        <f t="shared" si="4"/>
        <v>1000</v>
      </c>
      <c r="J38" s="66"/>
      <c r="K38" s="67">
        <f t="shared" si="2"/>
        <v>1000</v>
      </c>
      <c r="L38" s="46">
        <f t="shared" si="5"/>
        <v>8.2000000000000003E-2</v>
      </c>
      <c r="M38" s="81" t="str">
        <f>Animals_Products_2_Prod</f>
        <v xml:space="preserve">  633,935</v>
      </c>
      <c r="N38" s="61">
        <f t="shared" si="6"/>
        <v>51982.670000000006</v>
      </c>
      <c r="O38" s="68" t="str">
        <f t="shared" si="8"/>
        <v xml:space="preserve">  633,935</v>
      </c>
      <c r="P38" s="31">
        <f>SUM('Step1a_AnnualProduction&amp;Imports'!D12:E12)</f>
        <v>634143.60014300002</v>
      </c>
      <c r="Q38" s="41">
        <f t="shared" si="7"/>
        <v>51999.775211726002</v>
      </c>
    </row>
    <row r="39" spans="1:17" x14ac:dyDescent="0.25">
      <c r="A39" s="33" t="str">
        <f>Fish_1</f>
        <v>Roots, Tubers &amp; Oil-Bearing Crops</v>
      </c>
      <c r="B39" s="32" t="str">
        <f>Fish_1</f>
        <v>01443</v>
      </c>
      <c r="C39" s="71" t="str">
        <f>Fish_1</f>
        <v>Rapeseed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7.5999999999999998E-2</v>
      </c>
      <c r="M39" s="81" t="str">
        <f>Fish_1_Prod</f>
        <v xml:space="preserve">  419,813</v>
      </c>
      <c r="N39" s="61">
        <f t="shared" si="6"/>
        <v>31905.788</v>
      </c>
      <c r="O39" s="68" t="str">
        <f t="shared" si="8"/>
        <v xml:space="preserve">  419,813</v>
      </c>
      <c r="P39" s="31">
        <f>SUM('Step1a_AnnualProduction&amp;Imports'!D13:E13)</f>
        <v>372814.525486</v>
      </c>
      <c r="Q39" s="41">
        <f t="shared" si="7"/>
        <v>28333.903936936</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0.08</v>
      </c>
      <c r="M40" s="81" t="str">
        <f>Fish_2_Prod</f>
        <v xml:space="preserve">  847,560</v>
      </c>
      <c r="N40" s="61">
        <f t="shared" si="6"/>
        <v>67804.800000000003</v>
      </c>
      <c r="O40" s="68" t="str">
        <f t="shared" si="8"/>
        <v xml:space="preserve">  847,560</v>
      </c>
      <c r="P40" s="31">
        <f>SUM('Step1a_AnnualProduction&amp;Imports'!D14:E14)</f>
        <v>710735.61999999988</v>
      </c>
      <c r="Q40" s="41">
        <f t="shared" si="7"/>
        <v>56858.849599999994</v>
      </c>
    </row>
    <row r="41" spans="1:17" x14ac:dyDescent="0.25">
      <c r="A41" s="33" t="str">
        <f>Other_1</f>
        <v>Other</v>
      </c>
      <c r="B41" s="32" t="str">
        <f>Other_1</f>
        <v>01801</v>
      </c>
      <c r="C41" s="71" t="str">
        <f>Other_1</f>
        <v>Sugar beet</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0.14299999999999999</v>
      </c>
      <c r="M41" s="81" t="str">
        <f>Other_1_Prod</f>
        <v>3,543,975</v>
      </c>
      <c r="N41" s="61">
        <f t="shared" si="6"/>
        <v>506788.42499999993</v>
      </c>
      <c r="O41" s="68" t="str">
        <f t="shared" si="8"/>
        <v>3,543,975</v>
      </c>
      <c r="P41" s="31">
        <f>SUM('Step1a_AnnualProduction&amp;Imports'!D15:E15)</f>
        <v>2853176.1</v>
      </c>
      <c r="Q41" s="41">
        <f t="shared" si="7"/>
        <v>408004.18229999999</v>
      </c>
    </row>
    <row r="42" spans="1:17" ht="15.75" customHeight="1" x14ac:dyDescent="0.25">
      <c r="A42" s="34" t="str">
        <f>Other_2</f>
        <v>Other</v>
      </c>
      <c r="B42" s="35" t="str">
        <f>Other_2</f>
        <v>02910</v>
      </c>
      <c r="C42" s="72" t="str">
        <f>Other_2</f>
        <v>Honey, natural</v>
      </c>
      <c r="D42" s="78">
        <f t="shared" si="3"/>
        <v>1000</v>
      </c>
      <c r="E42" s="79">
        <f t="shared" si="0"/>
        <v>1000</v>
      </c>
      <c r="F42" s="80">
        <f t="shared" si="4"/>
        <v>1000</v>
      </c>
      <c r="G42" s="80">
        <f t="shared" si="4"/>
        <v>1000</v>
      </c>
      <c r="H42" s="80">
        <f t="shared" si="4"/>
        <v>1000</v>
      </c>
      <c r="I42" s="80">
        <f t="shared" si="4"/>
        <v>1000</v>
      </c>
      <c r="J42" s="66"/>
      <c r="K42" s="67">
        <f>I42</f>
        <v>1000</v>
      </c>
      <c r="L42" s="46">
        <f t="shared" si="5"/>
        <v>6.8000000000000005E-2</v>
      </c>
      <c r="M42" s="81" t="str">
        <f>Other_2_Prod</f>
        <v xml:space="preserve">   12,267</v>
      </c>
      <c r="N42" s="61">
        <f t="shared" si="6"/>
        <v>834.15600000000006</v>
      </c>
      <c r="O42" s="68" t="str">
        <f t="shared" si="8"/>
        <v xml:space="preserve">   12,267</v>
      </c>
      <c r="P42" s="31">
        <f>SUM('Step1a_AnnualProduction&amp;Imports'!D16:E16)</f>
        <v>12704.451757999999</v>
      </c>
      <c r="Q42" s="41">
        <f t="shared" si="7"/>
        <v>863.90271954399998</v>
      </c>
    </row>
    <row r="43" spans="1:17" ht="15.75" customHeight="1" x14ac:dyDescent="0.25">
      <c r="D43" s="2"/>
      <c r="E43" s="2"/>
      <c r="F43" s="62"/>
      <c r="G43" s="62"/>
      <c r="H43" s="62"/>
      <c r="I43" s="62"/>
      <c r="J43" s="43"/>
    </row>
    <row r="44" spans="1:17" ht="15.75" customHeight="1" x14ac:dyDescent="0.25">
      <c r="A44" s="58" t="s">
        <v>24</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7" priority="5" operator="equal">
      <formula>1</formula>
    </cfRule>
  </conditionalFormatting>
  <conditionalFormatting sqref="L12:L23">
    <cfRule type="expression" dxfId="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09" t="s">
        <v>50</v>
      </c>
      <c r="B1" s="109"/>
      <c r="C1" s="109"/>
      <c r="D1" s="109"/>
      <c r="E1" s="109"/>
      <c r="F1" s="109"/>
      <c r="G1" s="109"/>
      <c r="H1" s="109"/>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22</v>
      </c>
      <c r="B4" s="45" t="s">
        <v>142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31</v>
      </c>
      <c r="B7" s="57"/>
      <c r="C7" s="57"/>
      <c r="D7" s="57"/>
      <c r="E7" s="57"/>
      <c r="F7" s="57"/>
      <c r="G7" s="57"/>
      <c r="H7" s="57"/>
      <c r="I7" s="57"/>
      <c r="J7" s="57"/>
      <c r="K7" s="57"/>
      <c r="L7" s="57"/>
    </row>
    <row r="8" spans="1:13" ht="83.25" customHeight="1" x14ac:dyDescent="0.25">
      <c r="A8" s="109" t="s">
        <v>30</v>
      </c>
      <c r="B8" s="109"/>
      <c r="C8" s="109"/>
      <c r="D8" s="109"/>
      <c r="E8" s="109"/>
      <c r="F8" s="109"/>
      <c r="G8" s="109"/>
      <c r="H8" s="109"/>
      <c r="I8" s="109"/>
      <c r="J8" s="2"/>
      <c r="K8" s="2"/>
      <c r="L8" s="108" t="s">
        <v>39</v>
      </c>
      <c r="M8" s="108"/>
    </row>
    <row r="9" spans="1:13" ht="15.75" customHeight="1" x14ac:dyDescent="0.25">
      <c r="A9" s="2"/>
      <c r="B9" s="2"/>
      <c r="C9" s="2"/>
      <c r="D9" s="2"/>
      <c r="E9" s="2"/>
      <c r="F9" s="2"/>
      <c r="G9" s="2"/>
      <c r="H9" s="2"/>
      <c r="I9" s="2"/>
      <c r="J9" s="2"/>
      <c r="K9" s="2"/>
      <c r="L9" s="1"/>
      <c r="M9" s="1"/>
    </row>
    <row r="10" spans="1:13" ht="15.75" customHeight="1" x14ac:dyDescent="0.25">
      <c r="D10" s="110" t="s">
        <v>20</v>
      </c>
      <c r="E10" s="111"/>
      <c r="F10" s="111"/>
      <c r="G10" s="111"/>
      <c r="H10" s="111"/>
      <c r="I10" s="112"/>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&amp;Pulses</v>
      </c>
      <c r="B12" s="32" t="str">
        <f>Cereal_1</f>
        <v>0111</v>
      </c>
      <c r="C12" s="71" t="str">
        <f>Cereal_1</f>
        <v>Wheat</v>
      </c>
      <c r="D12" s="77" t="s">
        <v>19</v>
      </c>
      <c r="E12" s="77" t="s">
        <v>19</v>
      </c>
      <c r="F12" s="77" t="s">
        <v>19</v>
      </c>
      <c r="G12" s="77" t="s">
        <v>19</v>
      </c>
      <c r="H12" s="77" t="s">
        <v>19</v>
      </c>
      <c r="I12" s="77" t="s">
        <v>19</v>
      </c>
      <c r="L12" s="39">
        <v>1.7999999999999999E-2</v>
      </c>
      <c r="M12" t="s">
        <v>148</v>
      </c>
    </row>
    <row r="13" spans="1:13" x14ac:dyDescent="0.25">
      <c r="A13" s="33" t="str">
        <f>Cereal_2</f>
        <v>Cereals &amp;Pulses</v>
      </c>
      <c r="B13" s="32" t="str">
        <f>Cereal_2</f>
        <v>0112</v>
      </c>
      <c r="C13" s="71" t="str">
        <f>Cereal_2</f>
        <v>Maize (corn)</v>
      </c>
      <c r="D13" s="77" t="s">
        <v>19</v>
      </c>
      <c r="E13" s="77" t="s">
        <v>19</v>
      </c>
      <c r="F13" s="77" t="s">
        <v>19</v>
      </c>
      <c r="G13" s="77" t="s">
        <v>19</v>
      </c>
      <c r="H13" s="77" t="s">
        <v>19</v>
      </c>
      <c r="I13" s="77" t="s">
        <v>19</v>
      </c>
      <c r="L13" s="39">
        <v>1.7999999999999999E-2</v>
      </c>
      <c r="M13" t="s">
        <v>148</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01330</v>
      </c>
      <c r="C16" s="71" t="str">
        <f>Roots_Tubers_Oil_1</f>
        <v>Grapes</v>
      </c>
      <c r="D16" s="77" t="s">
        <v>19</v>
      </c>
      <c r="E16" s="77" t="s">
        <v>19</v>
      </c>
      <c r="F16" s="77" t="s">
        <v>19</v>
      </c>
      <c r="G16" s="77" t="s">
        <v>19</v>
      </c>
      <c r="H16" s="77" t="s">
        <v>19</v>
      </c>
      <c r="I16" s="77" t="s">
        <v>19</v>
      </c>
      <c r="L16" s="39">
        <v>0.13500000000000001</v>
      </c>
      <c r="M16" t="s">
        <v>148</v>
      </c>
    </row>
    <row r="17" spans="1:27" x14ac:dyDescent="0.25">
      <c r="A17" s="33" t="str">
        <f>Roots_Tubers_Oil_2</f>
        <v>Fruits &amp; Vegetables</v>
      </c>
      <c r="B17" s="32" t="str">
        <f>Roots_Tubers_Oil_2</f>
        <v>01341</v>
      </c>
      <c r="C17" s="71" t="str">
        <f>Roots_Tubers_Oil_2</f>
        <v>Apples</v>
      </c>
      <c r="D17" s="77" t="s">
        <v>19</v>
      </c>
      <c r="E17" s="77" t="s">
        <v>19</v>
      </c>
      <c r="F17" s="77" t="s">
        <v>19</v>
      </c>
      <c r="G17" s="77" t="s">
        <v>19</v>
      </c>
      <c r="H17" s="77" t="s">
        <v>19</v>
      </c>
      <c r="I17" s="77" t="s">
        <v>19</v>
      </c>
      <c r="L17" s="39">
        <v>0.105</v>
      </c>
      <c r="M17" t="s">
        <v>148</v>
      </c>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v>0.255</v>
      </c>
      <c r="M18" t="s">
        <v>148</v>
      </c>
    </row>
    <row r="19" spans="1:27" x14ac:dyDescent="0.25">
      <c r="A19" s="33" t="str">
        <f>Animals_Products_2</f>
        <v>Meat &amp; Animals Products</v>
      </c>
      <c r="B19" s="32" t="str">
        <f>Animals_Products_2</f>
        <v>21113.01</v>
      </c>
      <c r="C19" s="71" t="str">
        <f>Animals_Products_2</f>
        <v>Meat, pig</v>
      </c>
      <c r="D19" s="77" t="s">
        <v>19</v>
      </c>
      <c r="E19" s="77" t="s">
        <v>19</v>
      </c>
      <c r="F19" s="77" t="s">
        <v>19</v>
      </c>
      <c r="G19" s="77" t="s">
        <v>19</v>
      </c>
      <c r="H19" s="77" t="s">
        <v>19</v>
      </c>
      <c r="I19" s="77" t="s">
        <v>19</v>
      </c>
      <c r="L19" s="39">
        <v>8.2000000000000003E-2</v>
      </c>
      <c r="M19" t="s">
        <v>148</v>
      </c>
    </row>
    <row r="20" spans="1:27" x14ac:dyDescent="0.25">
      <c r="A20" s="33" t="str">
        <f>Fish_1</f>
        <v>Roots, Tubers &amp; Oil-Bearing Crops</v>
      </c>
      <c r="B20" s="32" t="str">
        <f>Fish_1</f>
        <v>01443</v>
      </c>
      <c r="C20" s="71" t="str">
        <f>Fish_1</f>
        <v>Rapeseed</v>
      </c>
      <c r="D20" s="77" t="s">
        <v>19</v>
      </c>
      <c r="E20" s="77" t="s">
        <v>19</v>
      </c>
      <c r="F20" s="77" t="s">
        <v>19</v>
      </c>
      <c r="G20" s="77" t="s">
        <v>19</v>
      </c>
      <c r="H20" s="77" t="s">
        <v>19</v>
      </c>
      <c r="I20" s="77" t="s">
        <v>19</v>
      </c>
      <c r="L20" s="39">
        <v>8.5000000000000006E-2</v>
      </c>
      <c r="M20" t="s">
        <v>148</v>
      </c>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v>8.5000000000000006E-2</v>
      </c>
      <c r="M21" t="s">
        <v>148</v>
      </c>
    </row>
    <row r="22" spans="1:27" x14ac:dyDescent="0.25">
      <c r="A22" s="33" t="str">
        <f>Other_1</f>
        <v>Other</v>
      </c>
      <c r="B22" s="32" t="str">
        <f>Other_1</f>
        <v>01801</v>
      </c>
      <c r="C22" s="71" t="str">
        <f>Other_1</f>
        <v>Sugar beet</v>
      </c>
      <c r="D22" s="77" t="s">
        <v>19</v>
      </c>
      <c r="E22" s="77" t="s">
        <v>19</v>
      </c>
      <c r="F22" s="77" t="s">
        <v>19</v>
      </c>
      <c r="G22" s="77" t="s">
        <v>19</v>
      </c>
      <c r="H22" s="77" t="s">
        <v>19</v>
      </c>
      <c r="I22" s="77" t="s">
        <v>19</v>
      </c>
      <c r="L22" s="39">
        <v>0.14099999999999999</v>
      </c>
      <c r="M22" t="s">
        <v>148</v>
      </c>
    </row>
    <row r="23" spans="1:27" ht="15.75" customHeight="1" x14ac:dyDescent="0.25">
      <c r="A23" s="34" t="str">
        <f>Other_2</f>
        <v>Other</v>
      </c>
      <c r="B23" s="35" t="str">
        <f>Other_2</f>
        <v>02910</v>
      </c>
      <c r="C23" s="72" t="str">
        <f>Other_2</f>
        <v>Honey, natural</v>
      </c>
      <c r="D23" s="77" t="s">
        <v>19</v>
      </c>
      <c r="E23" s="77" t="s">
        <v>19</v>
      </c>
      <c r="F23" s="77" t="s">
        <v>19</v>
      </c>
      <c r="G23" s="77" t="s">
        <v>19</v>
      </c>
      <c r="H23" s="77" t="s">
        <v>19</v>
      </c>
      <c r="I23" s="77" t="s">
        <v>19</v>
      </c>
      <c r="L23" s="39">
        <v>6.8000000000000005E-2</v>
      </c>
      <c r="M23" t="s">
        <v>148</v>
      </c>
    </row>
    <row r="24" spans="1:27" x14ac:dyDescent="0.25">
      <c r="A24" s="2"/>
      <c r="B24" s="2"/>
      <c r="C24" s="2"/>
      <c r="D24" s="2"/>
    </row>
    <row r="25" spans="1:27" x14ac:dyDescent="0.25">
      <c r="A25" s="2"/>
      <c r="B25" s="2"/>
      <c r="C25" s="2"/>
      <c r="D25" s="2"/>
    </row>
    <row r="26" spans="1:27" ht="15.75" customHeight="1" x14ac:dyDescent="0.25">
      <c r="A26" s="57" t="s">
        <v>32</v>
      </c>
      <c r="B26" s="57"/>
      <c r="C26" s="57"/>
      <c r="D26" s="57"/>
      <c r="E26" s="57"/>
      <c r="F26" s="57"/>
      <c r="G26" s="57"/>
      <c r="H26" s="57"/>
      <c r="I26" s="57"/>
      <c r="J26" s="57"/>
      <c r="K26" s="57"/>
      <c r="L26" s="57"/>
    </row>
    <row r="27" spans="1:27" ht="83.25" customHeight="1" x14ac:dyDescent="0.25">
      <c r="A27" s="109" t="s">
        <v>34</v>
      </c>
      <c r="B27" s="109"/>
      <c r="C27" s="109"/>
      <c r="D27" s="109"/>
      <c r="E27" s="109"/>
      <c r="F27" s="109"/>
      <c r="G27" s="109"/>
      <c r="H27" s="109"/>
      <c r="I27" s="109"/>
      <c r="J27" s="2"/>
      <c r="K27" s="2"/>
      <c r="L27" s="2"/>
    </row>
    <row r="28" spans="1:27" x14ac:dyDescent="0.25">
      <c r="C28" s="2"/>
      <c r="D28" s="2"/>
      <c r="E28" s="2"/>
      <c r="F28" s="2"/>
      <c r="G28" s="2"/>
      <c r="H28" s="2"/>
      <c r="I28" s="2"/>
      <c r="J28" s="2"/>
      <c r="K28" s="2"/>
      <c r="L28" s="2"/>
      <c r="M28" s="2"/>
      <c r="N28" s="2"/>
      <c r="O28" s="2"/>
    </row>
    <row r="29" spans="1:27" ht="15.75" customHeight="1" x14ac:dyDescent="0.25">
      <c r="D29" s="113" t="s">
        <v>21</v>
      </c>
      <c r="E29" s="113"/>
      <c r="F29" s="113"/>
      <c r="G29" s="113"/>
      <c r="H29" s="113"/>
      <c r="I29" s="113"/>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23</v>
      </c>
      <c r="L30" s="64" t="s">
        <v>29</v>
      </c>
      <c r="M30" s="44" t="s">
        <v>43</v>
      </c>
      <c r="N30" s="44" t="s">
        <v>25</v>
      </c>
      <c r="O30" s="65" t="s">
        <v>33</v>
      </c>
      <c r="P30" s="42" t="s">
        <v>45</v>
      </c>
      <c r="Q30" s="40" t="s">
        <v>46</v>
      </c>
    </row>
    <row r="31" spans="1:27" x14ac:dyDescent="0.25">
      <c r="A31" s="33" t="str">
        <f>Cereal_1</f>
        <v>Cereals &amp;Pulses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1.7999999999999999E-2</v>
      </c>
      <c r="M31" s="81" t="str">
        <f>Cereal_1_Prod</f>
        <v>2,698,811</v>
      </c>
      <c r="N31" s="67">
        <f>L31*M31</f>
        <v>48578.597999999998</v>
      </c>
      <c r="O31" s="68" t="str">
        <f>IF(ISNUMBER(D12),M31*(1+D12/100),M31)</f>
        <v>2,698,811</v>
      </c>
      <c r="P31" s="31">
        <f>SUM('Step1a_AnnualProduction&amp;Imports'!F5:G5)</f>
        <v>2893040.9111160003</v>
      </c>
      <c r="Q31" s="41">
        <f>P31*L31</f>
        <v>52074.736400088004</v>
      </c>
    </row>
    <row r="32" spans="1:27" x14ac:dyDescent="0.25">
      <c r="A32" s="33" t="str">
        <f>Cereal_2</f>
        <v>Cereals &amp;Pulses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1.7999999999999999E-2</v>
      </c>
      <c r="M32" s="81" t="str">
        <f>Cereal_2_Prod</f>
        <v>3,011,855</v>
      </c>
      <c r="N32" s="61">
        <f t="shared" ref="N32:N42" si="6">L32*M32</f>
        <v>54213.39</v>
      </c>
      <c r="O32" s="68" t="str">
        <f>IF(ISNUMBER(D13),M32*(1+D13/100),M32)</f>
        <v>3,011,855</v>
      </c>
      <c r="P32" s="31">
        <f>SUM('Step1a_AnnualProduction&amp;Imports'!F6:G6)</f>
        <v>3082291.4091099999</v>
      </c>
      <c r="Q32" s="41">
        <f t="shared" ref="Q32:Q42" si="7">P32*L32</f>
        <v>55481.245363979993</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SUM('Step1a_AnnualProduction&amp;Imports'!F8:G8)</f>
        <v>0</v>
      </c>
      <c r="Q34" s="41">
        <f t="shared" si="7"/>
        <v>0</v>
      </c>
    </row>
    <row r="35" spans="1:17" x14ac:dyDescent="0.25">
      <c r="A35" s="33" t="str">
        <f>Roots_Tubers_Oil_1</f>
        <v>Fruits &amp; Vegetables</v>
      </c>
      <c r="B35" s="32" t="str">
        <f>Roots_Tubers_Oil_1</f>
        <v>01330</v>
      </c>
      <c r="C35" s="71" t="str">
        <f>Roots_Tubers_Oil_1</f>
        <v>Grapes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0.13500000000000001</v>
      </c>
      <c r="M35" s="81" t="str">
        <f>Roots_Tubers_Oil_1_Prod</f>
        <v xml:space="preserve">  317,028</v>
      </c>
      <c r="N35" s="61">
        <f t="shared" si="6"/>
        <v>42798.780000000006</v>
      </c>
      <c r="O35" s="68" t="str">
        <f t="shared" si="8"/>
        <v xml:space="preserve">  317,028</v>
      </c>
      <c r="P35" s="31">
        <f>SUM('Step1a_AnnualProduction&amp;Imports'!F9:G9)</f>
        <v>303375.57258600002</v>
      </c>
      <c r="Q35" s="41">
        <f t="shared" si="7"/>
        <v>40955.702299110009</v>
      </c>
    </row>
    <row r="36" spans="1:17" x14ac:dyDescent="0.25">
      <c r="A36" s="33" t="str">
        <f>Roots_Tubers_Oil_2</f>
        <v>Fruits &amp; Vegetables</v>
      </c>
      <c r="B36" s="32" t="str">
        <f>Roots_Tubers_Oil_2</f>
        <v>01341</v>
      </c>
      <c r="C36" s="71" t="str">
        <f>Roots_Tubers_Oil_2</f>
        <v>Apples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0.105</v>
      </c>
      <c r="M36" s="81" t="str">
        <f>Roots_Tubers_Oil_2_Prod</f>
        <v xml:space="preserve">  333,981</v>
      </c>
      <c r="N36" s="61">
        <f t="shared" si="6"/>
        <v>35068.004999999997</v>
      </c>
      <c r="O36" s="68" t="str">
        <f t="shared" si="8"/>
        <v xml:space="preserve">  333,981</v>
      </c>
      <c r="P36" s="31">
        <f>SUM('Step1a_AnnualProduction&amp;Imports'!F10:G10)</f>
        <v>227947.15560900001</v>
      </c>
      <c r="Q36" s="41">
        <f t="shared" si="7"/>
        <v>23934.451338945</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0.255</v>
      </c>
      <c r="M37" s="81" t="str">
        <f>Animals_Products_1_Prod</f>
        <v>3,641,259</v>
      </c>
      <c r="N37" s="61">
        <f t="shared" si="6"/>
        <v>928521.04500000004</v>
      </c>
      <c r="O37" s="68" t="str">
        <f t="shared" si="8"/>
        <v>3,641,259</v>
      </c>
      <c r="P37" s="31">
        <f>SUM('Step1a_AnnualProduction&amp;Imports'!F11:G11)</f>
        <v>3741236.98</v>
      </c>
      <c r="Q37" s="41">
        <f t="shared" si="7"/>
        <v>954015.42989999999</v>
      </c>
    </row>
    <row r="38" spans="1:17" x14ac:dyDescent="0.25">
      <c r="A38" s="33" t="str">
        <f>Animals_Products_2</f>
        <v>Meat &amp; Animals Products</v>
      </c>
      <c r="B38" s="32" t="str">
        <f>Animals_Products_2</f>
        <v>21113.01</v>
      </c>
      <c r="C38" s="71" t="str">
        <f>Animals_Products_2</f>
        <v>Meat, pig</v>
      </c>
      <c r="D38" s="78">
        <f t="shared" si="3"/>
        <v>1000</v>
      </c>
      <c r="E38" s="79">
        <f t="shared" si="0"/>
        <v>1000</v>
      </c>
      <c r="F38" s="80">
        <f t="shared" si="4"/>
        <v>1000</v>
      </c>
      <c r="G38" s="80">
        <f t="shared" si="4"/>
        <v>1000</v>
      </c>
      <c r="H38" s="80">
        <f t="shared" si="4"/>
        <v>1000</v>
      </c>
      <c r="I38" s="80">
        <f t="shared" si="4"/>
        <v>1000</v>
      </c>
      <c r="J38" s="66"/>
      <c r="K38" s="67">
        <f t="shared" si="2"/>
        <v>1000</v>
      </c>
      <c r="L38" s="46">
        <f t="shared" si="5"/>
        <v>8.2000000000000003E-2</v>
      </c>
      <c r="M38" s="81" t="str">
        <f>Animals_Products_2_Prod</f>
        <v xml:space="preserve">  633,935</v>
      </c>
      <c r="N38" s="61">
        <f t="shared" si="6"/>
        <v>51982.670000000006</v>
      </c>
      <c r="O38" s="68" t="str">
        <f t="shared" si="8"/>
        <v xml:space="preserve">  633,935</v>
      </c>
      <c r="P38" s="31">
        <f>SUM('Step1a_AnnualProduction&amp;Imports'!F12:G12)</f>
        <v>609280.12324500002</v>
      </c>
      <c r="Q38" s="41">
        <f t="shared" si="7"/>
        <v>49960.970106090004</v>
      </c>
    </row>
    <row r="39" spans="1:17" x14ac:dyDescent="0.25">
      <c r="A39" s="33" t="str">
        <f>Fish_1</f>
        <v>Roots, Tubers &amp; Oil-Bearing Crops</v>
      </c>
      <c r="B39" s="32" t="str">
        <f>Fish_1</f>
        <v>01443</v>
      </c>
      <c r="C39" s="71" t="str">
        <f>Fish_1</f>
        <v>Rapeseed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8.5000000000000006E-2</v>
      </c>
      <c r="M39" s="81" t="str">
        <f>Fish_1_Prod</f>
        <v xml:space="preserve">  419,813</v>
      </c>
      <c r="N39" s="61">
        <f t="shared" si="6"/>
        <v>35684.105000000003</v>
      </c>
      <c r="O39" s="68" t="str">
        <f t="shared" si="8"/>
        <v xml:space="preserve">  419,813</v>
      </c>
      <c r="P39" s="31">
        <f>SUM('Step1a_AnnualProduction&amp;Imports'!F13:G13)</f>
        <v>447490.00225600001</v>
      </c>
      <c r="Q39" s="41">
        <f t="shared" si="7"/>
        <v>38036.650191760004</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8.5000000000000006E-2</v>
      </c>
      <c r="M40" s="81" t="str">
        <f>Fish_2_Prod</f>
        <v xml:space="preserve">  847,560</v>
      </c>
      <c r="N40" s="61">
        <f t="shared" si="6"/>
        <v>72042.600000000006</v>
      </c>
      <c r="O40" s="68" t="str">
        <f t="shared" si="8"/>
        <v xml:space="preserve">  847,560</v>
      </c>
      <c r="P40" s="31">
        <f>SUM('Step1a_AnnualProduction&amp;Imports'!F14:G14)</f>
        <v>938441.26025200007</v>
      </c>
      <c r="Q40" s="41">
        <f t="shared" si="7"/>
        <v>79767.507121420014</v>
      </c>
    </row>
    <row r="41" spans="1:17" x14ac:dyDescent="0.25">
      <c r="A41" s="33" t="str">
        <f>Other_1</f>
        <v>Other</v>
      </c>
      <c r="B41" s="32" t="str">
        <f>Other_1</f>
        <v>01801</v>
      </c>
      <c r="C41" s="71" t="str">
        <f>Other_1</f>
        <v>Sugar beet</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0.14099999999999999</v>
      </c>
      <c r="M41" s="81" t="str">
        <f>Other_1_Prod</f>
        <v>3,543,975</v>
      </c>
      <c r="N41" s="61">
        <f t="shared" si="6"/>
        <v>499700.47499999998</v>
      </c>
      <c r="O41" s="68" t="str">
        <f t="shared" si="8"/>
        <v>3,543,975</v>
      </c>
      <c r="P41" s="31">
        <f>SUM('Step1a_AnnualProduction&amp;Imports'!F15:G15)</f>
        <v>3534420.88</v>
      </c>
      <c r="Q41" s="41">
        <f t="shared" si="7"/>
        <v>498353.34407999995</v>
      </c>
    </row>
    <row r="42" spans="1:17" ht="15.75" customHeight="1" x14ac:dyDescent="0.25">
      <c r="A42" s="34" t="str">
        <f>Other_2</f>
        <v>Other</v>
      </c>
      <c r="B42" s="35" t="str">
        <f>Other_2</f>
        <v>02910</v>
      </c>
      <c r="C42" s="72" t="str">
        <f>Other_2</f>
        <v>Honey, natural</v>
      </c>
      <c r="D42" s="78">
        <f t="shared" si="3"/>
        <v>1000</v>
      </c>
      <c r="E42" s="79">
        <f t="shared" si="0"/>
        <v>1000</v>
      </c>
      <c r="F42" s="80">
        <f t="shared" si="4"/>
        <v>1000</v>
      </c>
      <c r="G42" s="80">
        <f t="shared" si="4"/>
        <v>1000</v>
      </c>
      <c r="H42" s="80">
        <f t="shared" si="4"/>
        <v>1000</v>
      </c>
      <c r="I42" s="80">
        <f t="shared" si="4"/>
        <v>1000</v>
      </c>
      <c r="J42" s="66"/>
      <c r="K42" s="67">
        <f>I42</f>
        <v>1000</v>
      </c>
      <c r="L42" s="46">
        <f t="shared" si="5"/>
        <v>6.8000000000000005E-2</v>
      </c>
      <c r="M42" s="81" t="str">
        <f>Other_2_Prod</f>
        <v xml:space="preserve">   12,267</v>
      </c>
      <c r="N42" s="61">
        <f t="shared" si="6"/>
        <v>834.15600000000006</v>
      </c>
      <c r="O42" s="68" t="str">
        <f t="shared" si="8"/>
        <v xml:space="preserve">   12,267</v>
      </c>
      <c r="P42" s="31">
        <f>SUM('Step1a_AnnualProduction&amp;Imports'!F16:G16)</f>
        <v>12399.40292</v>
      </c>
      <c r="Q42" s="41">
        <f t="shared" si="7"/>
        <v>843.15939856000011</v>
      </c>
    </row>
    <row r="43" spans="1:17" ht="15.75" customHeight="1" x14ac:dyDescent="0.25">
      <c r="D43" s="2"/>
      <c r="E43" s="2"/>
      <c r="F43" s="62"/>
      <c r="G43" s="62"/>
      <c r="H43" s="62"/>
      <c r="I43" s="62"/>
      <c r="J43" s="43"/>
    </row>
    <row r="44" spans="1:17" ht="15.75" customHeight="1" x14ac:dyDescent="0.25">
      <c r="A44" s="58" t="s">
        <v>24</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abSelected="1" zoomScale="85" zoomScaleNormal="85" workbookViewId="0">
      <selection activeCell="B4" sqref="B4"/>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09" t="s">
        <v>50</v>
      </c>
      <c r="B1" s="109"/>
      <c r="C1" s="109"/>
      <c r="D1" s="109"/>
      <c r="E1" s="109"/>
      <c r="F1" s="109"/>
      <c r="G1" s="109"/>
      <c r="H1" s="109"/>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22</v>
      </c>
      <c r="B4" s="45" t="s">
        <v>142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31</v>
      </c>
      <c r="B7" s="57"/>
      <c r="C7" s="57"/>
      <c r="D7" s="57"/>
      <c r="E7" s="57"/>
      <c r="F7" s="57"/>
      <c r="G7" s="57"/>
      <c r="H7" s="57"/>
      <c r="I7" s="57"/>
      <c r="J7" s="57"/>
      <c r="K7" s="57"/>
      <c r="L7" s="57"/>
    </row>
    <row r="8" spans="1:13" ht="83.25" customHeight="1" x14ac:dyDescent="0.25">
      <c r="A8" s="109" t="s">
        <v>30</v>
      </c>
      <c r="B8" s="109"/>
      <c r="C8" s="109"/>
      <c r="D8" s="109"/>
      <c r="E8" s="109"/>
      <c r="F8" s="109"/>
      <c r="G8" s="109"/>
      <c r="H8" s="109"/>
      <c r="I8" s="109"/>
      <c r="J8" s="2"/>
      <c r="K8" s="2"/>
      <c r="L8" s="108" t="s">
        <v>39</v>
      </c>
      <c r="M8" s="108"/>
    </row>
    <row r="9" spans="1:13" ht="15.75" customHeight="1" x14ac:dyDescent="0.25">
      <c r="A9" s="2"/>
      <c r="B9" s="2"/>
      <c r="C9" s="2"/>
      <c r="D9" s="2"/>
      <c r="E9" s="2"/>
      <c r="F9" s="2"/>
      <c r="G9" s="2"/>
      <c r="H9" s="2"/>
      <c r="I9" s="2"/>
      <c r="J9" s="2"/>
      <c r="K9" s="2"/>
      <c r="L9" s="1"/>
      <c r="M9" s="1"/>
    </row>
    <row r="10" spans="1:13" ht="15.75" customHeight="1" x14ac:dyDescent="0.25">
      <c r="D10" s="110" t="s">
        <v>20</v>
      </c>
      <c r="E10" s="111"/>
      <c r="F10" s="111"/>
      <c r="G10" s="111"/>
      <c r="H10" s="111"/>
      <c r="I10" s="112"/>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&amp;Pulses</v>
      </c>
      <c r="B12" s="32" t="str">
        <f>Cereal_1</f>
        <v>0111</v>
      </c>
      <c r="C12" s="71" t="str">
        <f>Cereal_1</f>
        <v>Wheat</v>
      </c>
      <c r="D12" s="77" t="s">
        <v>19</v>
      </c>
      <c r="E12" s="77" t="s">
        <v>19</v>
      </c>
      <c r="F12" s="77" t="s">
        <v>19</v>
      </c>
      <c r="G12" s="77" t="s">
        <v>19</v>
      </c>
      <c r="H12" s="77" t="s">
        <v>19</v>
      </c>
      <c r="I12" s="77" t="s">
        <v>19</v>
      </c>
      <c r="L12" s="39"/>
    </row>
    <row r="13" spans="1:13" x14ac:dyDescent="0.25">
      <c r="A13" s="33" t="str">
        <f>Cereal_2</f>
        <v>Cereals &amp;Pulses</v>
      </c>
      <c r="B13" s="32" t="str">
        <f>Cereal_2</f>
        <v>0112</v>
      </c>
      <c r="C13" s="71" t="str">
        <f>Cereal_2</f>
        <v>Maize (corn)</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01330</v>
      </c>
      <c r="C16" s="71" t="str">
        <f>Roots_Tubers_Oil_1</f>
        <v>Grapes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01341</v>
      </c>
      <c r="C17" s="71" t="str">
        <f>Roots_Tubers_Oil_2</f>
        <v>Apples</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21113.01</v>
      </c>
      <c r="C19" s="71" t="str">
        <f>Animals_Products_2</f>
        <v>Meat, pig</v>
      </c>
      <c r="D19" s="77" t="s">
        <v>19</v>
      </c>
      <c r="E19" s="77" t="s">
        <v>19</v>
      </c>
      <c r="F19" s="77" t="s">
        <v>19</v>
      </c>
      <c r="G19" s="77" t="s">
        <v>19</v>
      </c>
      <c r="H19" s="77" t="s">
        <v>19</v>
      </c>
      <c r="I19" s="77" t="s">
        <v>19</v>
      </c>
      <c r="L19" s="39"/>
    </row>
    <row r="20" spans="1:27" x14ac:dyDescent="0.25">
      <c r="A20" s="33" t="str">
        <f>Fish_1</f>
        <v>Roots, Tubers &amp; Oil-Bearing Crops</v>
      </c>
      <c r="B20" s="32" t="str">
        <f>Fish_1</f>
        <v>01443</v>
      </c>
      <c r="C20" s="71" t="str">
        <f>Fish_1</f>
        <v>Rapeseed</v>
      </c>
      <c r="D20" s="77" t="s">
        <v>19</v>
      </c>
      <c r="E20" s="77" t="s">
        <v>19</v>
      </c>
      <c r="F20" s="77" t="s">
        <v>19</v>
      </c>
      <c r="G20" s="77" t="s">
        <v>19</v>
      </c>
      <c r="H20" s="77" t="s">
        <v>19</v>
      </c>
      <c r="I20" s="77" t="s">
        <v>19</v>
      </c>
      <c r="L20" s="39"/>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row>
    <row r="22" spans="1:27" x14ac:dyDescent="0.25">
      <c r="A22" s="33" t="str">
        <f>Other_1</f>
        <v>Other</v>
      </c>
      <c r="B22" s="32" t="str">
        <f>Other_1</f>
        <v>01801</v>
      </c>
      <c r="C22" s="71" t="str">
        <f>Other_1</f>
        <v>Sugar beet</v>
      </c>
      <c r="D22" s="77" t="s">
        <v>19</v>
      </c>
      <c r="E22" s="77" t="s">
        <v>19</v>
      </c>
      <c r="F22" s="77" t="s">
        <v>19</v>
      </c>
      <c r="G22" s="77" t="s">
        <v>19</v>
      </c>
      <c r="H22" s="77" t="s">
        <v>19</v>
      </c>
      <c r="I22" s="77" t="s">
        <v>19</v>
      </c>
      <c r="L22" s="39"/>
    </row>
    <row r="23" spans="1:27" ht="15.75" customHeight="1" x14ac:dyDescent="0.25">
      <c r="A23" s="34" t="str">
        <f>Other_2</f>
        <v>Other</v>
      </c>
      <c r="B23" s="35" t="str">
        <f>Other_2</f>
        <v>02910</v>
      </c>
      <c r="C23" s="72" t="str">
        <f>Other_2</f>
        <v>Honey, natural</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32</v>
      </c>
      <c r="B26" s="57"/>
      <c r="C26" s="57"/>
      <c r="D26" s="57"/>
      <c r="E26" s="57"/>
      <c r="F26" s="57"/>
      <c r="G26" s="57"/>
      <c r="H26" s="57"/>
      <c r="I26" s="57"/>
      <c r="J26" s="57"/>
      <c r="K26" s="57"/>
      <c r="L26" s="57"/>
    </row>
    <row r="27" spans="1:27" ht="83.25" customHeight="1" x14ac:dyDescent="0.25">
      <c r="A27" s="109" t="s">
        <v>34</v>
      </c>
      <c r="B27" s="109"/>
      <c r="C27" s="109"/>
      <c r="D27" s="109"/>
      <c r="E27" s="109"/>
      <c r="F27" s="109"/>
      <c r="G27" s="109"/>
      <c r="H27" s="109"/>
      <c r="I27" s="109"/>
      <c r="J27" s="2"/>
      <c r="K27" s="2"/>
      <c r="L27" s="2"/>
    </row>
    <row r="28" spans="1:27" x14ac:dyDescent="0.25">
      <c r="C28" s="2"/>
      <c r="D28" s="2"/>
      <c r="E28" s="2"/>
      <c r="F28" s="2"/>
      <c r="G28" s="2"/>
      <c r="H28" s="2"/>
      <c r="I28" s="2"/>
      <c r="J28" s="2"/>
      <c r="K28" s="2"/>
      <c r="L28" s="2"/>
      <c r="M28" s="2"/>
      <c r="N28" s="2"/>
      <c r="O28" s="2"/>
    </row>
    <row r="29" spans="1:27" ht="15.75" customHeight="1" x14ac:dyDescent="0.25">
      <c r="D29" s="113" t="s">
        <v>21</v>
      </c>
      <c r="E29" s="113"/>
      <c r="F29" s="113"/>
      <c r="G29" s="113"/>
      <c r="H29" s="113"/>
      <c r="I29" s="113"/>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23</v>
      </c>
      <c r="L30" s="64" t="s">
        <v>29</v>
      </c>
      <c r="M30" s="44" t="s">
        <v>43</v>
      </c>
      <c r="N30" s="44" t="s">
        <v>25</v>
      </c>
      <c r="O30" s="65" t="s">
        <v>33</v>
      </c>
      <c r="P30" s="42" t="s">
        <v>45</v>
      </c>
      <c r="Q30" s="40" t="s">
        <v>46</v>
      </c>
    </row>
    <row r="31" spans="1:27" x14ac:dyDescent="0.25">
      <c r="A31" s="33" t="str">
        <f>Cereal_1</f>
        <v>Cereals &amp;Pulses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2,698,811</v>
      </c>
      <c r="N31" s="67">
        <f>L31*M31</f>
        <v>0</v>
      </c>
      <c r="O31" s="68" t="str">
        <f>IF(ISNUMBER(D12),M31*(1+D12/100),M31)</f>
        <v>2,698,811</v>
      </c>
      <c r="P31" s="31">
        <f>SUM('Step1a_AnnualProduction&amp;Imports'!H5:I5)</f>
        <v>0</v>
      </c>
      <c r="Q31" s="41">
        <f>P31*L31</f>
        <v>0</v>
      </c>
    </row>
    <row r="32" spans="1:27" x14ac:dyDescent="0.25">
      <c r="A32" s="33" t="str">
        <f>Cereal_2</f>
        <v>Cereals &amp;Pulses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3,011,855</v>
      </c>
      <c r="N32" s="61">
        <f t="shared" ref="N32:N42" si="6">L32*M32</f>
        <v>0</v>
      </c>
      <c r="O32" s="68" t="str">
        <f>IF(ISNUMBER(D13),M32*(1+D13/100),M32)</f>
        <v>3,011,855</v>
      </c>
      <c r="P32" s="31">
        <f>SUM('Step1a_AnnualProduction&amp;Imports'!H6:I6)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01330</v>
      </c>
      <c r="C35" s="71" t="str">
        <f>Roots_Tubers_Oil_1</f>
        <v>Grapes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317,028</v>
      </c>
      <c r="N35" s="61">
        <f t="shared" si="6"/>
        <v>0</v>
      </c>
      <c r="O35" s="68" t="str">
        <f t="shared" si="8"/>
        <v xml:space="preserve">  317,028</v>
      </c>
      <c r="P35" s="31">
        <f>SUM('Step1a_AnnualProduction&amp;Imports'!H9:I9)</f>
        <v>0</v>
      </c>
      <c r="Q35" s="41">
        <f t="shared" si="7"/>
        <v>0</v>
      </c>
    </row>
    <row r="36" spans="1:17" x14ac:dyDescent="0.25">
      <c r="A36" s="33" t="str">
        <f>Roots_Tubers_Oil_2</f>
        <v>Fruits &amp; Vegetables</v>
      </c>
      <c r="B36" s="32" t="str">
        <f>Roots_Tubers_Oil_2</f>
        <v>01341</v>
      </c>
      <c r="C36" s="71" t="str">
        <f>Roots_Tubers_Oil_2</f>
        <v>Apples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333,981</v>
      </c>
      <c r="N36" s="61">
        <f t="shared" si="6"/>
        <v>0</v>
      </c>
      <c r="O36" s="68" t="str">
        <f t="shared" si="8"/>
        <v xml:space="preserve">  333,981</v>
      </c>
      <c r="P36" s="31">
        <f>SUM('Step1a_AnnualProduction&amp;Imports'!H10:I10)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3,641,259</v>
      </c>
      <c r="N37" s="61">
        <f t="shared" si="6"/>
        <v>0</v>
      </c>
      <c r="O37" s="68" t="str">
        <f t="shared" si="8"/>
        <v>3,641,259</v>
      </c>
      <c r="P37" s="31">
        <f>SUM('Step1a_AnnualProduction&amp;Imports'!H11:I11)</f>
        <v>0</v>
      </c>
      <c r="Q37" s="41">
        <f t="shared" si="7"/>
        <v>0</v>
      </c>
    </row>
    <row r="38" spans="1:17" x14ac:dyDescent="0.25">
      <c r="A38" s="33" t="str">
        <f>Animals_Products_2</f>
        <v>Meat &amp; Animals Products</v>
      </c>
      <c r="B38" s="32" t="str">
        <f>Animals_Products_2</f>
        <v>21113.01</v>
      </c>
      <c r="C38" s="71" t="str">
        <f>Animals_Products_2</f>
        <v>Meat, pig</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633,935</v>
      </c>
      <c r="N38" s="61">
        <f t="shared" si="6"/>
        <v>0</v>
      </c>
      <c r="O38" s="68" t="str">
        <f t="shared" si="8"/>
        <v xml:space="preserve">  633,935</v>
      </c>
      <c r="P38" s="31">
        <f>SUM('Step1a_AnnualProduction&amp;Imports'!H12:I12)</f>
        <v>0</v>
      </c>
      <c r="Q38" s="41">
        <f t="shared" si="7"/>
        <v>0</v>
      </c>
    </row>
    <row r="39" spans="1:17" x14ac:dyDescent="0.25">
      <c r="A39" s="33" t="str">
        <f>Fish_1</f>
        <v>Roots, Tubers &amp; Oil-Bearing Crops</v>
      </c>
      <c r="B39" s="32" t="str">
        <f>Fish_1</f>
        <v>01443</v>
      </c>
      <c r="C39" s="71" t="str">
        <f>Fish_1</f>
        <v>Rapeseed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419,813</v>
      </c>
      <c r="N39" s="61">
        <f t="shared" si="6"/>
        <v>0</v>
      </c>
      <c r="O39" s="68" t="str">
        <f t="shared" si="8"/>
        <v xml:space="preserve">  419,813</v>
      </c>
      <c r="P39" s="31">
        <f>SUM('Step1a_AnnualProduction&amp;Imports'!H13:I13)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847,560</v>
      </c>
      <c r="N40" s="61">
        <f t="shared" si="6"/>
        <v>0</v>
      </c>
      <c r="O40" s="68" t="str">
        <f t="shared" si="8"/>
        <v xml:space="preserve">  847,560</v>
      </c>
      <c r="P40" s="31">
        <f>SUM('Step1a_AnnualProduction&amp;Imports'!H14:I14)</f>
        <v>0</v>
      </c>
      <c r="Q40" s="41">
        <f t="shared" si="7"/>
        <v>0</v>
      </c>
    </row>
    <row r="41" spans="1:17" x14ac:dyDescent="0.25">
      <c r="A41" s="33" t="str">
        <f>Other_1</f>
        <v>Other</v>
      </c>
      <c r="B41" s="32" t="str">
        <f>Other_1</f>
        <v>01801</v>
      </c>
      <c r="C41" s="71" t="str">
        <f>Other_1</f>
        <v>Sugar beet</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3,543,975</v>
      </c>
      <c r="N41" s="61">
        <f t="shared" si="6"/>
        <v>0</v>
      </c>
      <c r="O41" s="68" t="str">
        <f t="shared" si="8"/>
        <v>3,543,975</v>
      </c>
      <c r="P41" s="31">
        <f>SUM('Step1a_AnnualProduction&amp;Imports'!H15:I15)</f>
        <v>0</v>
      </c>
      <c r="Q41" s="41">
        <f t="shared" si="7"/>
        <v>0</v>
      </c>
    </row>
    <row r="42" spans="1:17" ht="15.75" customHeight="1" x14ac:dyDescent="0.25">
      <c r="A42" s="34" t="str">
        <f>Other_2</f>
        <v>Other</v>
      </c>
      <c r="B42" s="35" t="str">
        <f>Other_2</f>
        <v>02910</v>
      </c>
      <c r="C42" s="72" t="str">
        <f>Other_2</f>
        <v>Honey, natural</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12,267</v>
      </c>
      <c r="N42" s="61">
        <f t="shared" si="6"/>
        <v>0</v>
      </c>
      <c r="O42" s="68" t="str">
        <f t="shared" si="8"/>
        <v xml:space="preserve">   12,267</v>
      </c>
      <c r="P42" s="31">
        <f>SUM('Step1a_AnnualProduction&amp;Imports'!H16:I16)</f>
        <v>0</v>
      </c>
      <c r="Q42" s="41">
        <f t="shared" si="7"/>
        <v>0</v>
      </c>
    </row>
    <row r="43" spans="1:17" ht="15.75" customHeight="1" x14ac:dyDescent="0.25">
      <c r="D43" s="2"/>
      <c r="E43" s="2"/>
      <c r="F43" s="62"/>
      <c r="G43" s="62"/>
      <c r="H43" s="62"/>
      <c r="I43" s="62"/>
      <c r="J43" s="43"/>
    </row>
    <row r="44" spans="1:17" ht="15.75" customHeight="1" x14ac:dyDescent="0.25">
      <c r="A44" s="58" t="s">
        <v>24</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09" t="s">
        <v>50</v>
      </c>
      <c r="B1" s="109"/>
      <c r="C1" s="109"/>
      <c r="D1" s="109"/>
      <c r="E1" s="109"/>
      <c r="F1" s="109"/>
      <c r="G1" s="109"/>
      <c r="H1" s="109"/>
      <c r="I1" s="48"/>
      <c r="J1" s="47"/>
      <c r="K1" s="47"/>
    </row>
    <row r="2" spans="1:13" ht="15.75" customHeight="1" x14ac:dyDescent="0.25">
      <c r="A2" s="48" t="s">
        <v>138</v>
      </c>
      <c r="B2" s="48" t="s">
        <v>139</v>
      </c>
      <c r="C2" s="48"/>
      <c r="D2" s="48"/>
      <c r="E2" s="48"/>
      <c r="F2" s="48"/>
      <c r="G2" s="48"/>
      <c r="H2" s="48"/>
      <c r="I2" s="48"/>
      <c r="J2" s="47"/>
      <c r="K2" s="47"/>
    </row>
    <row r="3" spans="1:13" ht="18" customHeight="1" x14ac:dyDescent="0.25">
      <c r="A3" s="49" t="s">
        <v>140</v>
      </c>
      <c r="B3" s="50" t="s">
        <v>141</v>
      </c>
      <c r="C3" s="51"/>
      <c r="D3" s="48"/>
      <c r="E3" s="48"/>
      <c r="F3" s="48"/>
      <c r="G3" s="48"/>
      <c r="H3" s="48"/>
      <c r="I3" s="48"/>
      <c r="J3" s="47"/>
      <c r="K3" s="47"/>
    </row>
    <row r="4" spans="1:13" ht="18" customHeight="1" x14ac:dyDescent="0.25">
      <c r="A4" s="52" t="s">
        <v>22</v>
      </c>
      <c r="B4" s="45" t="s">
        <v>142</v>
      </c>
      <c r="C4" s="53"/>
      <c r="D4" s="48"/>
      <c r="E4" s="48"/>
      <c r="F4" s="48"/>
      <c r="G4" s="48"/>
      <c r="H4" s="48"/>
      <c r="I4" s="48"/>
      <c r="J4" s="47"/>
      <c r="K4" s="47"/>
    </row>
    <row r="5" spans="1:13" ht="15.75" customHeight="1" x14ac:dyDescent="0.25">
      <c r="A5" s="54" t="s">
        <v>143</v>
      </c>
      <c r="B5" s="55" t="s">
        <v>144</v>
      </c>
      <c r="C5" s="56"/>
    </row>
    <row r="6" spans="1:13" x14ac:dyDescent="0.25">
      <c r="M6" s="2"/>
    </row>
    <row r="7" spans="1:13" ht="15.75" customHeight="1" x14ac:dyDescent="0.25">
      <c r="A7" s="57" t="s">
        <v>31</v>
      </c>
      <c r="B7" s="57"/>
      <c r="C7" s="57"/>
      <c r="D7" s="57"/>
      <c r="E7" s="57"/>
      <c r="F7" s="57"/>
      <c r="G7" s="57"/>
      <c r="H7" s="57"/>
      <c r="I7" s="57"/>
      <c r="J7" s="57"/>
      <c r="K7" s="57"/>
      <c r="L7" s="57"/>
    </row>
    <row r="8" spans="1:13" ht="83.25" customHeight="1" x14ac:dyDescent="0.25">
      <c r="A8" s="109" t="s">
        <v>30</v>
      </c>
      <c r="B8" s="109"/>
      <c r="C8" s="109"/>
      <c r="D8" s="109"/>
      <c r="E8" s="109"/>
      <c r="F8" s="109"/>
      <c r="G8" s="109"/>
      <c r="H8" s="109"/>
      <c r="I8" s="109"/>
      <c r="J8" s="2"/>
      <c r="K8" s="2"/>
      <c r="L8" s="108" t="s">
        <v>39</v>
      </c>
      <c r="M8" s="108"/>
    </row>
    <row r="9" spans="1:13" ht="15.75" customHeight="1" x14ac:dyDescent="0.25">
      <c r="A9" s="2"/>
      <c r="B9" s="2"/>
      <c r="C9" s="2"/>
      <c r="D9" s="2"/>
      <c r="E9" s="2"/>
      <c r="F9" s="2"/>
      <c r="G9" s="2"/>
      <c r="H9" s="2"/>
      <c r="I9" s="2"/>
      <c r="J9" s="2"/>
      <c r="K9" s="2"/>
      <c r="L9" s="1"/>
      <c r="M9" s="1"/>
    </row>
    <row r="10" spans="1:13" ht="15.75" customHeight="1" x14ac:dyDescent="0.25">
      <c r="D10" s="110" t="s">
        <v>20</v>
      </c>
      <c r="E10" s="111"/>
      <c r="F10" s="111"/>
      <c r="G10" s="111"/>
      <c r="H10" s="111"/>
      <c r="I10" s="112"/>
      <c r="L10" s="1"/>
    </row>
    <row r="11" spans="1:13" x14ac:dyDescent="0.25">
      <c r="A11" s="74" t="s">
        <v>7</v>
      </c>
      <c r="B11" s="75" t="s">
        <v>8</v>
      </c>
      <c r="C11" s="76" t="s">
        <v>9</v>
      </c>
      <c r="D11" s="73" t="s">
        <v>13</v>
      </c>
      <c r="E11" s="30" t="s">
        <v>14</v>
      </c>
      <c r="F11" s="30" t="s">
        <v>15</v>
      </c>
      <c r="G11" s="30" t="s">
        <v>16</v>
      </c>
      <c r="H11" s="30" t="s">
        <v>17</v>
      </c>
      <c r="I11" s="30" t="s">
        <v>18</v>
      </c>
      <c r="L11" s="38" t="s">
        <v>145</v>
      </c>
      <c r="M11" t="s">
        <v>146</v>
      </c>
    </row>
    <row r="12" spans="1:13" x14ac:dyDescent="0.25">
      <c r="A12" s="33" t="str">
        <f>Cereal_1</f>
        <v>Cereals &amp;Pulses</v>
      </c>
      <c r="B12" s="32" t="str">
        <f>Cereal_1</f>
        <v>0111</v>
      </c>
      <c r="C12" s="71" t="str">
        <f>Cereal_1</f>
        <v>Wheat</v>
      </c>
      <c r="D12" s="77" t="s">
        <v>19</v>
      </c>
      <c r="E12" s="77" t="s">
        <v>19</v>
      </c>
      <c r="F12" s="77" t="s">
        <v>19</v>
      </c>
      <c r="G12" s="77" t="s">
        <v>19</v>
      </c>
      <c r="H12" s="77" t="s">
        <v>19</v>
      </c>
      <c r="I12" s="77" t="s">
        <v>19</v>
      </c>
      <c r="L12" s="39"/>
    </row>
    <row r="13" spans="1:13" x14ac:dyDescent="0.25">
      <c r="A13" s="33" t="str">
        <f>Cereal_2</f>
        <v>Cereals &amp;Pulses</v>
      </c>
      <c r="B13" s="32" t="str">
        <f>Cereal_2</f>
        <v>0112</v>
      </c>
      <c r="C13" s="71" t="str">
        <f>Cereal_2</f>
        <v>Maize (corn)</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01330</v>
      </c>
      <c r="C16" s="71" t="str">
        <f>Roots_Tubers_Oil_1</f>
        <v>Grapes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01341</v>
      </c>
      <c r="C17" s="71" t="str">
        <f>Roots_Tubers_Oil_2</f>
        <v>Apples</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02211</v>
      </c>
      <c r="C18" s="71" t="str">
        <f>Animals_Products_1</f>
        <v>Milk, whole fresh cow</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21113.01</v>
      </c>
      <c r="C19" s="71" t="str">
        <f>Animals_Products_2</f>
        <v>Meat, pig</v>
      </c>
      <c r="D19" s="77" t="s">
        <v>19</v>
      </c>
      <c r="E19" s="77" t="s">
        <v>19</v>
      </c>
      <c r="F19" s="77" t="s">
        <v>19</v>
      </c>
      <c r="G19" s="77" t="s">
        <v>19</v>
      </c>
      <c r="H19" s="77" t="s">
        <v>19</v>
      </c>
      <c r="I19" s="77" t="s">
        <v>19</v>
      </c>
      <c r="L19" s="39"/>
    </row>
    <row r="20" spans="1:27" x14ac:dyDescent="0.25">
      <c r="A20" s="33" t="str">
        <f>Fish_1</f>
        <v>Roots, Tubers &amp; Oil-Bearing Crops</v>
      </c>
      <c r="B20" s="32" t="str">
        <f>Fish_1</f>
        <v>01443</v>
      </c>
      <c r="C20" s="71" t="str">
        <f>Fish_1</f>
        <v>Rapeseed</v>
      </c>
      <c r="D20" s="77" t="s">
        <v>19</v>
      </c>
      <c r="E20" s="77" t="s">
        <v>19</v>
      </c>
      <c r="F20" s="77" t="s">
        <v>19</v>
      </c>
      <c r="G20" s="77" t="s">
        <v>19</v>
      </c>
      <c r="H20" s="77" t="s">
        <v>19</v>
      </c>
      <c r="I20" s="77" t="s">
        <v>19</v>
      </c>
      <c r="L20" s="39"/>
    </row>
    <row r="21" spans="1:27" x14ac:dyDescent="0.25">
      <c r="A21" s="33" t="str">
        <f>Fish_2</f>
        <v>Roots, Tubers &amp; Oil-Bearing Crops</v>
      </c>
      <c r="B21" s="32" t="str">
        <f>Fish_2</f>
        <v>01510</v>
      </c>
      <c r="C21" s="71" t="str">
        <f>Fish_2</f>
        <v>Potatoes</v>
      </c>
      <c r="D21" s="77" t="s">
        <v>19</v>
      </c>
      <c r="E21" s="77" t="s">
        <v>19</v>
      </c>
      <c r="F21" s="77" t="s">
        <v>19</v>
      </c>
      <c r="G21" s="77" t="s">
        <v>19</v>
      </c>
      <c r="H21" s="77" t="s">
        <v>19</v>
      </c>
      <c r="I21" s="77" t="s">
        <v>19</v>
      </c>
      <c r="L21" s="39"/>
    </row>
    <row r="22" spans="1:27" x14ac:dyDescent="0.25">
      <c r="A22" s="33" t="str">
        <f>Other_1</f>
        <v>Other</v>
      </c>
      <c r="B22" s="32" t="str">
        <f>Other_1</f>
        <v>01801</v>
      </c>
      <c r="C22" s="71" t="str">
        <f>Other_1</f>
        <v>Sugar beet</v>
      </c>
      <c r="D22" s="77" t="s">
        <v>19</v>
      </c>
      <c r="E22" s="77" t="s">
        <v>19</v>
      </c>
      <c r="F22" s="77" t="s">
        <v>19</v>
      </c>
      <c r="G22" s="77" t="s">
        <v>19</v>
      </c>
      <c r="H22" s="77" t="s">
        <v>19</v>
      </c>
      <c r="I22" s="77" t="s">
        <v>19</v>
      </c>
      <c r="L22" s="39"/>
    </row>
    <row r="23" spans="1:27" ht="15.75" customHeight="1" x14ac:dyDescent="0.25">
      <c r="A23" s="34" t="str">
        <f>Other_2</f>
        <v>Other</v>
      </c>
      <c r="B23" s="35" t="str">
        <f>Other_2</f>
        <v>02910</v>
      </c>
      <c r="C23" s="72" t="str">
        <f>Other_2</f>
        <v>Honey, natural</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32</v>
      </c>
      <c r="B26" s="57"/>
      <c r="C26" s="57"/>
      <c r="D26" s="57"/>
      <c r="E26" s="57"/>
      <c r="F26" s="57"/>
      <c r="G26" s="57"/>
      <c r="H26" s="57"/>
      <c r="I26" s="57"/>
      <c r="J26" s="57"/>
      <c r="K26" s="57"/>
      <c r="L26" s="57"/>
    </row>
    <row r="27" spans="1:27" ht="83.25" customHeight="1" x14ac:dyDescent="0.25">
      <c r="A27" s="109" t="s">
        <v>34</v>
      </c>
      <c r="B27" s="109"/>
      <c r="C27" s="109"/>
      <c r="D27" s="109"/>
      <c r="E27" s="109"/>
      <c r="F27" s="109"/>
      <c r="G27" s="109"/>
      <c r="H27" s="109"/>
      <c r="I27" s="109"/>
      <c r="J27" s="2"/>
      <c r="K27" s="2"/>
      <c r="L27" s="2"/>
    </row>
    <row r="28" spans="1:27" x14ac:dyDescent="0.25">
      <c r="C28" s="2"/>
      <c r="D28" s="2"/>
      <c r="E28" s="2"/>
      <c r="F28" s="2"/>
      <c r="G28" s="2"/>
      <c r="H28" s="2"/>
      <c r="I28" s="2"/>
      <c r="J28" s="2"/>
      <c r="K28" s="2"/>
      <c r="L28" s="2"/>
      <c r="M28" s="2"/>
      <c r="N28" s="2"/>
      <c r="O28" s="2"/>
    </row>
    <row r="29" spans="1:27" ht="15.75" customHeight="1" x14ac:dyDescent="0.25">
      <c r="D29" s="113" t="s">
        <v>21</v>
      </c>
      <c r="E29" s="113"/>
      <c r="F29" s="113"/>
      <c r="G29" s="113"/>
      <c r="H29" s="113"/>
      <c r="I29" s="113"/>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23</v>
      </c>
      <c r="L30" s="64" t="s">
        <v>29</v>
      </c>
      <c r="M30" s="44" t="s">
        <v>43</v>
      </c>
      <c r="N30" s="44" t="s">
        <v>25</v>
      </c>
      <c r="O30" s="65" t="s">
        <v>33</v>
      </c>
      <c r="P30" s="42" t="s">
        <v>45</v>
      </c>
      <c r="Q30" s="40" t="s">
        <v>46</v>
      </c>
    </row>
    <row r="31" spans="1:27" x14ac:dyDescent="0.25">
      <c r="A31" s="33" t="str">
        <f>Cereal_1</f>
        <v>Cereals &amp;Pulses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2,698,811</v>
      </c>
      <c r="N31" s="67">
        <f>L31*M31</f>
        <v>0</v>
      </c>
      <c r="O31" s="68" t="str">
        <f>IF(ISNUMBER(D12),M31*(1+D12/100),M31)</f>
        <v>2,698,811</v>
      </c>
      <c r="P31" s="31">
        <f>SUM('Step1a_AnnualProduction&amp;Imports'!J5:K5)</f>
        <v>0</v>
      </c>
      <c r="Q31" s="41">
        <f>P31*L31</f>
        <v>0</v>
      </c>
    </row>
    <row r="32" spans="1:27" x14ac:dyDescent="0.25">
      <c r="A32" s="33" t="str">
        <f>Cereal_2</f>
        <v>Cereals &amp;Pulses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3,011,855</v>
      </c>
      <c r="N32" s="61">
        <f t="shared" ref="N32:N42" si="6">L32*M32</f>
        <v>0</v>
      </c>
      <c r="O32" s="68" t="str">
        <f>IF(ISNUMBER(D13),M32*(1+D13/100),M32)</f>
        <v>3,011,855</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01330</v>
      </c>
      <c r="C35" s="71" t="str">
        <f>Roots_Tubers_Oil_1</f>
        <v>Grapes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317,028</v>
      </c>
      <c r="N35" s="61">
        <f t="shared" si="6"/>
        <v>0</v>
      </c>
      <c r="O35" s="68" t="str">
        <f t="shared" si="8"/>
        <v xml:space="preserve">  317,028</v>
      </c>
      <c r="P35" s="31">
        <f>SUM('Step1a_AnnualProduction&amp;Imports'!J9:K9)</f>
        <v>0</v>
      </c>
      <c r="Q35" s="41">
        <f t="shared" si="7"/>
        <v>0</v>
      </c>
    </row>
    <row r="36" spans="1:17" x14ac:dyDescent="0.25">
      <c r="A36" s="33" t="str">
        <f>Roots_Tubers_Oil_2</f>
        <v>Fruits &amp; Vegetables</v>
      </c>
      <c r="B36" s="32" t="str">
        <f>Roots_Tubers_Oil_2</f>
        <v>01341</v>
      </c>
      <c r="C36" s="71" t="str">
        <f>Roots_Tubers_Oil_2</f>
        <v>Apples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333,981</v>
      </c>
      <c r="N36" s="61">
        <f t="shared" si="6"/>
        <v>0</v>
      </c>
      <c r="O36" s="68" t="str">
        <f t="shared" si="8"/>
        <v xml:space="preserve">  333,981</v>
      </c>
      <c r="P36" s="31">
        <f>SUM('Step1a_AnnualProduction&amp;Imports'!J10:K10)</f>
        <v>0</v>
      </c>
      <c r="Q36" s="41">
        <f t="shared" si="7"/>
        <v>0</v>
      </c>
    </row>
    <row r="37" spans="1:17" x14ac:dyDescent="0.25">
      <c r="A37" s="33" t="str">
        <f>Animals_Products_1</f>
        <v>Meat &amp; Animals Products</v>
      </c>
      <c r="B37" s="32" t="str">
        <f>Animals_Products_1</f>
        <v>02211</v>
      </c>
      <c r="C37" s="71" t="str">
        <f>Animals_Products_1</f>
        <v>Milk, whole fresh cow</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3,641,259</v>
      </c>
      <c r="N37" s="61">
        <f t="shared" si="6"/>
        <v>0</v>
      </c>
      <c r="O37" s="68" t="str">
        <f t="shared" si="8"/>
        <v>3,641,259</v>
      </c>
      <c r="P37" s="31">
        <f>SUM('Step1a_AnnualProduction&amp;Imports'!J11:K11)</f>
        <v>0</v>
      </c>
      <c r="Q37" s="41">
        <f t="shared" si="7"/>
        <v>0</v>
      </c>
    </row>
    <row r="38" spans="1:17" x14ac:dyDescent="0.25">
      <c r="A38" s="33" t="str">
        <f>Animals_Products_2</f>
        <v>Meat &amp; Animals Products</v>
      </c>
      <c r="B38" s="32" t="str">
        <f>Animals_Products_2</f>
        <v>21113.01</v>
      </c>
      <c r="C38" s="71" t="str">
        <f>Animals_Products_2</f>
        <v>Meat, pig</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633,935</v>
      </c>
      <c r="N38" s="61">
        <f t="shared" si="6"/>
        <v>0</v>
      </c>
      <c r="O38" s="68" t="str">
        <f t="shared" si="8"/>
        <v xml:space="preserve">  633,935</v>
      </c>
      <c r="P38" s="31">
        <f>SUM('Step1a_AnnualProduction&amp;Imports'!J12:K12)</f>
        <v>0</v>
      </c>
      <c r="Q38" s="41">
        <f t="shared" si="7"/>
        <v>0</v>
      </c>
    </row>
    <row r="39" spans="1:17" x14ac:dyDescent="0.25">
      <c r="A39" s="33" t="str">
        <f>Fish_1</f>
        <v>Roots, Tubers &amp; Oil-Bearing Crops</v>
      </c>
      <c r="B39" s="32" t="str">
        <f>Fish_1</f>
        <v>01443</v>
      </c>
      <c r="C39" s="71" t="str">
        <f>Fish_1</f>
        <v>Rapeseed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419,813</v>
      </c>
      <c r="N39" s="61">
        <f t="shared" si="6"/>
        <v>0</v>
      </c>
      <c r="O39" s="68" t="str">
        <f t="shared" si="8"/>
        <v xml:space="preserve">  419,813</v>
      </c>
      <c r="P39" s="31">
        <f>SUM('Step1a_AnnualProduction&amp;Imports'!J13:K13)</f>
        <v>0</v>
      </c>
      <c r="Q39" s="41">
        <f t="shared" si="7"/>
        <v>0</v>
      </c>
    </row>
    <row r="40" spans="1:17" x14ac:dyDescent="0.25">
      <c r="A40" s="33" t="str">
        <f>Fish_2</f>
        <v>Roots, Tubers &amp; Oil-Bearing Crops</v>
      </c>
      <c r="B40" s="32" t="str">
        <f>Fish_2</f>
        <v>01510</v>
      </c>
      <c r="C40" s="71" t="str">
        <f>Fish_2</f>
        <v>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847,560</v>
      </c>
      <c r="N40" s="61">
        <f t="shared" si="6"/>
        <v>0</v>
      </c>
      <c r="O40" s="68" t="str">
        <f t="shared" si="8"/>
        <v xml:space="preserve">  847,560</v>
      </c>
      <c r="P40" s="31">
        <f>SUM('Step1a_AnnualProduction&amp;Imports'!J14:K14)</f>
        <v>0</v>
      </c>
      <c r="Q40" s="41">
        <f t="shared" si="7"/>
        <v>0</v>
      </c>
    </row>
    <row r="41" spans="1:17" x14ac:dyDescent="0.25">
      <c r="A41" s="33" t="str">
        <f>Other_1</f>
        <v>Other</v>
      </c>
      <c r="B41" s="32" t="str">
        <f>Other_1</f>
        <v>01801</v>
      </c>
      <c r="C41" s="71" t="str">
        <f>Other_1</f>
        <v>Sugar beet</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3,543,975</v>
      </c>
      <c r="N41" s="61">
        <f t="shared" si="6"/>
        <v>0</v>
      </c>
      <c r="O41" s="68" t="str">
        <f t="shared" si="8"/>
        <v>3,543,975</v>
      </c>
      <c r="P41" s="31">
        <f>SUM('Step1a_AnnualProduction&amp;Imports'!J15:K15)</f>
        <v>0</v>
      </c>
      <c r="Q41" s="41">
        <f t="shared" si="7"/>
        <v>0</v>
      </c>
    </row>
    <row r="42" spans="1:17" ht="15.75" customHeight="1" x14ac:dyDescent="0.25">
      <c r="A42" s="34" t="str">
        <f>Other_2</f>
        <v>Other</v>
      </c>
      <c r="B42" s="35" t="str">
        <f>Other_2</f>
        <v>02910</v>
      </c>
      <c r="C42" s="72" t="str">
        <f>Other_2</f>
        <v>Honey, natural</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12,267</v>
      </c>
      <c r="N42" s="61">
        <f t="shared" si="6"/>
        <v>0</v>
      </c>
      <c r="O42" s="68" t="str">
        <f t="shared" si="8"/>
        <v xml:space="preserve">   12,267</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24</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3" operator="equal">
      <formula>1</formula>
    </cfRule>
  </conditionalFormatting>
  <conditionalFormatting sqref="L12:L23">
    <cfRule type="expression" dxfId="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D42" sqref="D42"/>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99" t="s">
        <v>3</v>
      </c>
      <c r="B2" s="99"/>
      <c r="C2" s="99"/>
      <c r="D2" s="99"/>
      <c r="E2" s="99"/>
      <c r="F2" s="99"/>
      <c r="G2" s="99"/>
      <c r="H2" s="99"/>
      <c r="I2" s="99"/>
      <c r="J2" s="99"/>
      <c r="K2" s="99"/>
    </row>
    <row r="3" spans="1:30" x14ac:dyDescent="0.25">
      <c r="A3" s="85" t="s">
        <v>7</v>
      </c>
      <c r="B3" s="92" t="s">
        <v>8</v>
      </c>
      <c r="C3" s="92" t="s">
        <v>9</v>
      </c>
      <c r="D3" s="67" t="s">
        <v>44</v>
      </c>
      <c r="E3" s="67" t="s">
        <v>10</v>
      </c>
      <c r="F3" s="67" t="s">
        <v>11</v>
      </c>
    </row>
    <row r="4" spans="1:30" x14ac:dyDescent="0.25">
      <c r="A4" s="32" t="str">
        <f>Cereal_1</f>
        <v>Cereals &amp;Pulses</v>
      </c>
      <c r="B4" s="32" t="str">
        <f>Cereal_1</f>
        <v>0111</v>
      </c>
      <c r="C4" s="32" t="str">
        <f>Cereal_1</f>
        <v>Wheat</v>
      </c>
      <c r="D4" s="81" t="str">
        <f>Cereal_1_Prod</f>
        <v>2,698,811</v>
      </c>
      <c r="E4" s="81" t="str">
        <f>Cereal_1_Price</f>
        <v>157.78</v>
      </c>
      <c r="F4" s="67">
        <f>D4*E4</f>
        <v>425818399.57999998</v>
      </c>
    </row>
    <row r="5" spans="1:30" x14ac:dyDescent="0.25">
      <c r="A5" s="32" t="str">
        <f>Cereal_2</f>
        <v>Cereals &amp;Pulses</v>
      </c>
      <c r="B5" s="32" t="str">
        <f>Cereal_2</f>
        <v>0112</v>
      </c>
      <c r="C5" s="32" t="str">
        <f>Cereal_2</f>
        <v>Maize (corn)</v>
      </c>
      <c r="D5" s="81" t="str">
        <f>Cereal_2_Prod</f>
        <v>3,011,855</v>
      </c>
      <c r="E5" s="81" t="str">
        <f>Cereal_2_Price</f>
        <v>141.66</v>
      </c>
      <c r="F5" s="67">
        <f t="shared" ref="F5:F15" si="0">D5*E5</f>
        <v>426659379.30000001</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01330</v>
      </c>
      <c r="C8" s="32" t="str">
        <f>Roots_Tubers_Oil_1</f>
        <v>Grapes</v>
      </c>
      <c r="D8" s="81" t="str">
        <f>Roots_Tubers_Oil_1_Prod</f>
        <v xml:space="preserve">  317,028</v>
      </c>
      <c r="E8" s="81" t="str">
        <f>Roots_Tubers_Oil_1_Price</f>
        <v>571.62</v>
      </c>
      <c r="F8" s="67">
        <f t="shared" si="0"/>
        <v>181219545.36000001</v>
      </c>
    </row>
    <row r="9" spans="1:30" x14ac:dyDescent="0.25">
      <c r="A9" s="32" t="str">
        <f>Roots_Tubers_Oil_2</f>
        <v>Fruits &amp; Vegetables</v>
      </c>
      <c r="B9" s="32" t="str">
        <f>Roots_Tubers_Oil_2</f>
        <v>01341</v>
      </c>
      <c r="C9" s="32" t="str">
        <f>Roots_Tubers_Oil_2</f>
        <v>Apples</v>
      </c>
      <c r="D9" s="81" t="str">
        <f>Roots_Tubers_Oil_2_Prod</f>
        <v xml:space="preserve">  333,981</v>
      </c>
      <c r="E9" s="81" t="str">
        <f>Roots_Tubers_Oil_2_Price</f>
        <v>422.91</v>
      </c>
      <c r="F9" s="67">
        <f t="shared" si="0"/>
        <v>141243904.71000001</v>
      </c>
      <c r="Z9" s="19"/>
      <c r="AA9" s="19"/>
      <c r="AB9" s="19"/>
      <c r="AC9" s="19"/>
      <c r="AD9" s="19"/>
    </row>
    <row r="10" spans="1:30" x14ac:dyDescent="0.25">
      <c r="A10" s="32" t="str">
        <f>Animals_Products_1</f>
        <v>Meat &amp; Animals Products</v>
      </c>
      <c r="B10" s="32" t="str">
        <f>Animals_Products_1</f>
        <v>02211</v>
      </c>
      <c r="C10" s="32" t="str">
        <f>Animals_Products_1</f>
        <v>Milk, whole fresh cow</v>
      </c>
      <c r="D10" s="81" t="str">
        <f>Animals_Products_1_Prod</f>
        <v>3,641,259</v>
      </c>
      <c r="E10" s="81" t="str">
        <f>Animals_Products_1_Price</f>
        <v>312.06</v>
      </c>
      <c r="F10" s="67">
        <f t="shared" si="0"/>
        <v>1136291283.54</v>
      </c>
      <c r="S10" t="s">
        <v>40</v>
      </c>
    </row>
    <row r="11" spans="1:30" x14ac:dyDescent="0.25">
      <c r="A11" s="32" t="str">
        <f>Animals_Products_2</f>
        <v>Meat &amp; Animals Products</v>
      </c>
      <c r="B11" s="32" t="str">
        <f>Animals_Products_2</f>
        <v>21113.01</v>
      </c>
      <c r="C11" s="32" t="str">
        <f>Animals_Products_2</f>
        <v>Meat, pig</v>
      </c>
      <c r="D11" s="81" t="str">
        <f>Animals_Products_2_Prod</f>
        <v xml:space="preserve">  633,935</v>
      </c>
      <c r="E11" s="81" t="str">
        <f>Animals_Products_2_Price</f>
        <v>1536.99</v>
      </c>
      <c r="F11" s="67">
        <f t="shared" si="0"/>
        <v>974351755.64999998</v>
      </c>
    </row>
    <row r="12" spans="1:30" x14ac:dyDescent="0.25">
      <c r="A12" s="32" t="str">
        <f>Fish_1</f>
        <v>Roots, Tubers &amp; Oil-Bearing Crops</v>
      </c>
      <c r="B12" s="32" t="str">
        <f>Fish_1</f>
        <v>01443</v>
      </c>
      <c r="C12" s="32" t="str">
        <f>Fish_1</f>
        <v>Rapeseed</v>
      </c>
      <c r="D12" s="81" t="str">
        <f>Fish_1_Prod</f>
        <v xml:space="preserve">  419,813</v>
      </c>
      <c r="E12" s="81" t="str">
        <f>Fish_1_Price</f>
        <v>278.94</v>
      </c>
      <c r="F12" s="67">
        <f t="shared" si="0"/>
        <v>117102638.22</v>
      </c>
    </row>
    <row r="13" spans="1:30" x14ac:dyDescent="0.25">
      <c r="A13" s="32" t="str">
        <f>Fish_2</f>
        <v>Roots, Tubers &amp; Oil-Bearing Crops</v>
      </c>
      <c r="B13" s="32" t="str">
        <f>Fish_2</f>
        <v>01510</v>
      </c>
      <c r="C13" s="32" t="str">
        <f>Fish_2</f>
        <v>Potatoes</v>
      </c>
      <c r="D13" s="81" t="str">
        <f>Fish_2_Prod</f>
        <v xml:space="preserve">  847,560</v>
      </c>
      <c r="E13" s="81" t="str">
        <f>Fish_2_Price</f>
        <v>168.78</v>
      </c>
      <c r="F13" s="67">
        <f t="shared" si="0"/>
        <v>143051176.80000001</v>
      </c>
    </row>
    <row r="14" spans="1:30" x14ac:dyDescent="0.25">
      <c r="A14" s="32" t="str">
        <f>Other_1</f>
        <v>Other</v>
      </c>
      <c r="B14" s="32" t="str">
        <f>Other_1</f>
        <v>01801</v>
      </c>
      <c r="C14" s="32" t="str">
        <f>Other_1</f>
        <v>Sugar beet</v>
      </c>
      <c r="D14" s="81" t="str">
        <f>Other_1_Prod</f>
        <v>3,543,975</v>
      </c>
      <c r="E14" s="81" t="str">
        <f>Other_1_Price</f>
        <v>43.01</v>
      </c>
      <c r="F14" s="67">
        <f t="shared" si="0"/>
        <v>152426364.75</v>
      </c>
    </row>
    <row r="15" spans="1:30" x14ac:dyDescent="0.25">
      <c r="A15" s="32" t="str">
        <f>Other_2</f>
        <v>Other</v>
      </c>
      <c r="B15" s="32" t="str">
        <f>Other_2</f>
        <v>02910</v>
      </c>
      <c r="C15" s="32" t="str">
        <f>Other_2</f>
        <v>Honey, natural</v>
      </c>
      <c r="D15" s="81" t="str">
        <f>Other_2_Prod</f>
        <v xml:space="preserve">   12,267</v>
      </c>
      <c r="E15" s="81" t="str">
        <f>Other_2_Price</f>
        <v>2509.43</v>
      </c>
      <c r="F15" s="67">
        <f t="shared" si="0"/>
        <v>30783177.809999999</v>
      </c>
    </row>
    <row r="16" spans="1:30" x14ac:dyDescent="0.25">
      <c r="F16" s="82">
        <f>SUM(F4:F15)</f>
        <v>3728947625.7199998</v>
      </c>
    </row>
    <row r="17" spans="1:19" x14ac:dyDescent="0.25">
      <c r="F17" s="94"/>
    </row>
    <row r="19" spans="1:19" ht="15.75" customHeight="1" x14ac:dyDescent="0.25">
      <c r="A19" s="99" t="s">
        <v>4</v>
      </c>
      <c r="B19" s="99"/>
      <c r="C19" s="99"/>
      <c r="D19" s="99"/>
      <c r="E19" s="99"/>
      <c r="F19" s="99"/>
      <c r="G19" s="99"/>
      <c r="H19" s="99"/>
      <c r="I19" s="99"/>
      <c r="J19" s="99"/>
      <c r="K19" s="99"/>
      <c r="L19" s="99"/>
      <c r="M19" s="99"/>
      <c r="N19" s="99"/>
    </row>
    <row r="20" spans="1:19" x14ac:dyDescent="0.25">
      <c r="D20" s="114" t="s">
        <v>0</v>
      </c>
      <c r="E20" s="114"/>
      <c r="F20" s="114"/>
      <c r="G20" s="114"/>
      <c r="H20" s="114"/>
      <c r="I20" s="114"/>
      <c r="J20" s="114"/>
      <c r="K20" s="114"/>
      <c r="L20" s="114"/>
      <c r="M20" s="114"/>
      <c r="N20" s="114"/>
      <c r="S20" s="95"/>
    </row>
    <row r="21" spans="1:19" x14ac:dyDescent="0.25">
      <c r="A21" s="102" t="s">
        <v>7</v>
      </c>
      <c r="B21" s="19" t="s">
        <v>8</v>
      </c>
      <c r="C21" s="19"/>
      <c r="D21" s="19">
        <v>2015</v>
      </c>
      <c r="E21" s="19">
        <v>2016</v>
      </c>
      <c r="F21" s="19">
        <v>2017</v>
      </c>
      <c r="G21" s="19">
        <v>2018</v>
      </c>
      <c r="H21" s="19" t="s">
        <v>149</v>
      </c>
      <c r="I21" s="19" t="s">
        <v>150</v>
      </c>
      <c r="J21" s="19" t="s">
        <v>151</v>
      </c>
      <c r="K21" s="19" t="s">
        <v>152</v>
      </c>
      <c r="L21" s="19" t="s">
        <v>153</v>
      </c>
      <c r="M21" s="19" t="s">
        <v>154</v>
      </c>
      <c r="N21" s="19" t="s">
        <v>155</v>
      </c>
      <c r="S21" s="95"/>
    </row>
    <row r="22" spans="1:19" x14ac:dyDescent="0.25">
      <c r="A22" s="32" t="str">
        <f>Cereal_1</f>
        <v>Cereals &amp;Pulses</v>
      </c>
      <c r="B22" s="32" t="str">
        <f>Cereal_1</f>
        <v>0111</v>
      </c>
      <c r="C22" s="32" t="str">
        <f>Cereal_1</f>
        <v>Wheat</v>
      </c>
      <c r="D22" s="46">
        <f>Step2_FLP_SubNat_2015!$L31</f>
        <v>2.5000000000000001E-2</v>
      </c>
      <c r="E22" s="46">
        <f>IF(ISERROR(Step2_FLP_SubNat_2016!$L31),D22,Step2_FLP_SubNat_2016!$L31)</f>
        <v>1.7999999999999999E-2</v>
      </c>
      <c r="F22" s="46">
        <f>IF(ISERROR(Step2_FLP_SubNat_2017!$L31),E22,Step2_FLP_SubNat_2017!$L31)</f>
        <v>0</v>
      </c>
      <c r="G22" s="46">
        <f>IF(ISERROR(Step2_FLP_SubNat_2018!$L31),F22,Step2_FLP_SubNat_2018!$L31)</f>
        <v>0</v>
      </c>
      <c r="H22" s="46">
        <v>0</v>
      </c>
      <c r="I22" s="46">
        <v>0</v>
      </c>
      <c r="J22" s="46">
        <v>0</v>
      </c>
      <c r="K22" s="46">
        <v>0</v>
      </c>
      <c r="L22" s="46">
        <v>0</v>
      </c>
      <c r="M22" s="46">
        <v>0</v>
      </c>
      <c r="N22" s="46">
        <v>0</v>
      </c>
      <c r="S22" s="95"/>
    </row>
    <row r="23" spans="1:19" x14ac:dyDescent="0.25">
      <c r="A23" s="32" t="str">
        <f>Cereal_2</f>
        <v>Cereals &amp;Pulses</v>
      </c>
      <c r="B23" s="32" t="str">
        <f>Cereal_2</f>
        <v>0112</v>
      </c>
      <c r="C23" s="32" t="str">
        <f>Cereal_2</f>
        <v>Maize (corn)</v>
      </c>
      <c r="D23" s="46">
        <f>Step2_FLP_SubNat_2015!$L32</f>
        <v>3.2000000000000001E-2</v>
      </c>
      <c r="E23" s="46">
        <f>IF(ISERROR(Step2_FLP_SubNat_2016!$L32),D23,Step2_FLP_SubNat_2016!$L32)</f>
        <v>1.7999999999999999E-2</v>
      </c>
      <c r="F23" s="46">
        <f>IF(ISERROR(Step2_FLP_SubNat_2017!$L32),E23,Step2_FLP_SubNat_2017!$L32)</f>
        <v>0</v>
      </c>
      <c r="G23" s="46">
        <f>IF(ISERROR(Step2_FLP_SubNat_2018!$L32),F23,Step2_FLP_SubNat_2018!$L32)</f>
        <v>0</v>
      </c>
      <c r="H23" s="46">
        <v>0</v>
      </c>
      <c r="I23" s="46">
        <v>0</v>
      </c>
      <c r="J23" s="46">
        <v>0</v>
      </c>
      <c r="K23" s="46">
        <v>0</v>
      </c>
      <c r="L23" s="46">
        <v>0</v>
      </c>
      <c r="M23" s="46">
        <v>0</v>
      </c>
      <c r="N23" s="46">
        <v>0</v>
      </c>
      <c r="S23" s="95"/>
    </row>
    <row r="24" spans="1:19" x14ac:dyDescent="0.25">
      <c r="A24" s="32" t="str">
        <f>Fruits_Vegetables_1</f>
        <v>Fish &amp; Fish Products</v>
      </c>
      <c r="B24" s="32" t="str">
        <f>Fruits_Vegetables_1</f>
        <v>0</v>
      </c>
      <c r="C24" s="32" t="str">
        <f>Fruits_Vegetables_1</f>
        <v xml:space="preserve"> </v>
      </c>
      <c r="D24" s="46">
        <f>Step2_FLP_SubNat_2015!$L33</f>
        <v>0</v>
      </c>
      <c r="E24" s="46">
        <f>IF(ISERROR(Step2_FLP_SubNat_2016!$L33),D24,Step2_FLP_SubNat_2016!$L33)</f>
        <v>0</v>
      </c>
      <c r="F24" s="46">
        <f>IF(ISERROR(Step2_FLP_SubNat_2017!$L33),E24,Step2_FLP_SubNat_2017!$L33)</f>
        <v>0</v>
      </c>
      <c r="G24" s="46">
        <f>IF(ISERROR(Step2_FLP_SubNat_2018!$L33),F24,Step2_FLP_SubNat_2018!$L33)</f>
        <v>0</v>
      </c>
      <c r="H24" s="46">
        <v>0</v>
      </c>
      <c r="I24" s="46">
        <v>0</v>
      </c>
      <c r="J24" s="46">
        <v>0</v>
      </c>
      <c r="K24" s="46">
        <v>0</v>
      </c>
      <c r="L24" s="46">
        <v>0</v>
      </c>
      <c r="M24" s="46">
        <v>0</v>
      </c>
      <c r="N24" s="46">
        <v>0</v>
      </c>
      <c r="S24" s="95"/>
    </row>
    <row r="25" spans="1:19" x14ac:dyDescent="0.25">
      <c r="A25" s="32" t="str">
        <f>Fruits_Vegetables_2</f>
        <v>Fish &amp; Fish Products</v>
      </c>
      <c r="B25" s="32" t="str">
        <f>Fruits_Vegetables_2</f>
        <v>0</v>
      </c>
      <c r="C25" s="32" t="str">
        <f>Fruits_Vegetables_2</f>
        <v xml:space="preserve"> </v>
      </c>
      <c r="D25" s="46">
        <f>Step2_FLP_SubNat_2015!$L34</f>
        <v>0</v>
      </c>
      <c r="E25" s="46">
        <f>IF(ISERROR(Step2_FLP_SubNat_2016!$L34),D25,Step2_FLP_SubNat_2016!$L34)</f>
        <v>0</v>
      </c>
      <c r="F25" s="46">
        <f>IF(ISERROR(Step2_FLP_SubNat_2017!$L34),E25,Step2_FLP_SubNat_2017!$L34)</f>
        <v>0</v>
      </c>
      <c r="G25" s="46">
        <f>IF(ISERROR(Step2_FLP_SubNat_2018!$L34),F25,Step2_FLP_SubNat_2018!$L34)</f>
        <v>0</v>
      </c>
      <c r="H25" s="46">
        <v>0</v>
      </c>
      <c r="I25" s="46">
        <v>0</v>
      </c>
      <c r="J25" s="46">
        <v>0</v>
      </c>
      <c r="K25" s="46">
        <v>0</v>
      </c>
      <c r="L25" s="46">
        <v>0</v>
      </c>
      <c r="M25" s="46">
        <v>0</v>
      </c>
      <c r="N25" s="46">
        <v>0</v>
      </c>
      <c r="S25" s="95"/>
    </row>
    <row r="26" spans="1:19" x14ac:dyDescent="0.25">
      <c r="A26" s="32" t="str">
        <f>Roots_Tubers_Oil_1</f>
        <v>Fruits &amp; Vegetables</v>
      </c>
      <c r="B26" s="32" t="str">
        <f>Roots_Tubers_Oil_1</f>
        <v>01330</v>
      </c>
      <c r="C26" s="32" t="str">
        <f>Roots_Tubers_Oil_1</f>
        <v>Grapes</v>
      </c>
      <c r="D26" s="46">
        <f>Step2_FLP_SubNat_2015!$L35</f>
        <v>0.13600000000000001</v>
      </c>
      <c r="E26" s="46">
        <f>IF(ISERROR(Step2_FLP_SubNat_2016!$L35),D26,Step2_FLP_SubNat_2016!$L35)</f>
        <v>0.13500000000000001</v>
      </c>
      <c r="F26" s="46">
        <f>IF(ISERROR(Step2_FLP_SubNat_2017!$L35),E26,Step2_FLP_SubNat_2017!$L35)</f>
        <v>0</v>
      </c>
      <c r="G26" s="46">
        <f>IF(ISERROR(Step2_FLP_SubNat_2018!$L35),F26,Step2_FLP_SubNat_2018!$L35)</f>
        <v>0</v>
      </c>
      <c r="H26" s="46">
        <v>0</v>
      </c>
      <c r="I26" s="46">
        <v>0</v>
      </c>
      <c r="J26" s="46">
        <v>0</v>
      </c>
      <c r="K26" s="46">
        <v>0</v>
      </c>
      <c r="L26" s="46">
        <v>0</v>
      </c>
      <c r="M26" s="46">
        <v>0</v>
      </c>
      <c r="N26" s="46">
        <v>0</v>
      </c>
      <c r="S26" s="95"/>
    </row>
    <row r="27" spans="1:19" x14ac:dyDescent="0.25">
      <c r="A27" s="32" t="str">
        <f>Roots_Tubers_Oil_2</f>
        <v>Fruits &amp; Vegetables</v>
      </c>
      <c r="B27" s="32" t="str">
        <f>Roots_Tubers_Oil_2</f>
        <v>01341</v>
      </c>
      <c r="C27" s="32" t="str">
        <f>Roots_Tubers_Oil_2</f>
        <v>Apples</v>
      </c>
      <c r="D27" s="46">
        <f>Step2_FLP_SubNat_2015!$L36</f>
        <v>0.105</v>
      </c>
      <c r="E27" s="46">
        <f>IF(ISERROR(Step2_FLP_SubNat_2016!$L36),D27,Step2_FLP_SubNat_2016!$L36)</f>
        <v>0.105</v>
      </c>
      <c r="F27" s="46">
        <f>IF(ISERROR(Step2_FLP_SubNat_2017!$L36),E27,Step2_FLP_SubNat_2017!$L36)</f>
        <v>0</v>
      </c>
      <c r="G27" s="46">
        <f>IF(ISERROR(Step2_FLP_SubNat_2018!$L36),F27,Step2_FLP_SubNat_2018!$L36)</f>
        <v>0</v>
      </c>
      <c r="H27" s="46">
        <v>0</v>
      </c>
      <c r="I27" s="46">
        <v>0</v>
      </c>
      <c r="J27" s="46">
        <v>0</v>
      </c>
      <c r="K27" s="46">
        <v>0</v>
      </c>
      <c r="L27" s="46">
        <v>0</v>
      </c>
      <c r="M27" s="46">
        <v>0</v>
      </c>
      <c r="N27" s="46">
        <v>0</v>
      </c>
      <c r="S27" s="95"/>
    </row>
    <row r="28" spans="1:19" x14ac:dyDescent="0.25">
      <c r="A28" s="32" t="str">
        <f>Animals_Products_1</f>
        <v>Meat &amp; Animals Products</v>
      </c>
      <c r="B28" s="32" t="str">
        <f>Animals_Products_1</f>
        <v>02211</v>
      </c>
      <c r="C28" s="32" t="str">
        <f>Animals_Products_1</f>
        <v>Milk, whole fresh cow</v>
      </c>
      <c r="D28" s="46">
        <f>Step2_FLP_SubNat_2015!$L37</f>
        <v>0.255</v>
      </c>
      <c r="E28" s="46">
        <f>IF(ISERROR(Step2_FLP_SubNat_2016!$L37),D28,Step2_FLP_SubNat_2016!$L37)</f>
        <v>0.255</v>
      </c>
      <c r="F28" s="46">
        <f>IF(ISERROR(Step2_FLP_SubNat_2017!$L37),E28,Step2_FLP_SubNat_2017!$L37)</f>
        <v>0</v>
      </c>
      <c r="G28" s="46">
        <f>IF(ISERROR(Step2_FLP_SubNat_2018!$L37),F28,Step2_FLP_SubNat_2018!$L37)</f>
        <v>0</v>
      </c>
      <c r="H28" s="46">
        <v>0</v>
      </c>
      <c r="I28" s="46">
        <v>0</v>
      </c>
      <c r="J28" s="46">
        <v>0</v>
      </c>
      <c r="K28" s="46">
        <v>0</v>
      </c>
      <c r="L28" s="46">
        <v>0</v>
      </c>
      <c r="M28" s="46">
        <v>0</v>
      </c>
      <c r="N28" s="46">
        <v>0</v>
      </c>
      <c r="S28" s="93"/>
    </row>
    <row r="29" spans="1:19" x14ac:dyDescent="0.25">
      <c r="A29" s="32" t="str">
        <f>Animals_Products_2</f>
        <v>Meat &amp; Animals Products</v>
      </c>
      <c r="B29" s="32" t="str">
        <f>Animals_Products_2</f>
        <v>21113.01</v>
      </c>
      <c r="C29" s="32" t="str">
        <f>Animals_Products_2</f>
        <v>Meat, pig</v>
      </c>
      <c r="D29" s="46">
        <f>Step2_FLP_SubNat_2015!$L38</f>
        <v>8.2000000000000003E-2</v>
      </c>
      <c r="E29" s="46">
        <f>IF(ISERROR(Step2_FLP_SubNat_2016!$L38),D29,Step2_FLP_SubNat_2016!$L38)</f>
        <v>8.2000000000000003E-2</v>
      </c>
      <c r="F29" s="46">
        <f>IF(ISERROR(Step2_FLP_SubNat_2017!$L38),E29,Step2_FLP_SubNat_2017!$L38)</f>
        <v>0</v>
      </c>
      <c r="G29" s="46">
        <f>IF(ISERROR(Step2_FLP_SubNat_2018!$L38),F29,Step2_FLP_SubNat_2018!$L38)</f>
        <v>0</v>
      </c>
      <c r="H29" s="46">
        <v>0</v>
      </c>
      <c r="I29" s="46">
        <v>0</v>
      </c>
      <c r="J29" s="46">
        <v>0</v>
      </c>
      <c r="K29" s="46">
        <v>0</v>
      </c>
      <c r="L29" s="46">
        <v>0</v>
      </c>
      <c r="M29" s="46">
        <v>0</v>
      </c>
      <c r="N29" s="46">
        <v>0</v>
      </c>
      <c r="S29" s="95"/>
    </row>
    <row r="30" spans="1:19" x14ac:dyDescent="0.25">
      <c r="A30" s="32" t="str">
        <f>Fish_1</f>
        <v>Roots, Tubers &amp; Oil-Bearing Crops</v>
      </c>
      <c r="B30" s="32" t="str">
        <f>Fish_1</f>
        <v>01443</v>
      </c>
      <c r="C30" s="32" t="str">
        <f>Fish_1</f>
        <v>Rapeseed</v>
      </c>
      <c r="D30" s="46">
        <f>Step2_FLP_SubNat_2015!$L39</f>
        <v>7.5999999999999998E-2</v>
      </c>
      <c r="E30" s="46">
        <f>IF(ISERROR(Step2_FLP_SubNat_2016!$L39),D30,Step2_FLP_SubNat_2016!$L39)</f>
        <v>8.5000000000000006E-2</v>
      </c>
      <c r="F30" s="46">
        <f>IF(ISERROR(Step2_FLP_SubNat_2017!$L39),E30,Step2_FLP_SubNat_2017!$L39)</f>
        <v>0</v>
      </c>
      <c r="G30" s="46">
        <f>IF(ISERROR(Step2_FLP_SubNat_2018!$L39),F30,Step2_FLP_SubNat_2018!$L39)</f>
        <v>0</v>
      </c>
      <c r="H30" s="46">
        <v>0</v>
      </c>
      <c r="I30" s="46">
        <v>0</v>
      </c>
      <c r="J30" s="46">
        <v>0</v>
      </c>
      <c r="K30" s="46">
        <v>0</v>
      </c>
      <c r="L30" s="46">
        <v>0</v>
      </c>
      <c r="M30" s="46">
        <v>0</v>
      </c>
      <c r="N30" s="46">
        <v>0</v>
      </c>
      <c r="S30" s="95"/>
    </row>
    <row r="31" spans="1:19" x14ac:dyDescent="0.25">
      <c r="A31" s="32" t="str">
        <f>Fish_2</f>
        <v>Roots, Tubers &amp; Oil-Bearing Crops</v>
      </c>
      <c r="B31" s="32" t="str">
        <f>Fish_2</f>
        <v>01510</v>
      </c>
      <c r="C31" s="32" t="str">
        <f>Fish_2</f>
        <v>Potatoes</v>
      </c>
      <c r="D31" s="46">
        <f>Step2_FLP_SubNat_2015!$L40</f>
        <v>0.08</v>
      </c>
      <c r="E31" s="46">
        <f>IF(ISERROR(Step2_FLP_SubNat_2016!$L40),D31,Step2_FLP_SubNat_2016!$L40)</f>
        <v>8.5000000000000006E-2</v>
      </c>
      <c r="F31" s="46">
        <f>IF(ISERROR(Step2_FLP_SubNat_2017!$L40),E31,Step2_FLP_SubNat_2017!$L40)</f>
        <v>0</v>
      </c>
      <c r="G31" s="46">
        <f>IF(ISERROR(Step2_FLP_SubNat_2018!$L40),F31,Step2_FLP_SubNat_2018!$L40)</f>
        <v>0</v>
      </c>
      <c r="H31" s="46">
        <v>0</v>
      </c>
      <c r="I31" s="46">
        <v>0</v>
      </c>
      <c r="J31" s="46">
        <v>0</v>
      </c>
      <c r="K31" s="46">
        <v>0</v>
      </c>
      <c r="L31" s="46">
        <v>0</v>
      </c>
      <c r="M31" s="46">
        <v>0</v>
      </c>
      <c r="N31" s="46">
        <v>0</v>
      </c>
      <c r="S31" s="95"/>
    </row>
    <row r="32" spans="1:19" x14ac:dyDescent="0.25">
      <c r="A32" s="32" t="str">
        <f>Other_1</f>
        <v>Other</v>
      </c>
      <c r="B32" s="32" t="str">
        <f>Other_1</f>
        <v>01801</v>
      </c>
      <c r="C32" s="32" t="str">
        <f>Other_1</f>
        <v>Sugar beet</v>
      </c>
      <c r="D32" s="46">
        <f>Step2_FLP_SubNat_2015!$L41</f>
        <v>0.14299999999999999</v>
      </c>
      <c r="E32" s="46">
        <f>IF(ISERROR(Step2_FLP_SubNat_2016!$L41),D32,Step2_FLP_SubNat_2016!$L41)</f>
        <v>0.14099999999999999</v>
      </c>
      <c r="F32" s="46">
        <f>IF(ISERROR(Step2_FLP_SubNat_2017!$L41),E32,Step2_FLP_SubNat_2017!$L41)</f>
        <v>0</v>
      </c>
      <c r="G32" s="46">
        <f>IF(ISERROR(Step2_FLP_SubNat_2018!$L41),F32,Step2_FLP_SubNat_2018!$L41)</f>
        <v>0</v>
      </c>
      <c r="H32" s="46">
        <v>0</v>
      </c>
      <c r="I32" s="46">
        <v>0</v>
      </c>
      <c r="J32" s="46">
        <v>0</v>
      </c>
      <c r="K32" s="46">
        <v>0</v>
      </c>
      <c r="L32" s="46">
        <v>0</v>
      </c>
      <c r="M32" s="46">
        <v>0</v>
      </c>
      <c r="N32" s="46">
        <v>0</v>
      </c>
      <c r="S32" s="95"/>
    </row>
    <row r="33" spans="1:19" x14ac:dyDescent="0.25">
      <c r="A33" s="32" t="str">
        <f>Other_2</f>
        <v>Other</v>
      </c>
      <c r="B33" s="32" t="str">
        <f>Other_2</f>
        <v>02910</v>
      </c>
      <c r="C33" s="32" t="str">
        <f>Other_2</f>
        <v>Honey, natural</v>
      </c>
      <c r="D33" s="46">
        <f>Step2_FLP_SubNat_2015!$L42</f>
        <v>6.8000000000000005E-2</v>
      </c>
      <c r="E33" s="46">
        <f>IF(ISERROR(Step2_FLP_SubNat_2016!$L42),D33,Step2_FLP_SubNat_2016!$L42)</f>
        <v>6.8000000000000005E-2</v>
      </c>
      <c r="F33" s="46">
        <f>IF(ISERROR(Step2_FLP_SubNat_2017!$L42),E33,Step2_FLP_SubNat_2017!$L42)</f>
        <v>0</v>
      </c>
      <c r="G33" s="46">
        <f>IF(ISERROR(Step2_FLP_SubNat_2018!$L42),F33,Step2_FLP_SubNat_2018!$L42)</f>
        <v>0</v>
      </c>
      <c r="H33" s="46">
        <v>0</v>
      </c>
      <c r="I33" s="46">
        <v>0</v>
      </c>
      <c r="J33" s="46">
        <v>0</v>
      </c>
      <c r="K33" s="46">
        <v>0</v>
      </c>
      <c r="L33" s="46">
        <v>0</v>
      </c>
      <c r="M33" s="46">
        <v>0</v>
      </c>
      <c r="N33" s="46">
        <v>0</v>
      </c>
      <c r="S33" s="95"/>
    </row>
    <row r="34" spans="1:19" x14ac:dyDescent="0.25">
      <c r="S34" s="95"/>
    </row>
    <row r="35" spans="1:19" x14ac:dyDescent="0.25">
      <c r="A35" s="101" t="s">
        <v>5</v>
      </c>
      <c r="B35" s="101"/>
      <c r="C35" s="101"/>
      <c r="D35" s="101"/>
      <c r="E35" s="101"/>
      <c r="F35" s="101"/>
      <c r="G35" s="101"/>
      <c r="H35" s="101"/>
      <c r="I35" s="101"/>
      <c r="J35" s="101"/>
      <c r="K35" s="101"/>
      <c r="L35" s="101"/>
      <c r="M35" s="101"/>
      <c r="N35" s="101"/>
      <c r="S35" s="95"/>
    </row>
    <row r="36" spans="1:19" x14ac:dyDescent="0.25">
      <c r="D36" s="115" t="s">
        <v>0</v>
      </c>
      <c r="E36" s="115"/>
      <c r="F36" s="115"/>
      <c r="G36" s="115"/>
      <c r="H36" s="115"/>
      <c r="I36" s="115"/>
      <c r="J36" s="115"/>
      <c r="K36" s="115"/>
      <c r="L36" s="115"/>
      <c r="M36" s="115"/>
      <c r="N36" s="115"/>
      <c r="S36" s="95"/>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5"/>
    </row>
    <row r="38" spans="1:19" x14ac:dyDescent="0.25">
      <c r="A38" s="32" t="str">
        <f>Cereal_1</f>
        <v>Cereals &amp;Pulses</v>
      </c>
      <c r="B38" s="32" t="str">
        <f>Cereal_1</f>
        <v>0111</v>
      </c>
      <c r="C38" s="32" t="str">
        <f>Cereal_1</f>
        <v>Wheat</v>
      </c>
      <c r="D38" s="83">
        <f>D22*$F$4</f>
        <v>10645459.989500001</v>
      </c>
      <c r="E38" s="84">
        <f t="shared" ref="E38:N38" si="1">E22*$F$4</f>
        <v>7664731.1924399994</v>
      </c>
      <c r="F38" s="84">
        <f t="shared" si="1"/>
        <v>0</v>
      </c>
      <c r="G38" s="84">
        <f t="shared" si="1"/>
        <v>0</v>
      </c>
      <c r="H38" s="84">
        <f t="shared" si="1"/>
        <v>0</v>
      </c>
      <c r="I38" s="84">
        <f t="shared" si="1"/>
        <v>0</v>
      </c>
      <c r="J38" s="84">
        <f t="shared" si="1"/>
        <v>0</v>
      </c>
      <c r="K38" s="84">
        <f t="shared" si="1"/>
        <v>0</v>
      </c>
      <c r="L38" s="84">
        <f t="shared" si="1"/>
        <v>0</v>
      </c>
      <c r="M38" s="84">
        <f t="shared" si="1"/>
        <v>0</v>
      </c>
      <c r="N38" s="84">
        <f t="shared" si="1"/>
        <v>0</v>
      </c>
      <c r="S38" t="s">
        <v>41</v>
      </c>
    </row>
    <row r="39" spans="1:19" x14ac:dyDescent="0.25">
      <c r="A39" s="32" t="str">
        <f>Cereal_2</f>
        <v>Cereals &amp;Pulses</v>
      </c>
      <c r="B39" s="32" t="str">
        <f>Cereal_2</f>
        <v>0112</v>
      </c>
      <c r="C39" s="32" t="str">
        <f>Cereal_2</f>
        <v>Maize (corn)</v>
      </c>
      <c r="D39" s="87">
        <f>D23*$F$5</f>
        <v>13653100.137600001</v>
      </c>
      <c r="E39" s="88">
        <f t="shared" ref="E39:N39" si="2">E23*$F$5</f>
        <v>7679868.8273999998</v>
      </c>
      <c r="F39" s="88">
        <f t="shared" si="2"/>
        <v>0</v>
      </c>
      <c r="G39" s="88">
        <f t="shared" si="2"/>
        <v>0</v>
      </c>
      <c r="H39" s="88">
        <f t="shared" si="2"/>
        <v>0</v>
      </c>
      <c r="I39" s="88">
        <f t="shared" si="2"/>
        <v>0</v>
      </c>
      <c r="J39" s="88">
        <f t="shared" si="2"/>
        <v>0</v>
      </c>
      <c r="K39" s="88">
        <f t="shared" si="2"/>
        <v>0</v>
      </c>
      <c r="L39" s="88">
        <f t="shared" si="2"/>
        <v>0</v>
      </c>
      <c r="M39" s="88">
        <f t="shared" si="2"/>
        <v>0</v>
      </c>
      <c r="N39" s="88">
        <f t="shared" si="2"/>
        <v>0</v>
      </c>
    </row>
    <row r="40" spans="1:19" x14ac:dyDescent="0.25">
      <c r="A40" s="32" t="str">
        <f>Fruits_Vegetables_1</f>
        <v>Fish &amp; Fish Products</v>
      </c>
      <c r="B40" s="32" t="str">
        <f>Fruits_Vegetables_1</f>
        <v>0</v>
      </c>
      <c r="C40" s="32" t="str">
        <f>Fruits_Vegetables_1</f>
        <v xml:space="preserve"> </v>
      </c>
      <c r="D40" s="87">
        <f>D24*$F$6</f>
        <v>0</v>
      </c>
      <c r="E40" s="88">
        <f t="shared" ref="E40:N40" si="3">E24*$F$6</f>
        <v>0</v>
      </c>
      <c r="F40" s="88">
        <f t="shared" si="3"/>
        <v>0</v>
      </c>
      <c r="G40" s="88">
        <f t="shared" si="3"/>
        <v>0</v>
      </c>
      <c r="H40" s="88">
        <f t="shared" si="3"/>
        <v>0</v>
      </c>
      <c r="I40" s="88">
        <f t="shared" si="3"/>
        <v>0</v>
      </c>
      <c r="J40" s="88">
        <f t="shared" si="3"/>
        <v>0</v>
      </c>
      <c r="K40" s="88">
        <f t="shared" si="3"/>
        <v>0</v>
      </c>
      <c r="L40" s="88">
        <f t="shared" si="3"/>
        <v>0</v>
      </c>
      <c r="M40" s="88">
        <f t="shared" si="3"/>
        <v>0</v>
      </c>
      <c r="N40" s="88">
        <f t="shared" si="3"/>
        <v>0</v>
      </c>
    </row>
    <row r="41" spans="1:19" x14ac:dyDescent="0.25">
      <c r="A41" s="32" t="str">
        <f>Fruits_Vegetables_2</f>
        <v>Fish &amp; Fish Products</v>
      </c>
      <c r="B41" s="32" t="str">
        <f>Fruits_Vegetables_2</f>
        <v>0</v>
      </c>
      <c r="C41" s="32" t="str">
        <f>Fruits_Vegetables_2</f>
        <v xml:space="preserve"> </v>
      </c>
      <c r="D41" s="87">
        <f t="shared" ref="D41:N41" si="4">D25*$F$7</f>
        <v>0</v>
      </c>
      <c r="E41" s="88">
        <f t="shared" si="4"/>
        <v>0</v>
      </c>
      <c r="F41" s="88">
        <f t="shared" si="4"/>
        <v>0</v>
      </c>
      <c r="G41" s="88">
        <f t="shared" si="4"/>
        <v>0</v>
      </c>
      <c r="H41" s="88">
        <f t="shared" si="4"/>
        <v>0</v>
      </c>
      <c r="I41" s="88">
        <f t="shared" si="4"/>
        <v>0</v>
      </c>
      <c r="J41" s="88">
        <f t="shared" si="4"/>
        <v>0</v>
      </c>
      <c r="K41" s="88">
        <f t="shared" si="4"/>
        <v>0</v>
      </c>
      <c r="L41" s="88">
        <f t="shared" si="4"/>
        <v>0</v>
      </c>
      <c r="M41" s="88">
        <f t="shared" si="4"/>
        <v>0</v>
      </c>
      <c r="N41" s="88">
        <f t="shared" si="4"/>
        <v>0</v>
      </c>
    </row>
    <row r="42" spans="1:19" x14ac:dyDescent="0.25">
      <c r="A42" s="32" t="str">
        <f>Roots_Tubers_Oil_1</f>
        <v>Fruits &amp; Vegetables</v>
      </c>
      <c r="B42" s="32" t="str">
        <f>Roots_Tubers_Oil_1</f>
        <v>01330</v>
      </c>
      <c r="C42" s="32" t="str">
        <f>Roots_Tubers_Oil_1</f>
        <v>Grapes</v>
      </c>
      <c r="D42" s="87">
        <f>D26*$F$8</f>
        <v>24645858.168960005</v>
      </c>
      <c r="E42" s="88">
        <f t="shared" ref="E42:N42" si="5">E26*$F$8</f>
        <v>24464638.623600002</v>
      </c>
      <c r="F42" s="88">
        <f t="shared" si="5"/>
        <v>0</v>
      </c>
      <c r="G42" s="88">
        <f t="shared" si="5"/>
        <v>0</v>
      </c>
      <c r="H42" s="88">
        <f t="shared" si="5"/>
        <v>0</v>
      </c>
      <c r="I42" s="88">
        <f t="shared" si="5"/>
        <v>0</v>
      </c>
      <c r="J42" s="88">
        <f t="shared" si="5"/>
        <v>0</v>
      </c>
      <c r="K42" s="88">
        <f t="shared" si="5"/>
        <v>0</v>
      </c>
      <c r="L42" s="88">
        <f t="shared" si="5"/>
        <v>0</v>
      </c>
      <c r="M42" s="88">
        <f t="shared" si="5"/>
        <v>0</v>
      </c>
      <c r="N42" s="88">
        <f t="shared" si="5"/>
        <v>0</v>
      </c>
    </row>
    <row r="43" spans="1:19" x14ac:dyDescent="0.25">
      <c r="A43" s="32" t="str">
        <f>Roots_Tubers_Oil_2</f>
        <v>Fruits &amp; Vegetables</v>
      </c>
      <c r="B43" s="32" t="str">
        <f>Roots_Tubers_Oil_2</f>
        <v>01341</v>
      </c>
      <c r="C43" s="32" t="str">
        <f>Roots_Tubers_Oil_2</f>
        <v>Apples</v>
      </c>
      <c r="D43" s="87">
        <f>D27*$F$9</f>
        <v>14830609.994550001</v>
      </c>
      <c r="E43" s="88">
        <f t="shared" ref="E43:N43" si="6">E27*$F$9</f>
        <v>14830609.994550001</v>
      </c>
      <c r="F43" s="88">
        <f t="shared" si="6"/>
        <v>0</v>
      </c>
      <c r="G43" s="88">
        <f t="shared" si="6"/>
        <v>0</v>
      </c>
      <c r="H43" s="88">
        <f t="shared" si="6"/>
        <v>0</v>
      </c>
      <c r="I43" s="88">
        <f t="shared" si="6"/>
        <v>0</v>
      </c>
      <c r="J43" s="88">
        <f t="shared" si="6"/>
        <v>0</v>
      </c>
      <c r="K43" s="88">
        <f t="shared" si="6"/>
        <v>0</v>
      </c>
      <c r="L43" s="88">
        <f t="shared" si="6"/>
        <v>0</v>
      </c>
      <c r="M43" s="88">
        <f t="shared" si="6"/>
        <v>0</v>
      </c>
      <c r="N43" s="88">
        <f t="shared" si="6"/>
        <v>0</v>
      </c>
      <c r="O43" s="96"/>
    </row>
    <row r="44" spans="1:19" x14ac:dyDescent="0.25">
      <c r="A44" s="32" t="str">
        <f>Animals_Products_1</f>
        <v>Meat &amp; Animals Products</v>
      </c>
      <c r="B44" s="32" t="str">
        <f>Animals_Products_1</f>
        <v>02211</v>
      </c>
      <c r="C44" s="32" t="str">
        <f>Animals_Products_1</f>
        <v>Milk, whole fresh cow</v>
      </c>
      <c r="D44" s="87">
        <f>D28*$F$10</f>
        <v>289754277.30269998</v>
      </c>
      <c r="E44" s="88">
        <f t="shared" ref="E44:N44" si="7">E28*$F$10</f>
        <v>289754277.30269998</v>
      </c>
      <c r="F44" s="88">
        <f t="shared" si="7"/>
        <v>0</v>
      </c>
      <c r="G44" s="88">
        <f t="shared" si="7"/>
        <v>0</v>
      </c>
      <c r="H44" s="88">
        <f t="shared" si="7"/>
        <v>0</v>
      </c>
      <c r="I44" s="88">
        <f t="shared" si="7"/>
        <v>0</v>
      </c>
      <c r="J44" s="88">
        <f t="shared" si="7"/>
        <v>0</v>
      </c>
      <c r="K44" s="88">
        <f t="shared" si="7"/>
        <v>0</v>
      </c>
      <c r="L44" s="88">
        <f t="shared" si="7"/>
        <v>0</v>
      </c>
      <c r="M44" s="88">
        <f t="shared" si="7"/>
        <v>0</v>
      </c>
      <c r="N44" s="88">
        <f t="shared" si="7"/>
        <v>0</v>
      </c>
    </row>
    <row r="45" spans="1:19" ht="15.75" customHeight="1" x14ac:dyDescent="0.25">
      <c r="A45" s="32" t="str">
        <f>Animals_Products_2</f>
        <v>Meat &amp; Animals Products</v>
      </c>
      <c r="B45" s="32" t="str">
        <f>Animals_Products_2</f>
        <v>21113.01</v>
      </c>
      <c r="C45" s="32" t="str">
        <f>Animals_Products_2</f>
        <v>Meat, pig</v>
      </c>
      <c r="D45" s="89">
        <f>D29*$F$11</f>
        <v>79896843.963300005</v>
      </c>
      <c r="E45" s="90">
        <f t="shared" ref="E45:N45" si="8">E29*$F$11</f>
        <v>79896843.963300005</v>
      </c>
      <c r="F45" s="90">
        <f t="shared" si="8"/>
        <v>0</v>
      </c>
      <c r="G45" s="90">
        <f t="shared" si="8"/>
        <v>0</v>
      </c>
      <c r="H45" s="90">
        <f t="shared" si="8"/>
        <v>0</v>
      </c>
      <c r="I45" s="90">
        <f t="shared" si="8"/>
        <v>0</v>
      </c>
      <c r="J45" s="90">
        <f t="shared" si="8"/>
        <v>0</v>
      </c>
      <c r="K45" s="90">
        <f t="shared" si="8"/>
        <v>0</v>
      </c>
      <c r="L45" s="90">
        <f t="shared" si="8"/>
        <v>0</v>
      </c>
      <c r="M45" s="90">
        <f t="shared" si="8"/>
        <v>0</v>
      </c>
      <c r="N45" s="90">
        <f t="shared" si="8"/>
        <v>0</v>
      </c>
    </row>
    <row r="46" spans="1:19" ht="15.75" customHeight="1" x14ac:dyDescent="0.25">
      <c r="A46" s="32" t="str">
        <f>Fish_1</f>
        <v>Roots, Tubers &amp; Oil-Bearing Crops</v>
      </c>
      <c r="B46" s="32" t="str">
        <f>Fish_1</f>
        <v>01443</v>
      </c>
      <c r="C46" s="32" t="str">
        <f>Fish_1</f>
        <v>Rapeseed</v>
      </c>
      <c r="D46" s="89">
        <f>D30*$F$12</f>
        <v>8899800.5047200006</v>
      </c>
      <c r="E46" s="90">
        <f>E30*$F$12</f>
        <v>9953724.2487000003</v>
      </c>
      <c r="F46" s="90">
        <f>F30*$F$12</f>
        <v>0</v>
      </c>
      <c r="G46" s="90">
        <f>G30*$F$12</f>
        <v>0</v>
      </c>
      <c r="H46" s="90">
        <f>H30*$F$12</f>
        <v>0</v>
      </c>
      <c r="I46" s="90">
        <f t="shared" ref="I46:N46" si="9">I30*$F$12</f>
        <v>0</v>
      </c>
      <c r="J46" s="90">
        <f t="shared" si="9"/>
        <v>0</v>
      </c>
      <c r="K46" s="90">
        <f t="shared" si="9"/>
        <v>0</v>
      </c>
      <c r="L46" s="90">
        <f t="shared" si="9"/>
        <v>0</v>
      </c>
      <c r="M46" s="90">
        <f t="shared" si="9"/>
        <v>0</v>
      </c>
      <c r="N46" s="90">
        <f t="shared" si="9"/>
        <v>0</v>
      </c>
    </row>
    <row r="47" spans="1:19" ht="15.75" customHeight="1" x14ac:dyDescent="0.25">
      <c r="A47" s="32" t="str">
        <f>Fish_2</f>
        <v>Roots, Tubers &amp; Oil-Bearing Crops</v>
      </c>
      <c r="B47" s="32" t="str">
        <f>Fish_2</f>
        <v>01510</v>
      </c>
      <c r="C47" s="32" t="str">
        <f>Fish_2</f>
        <v>Potatoes</v>
      </c>
      <c r="D47" s="89">
        <f>D31*$F$13</f>
        <v>11444094.144000001</v>
      </c>
      <c r="E47" s="90">
        <f>E31*$F$13</f>
        <v>12159350.028000003</v>
      </c>
      <c r="F47" s="90">
        <f t="shared" ref="F47:N47" si="10">F31*$F$13</f>
        <v>0</v>
      </c>
      <c r="G47" s="90">
        <f t="shared" si="10"/>
        <v>0</v>
      </c>
      <c r="H47" s="90">
        <f t="shared" si="10"/>
        <v>0</v>
      </c>
      <c r="I47" s="90">
        <f t="shared" si="10"/>
        <v>0</v>
      </c>
      <c r="J47" s="90">
        <f t="shared" si="10"/>
        <v>0</v>
      </c>
      <c r="K47" s="90">
        <f t="shared" si="10"/>
        <v>0</v>
      </c>
      <c r="L47" s="90">
        <f t="shared" si="10"/>
        <v>0</v>
      </c>
      <c r="M47" s="90">
        <f t="shared" si="10"/>
        <v>0</v>
      </c>
      <c r="N47" s="90">
        <f t="shared" si="10"/>
        <v>0</v>
      </c>
    </row>
    <row r="48" spans="1:19" x14ac:dyDescent="0.25">
      <c r="A48" s="32" t="str">
        <f>Other_1</f>
        <v>Other</v>
      </c>
      <c r="B48" s="32" t="str">
        <f>Other_1</f>
        <v>01801</v>
      </c>
      <c r="C48" s="32" t="str">
        <f>Other_1</f>
        <v>Sugar beet</v>
      </c>
      <c r="D48" s="87">
        <f t="shared" ref="D48:N48" si="11">D32*$F$14</f>
        <v>21796970.159249999</v>
      </c>
      <c r="E48" s="88">
        <f t="shared" si="11"/>
        <v>21492117.429749999</v>
      </c>
      <c r="F48" s="88">
        <f t="shared" si="11"/>
        <v>0</v>
      </c>
      <c r="G48" s="88">
        <f t="shared" si="11"/>
        <v>0</v>
      </c>
      <c r="H48" s="88">
        <f t="shared" si="11"/>
        <v>0</v>
      </c>
      <c r="I48" s="88">
        <f t="shared" si="11"/>
        <v>0</v>
      </c>
      <c r="J48" s="88">
        <f t="shared" si="11"/>
        <v>0</v>
      </c>
      <c r="K48" s="88">
        <f t="shared" si="11"/>
        <v>0</v>
      </c>
      <c r="L48" s="88">
        <f t="shared" si="11"/>
        <v>0</v>
      </c>
      <c r="M48" s="88">
        <f t="shared" si="11"/>
        <v>0</v>
      </c>
      <c r="N48" s="88">
        <f t="shared" si="11"/>
        <v>0</v>
      </c>
    </row>
    <row r="49" spans="1:31" x14ac:dyDescent="0.25">
      <c r="A49" s="32" t="str">
        <f>Other_2</f>
        <v>Other</v>
      </c>
      <c r="B49" s="32" t="str">
        <f>Other_2</f>
        <v>02910</v>
      </c>
      <c r="C49" s="32" t="str">
        <f>Other_2</f>
        <v>Honey, natural</v>
      </c>
      <c r="D49" s="87">
        <f t="shared" ref="D49:N49" si="12">D33*$F$15</f>
        <v>2093256.0910800002</v>
      </c>
      <c r="E49" s="88">
        <f t="shared" si="12"/>
        <v>2093256.0910800002</v>
      </c>
      <c r="F49" s="88">
        <f t="shared" si="12"/>
        <v>0</v>
      </c>
      <c r="G49" s="88">
        <f t="shared" si="12"/>
        <v>0</v>
      </c>
      <c r="H49" s="88">
        <f t="shared" si="12"/>
        <v>0</v>
      </c>
      <c r="I49" s="88">
        <f t="shared" si="12"/>
        <v>0</v>
      </c>
      <c r="J49" s="88">
        <f t="shared" si="12"/>
        <v>0</v>
      </c>
      <c r="K49" s="88">
        <f t="shared" si="12"/>
        <v>0</v>
      </c>
      <c r="L49" s="88">
        <f t="shared" si="12"/>
        <v>0</v>
      </c>
      <c r="M49" s="88">
        <f t="shared" si="12"/>
        <v>0</v>
      </c>
      <c r="N49" s="88">
        <f t="shared" si="12"/>
        <v>0</v>
      </c>
    </row>
    <row r="50" spans="1:31" x14ac:dyDescent="0.25">
      <c r="A50" s="32"/>
      <c r="B50" s="32"/>
      <c r="C50" s="32" t="s">
        <v>6</v>
      </c>
      <c r="D50" s="91">
        <f t="shared" ref="D50:N50" si="13">SUM(D38:D49)</f>
        <v>477660270.45565999</v>
      </c>
      <c r="E50" s="91">
        <f t="shared" si="13"/>
        <v>469989417.70152003</v>
      </c>
      <c r="F50" s="91">
        <f t="shared" si="13"/>
        <v>0</v>
      </c>
      <c r="G50" s="91">
        <f t="shared" si="13"/>
        <v>0</v>
      </c>
      <c r="H50" s="91">
        <f t="shared" si="13"/>
        <v>0</v>
      </c>
      <c r="I50" s="91">
        <f t="shared" si="13"/>
        <v>0</v>
      </c>
      <c r="J50" s="91">
        <f t="shared" si="13"/>
        <v>0</v>
      </c>
      <c r="K50" s="91">
        <f t="shared" si="13"/>
        <v>0</v>
      </c>
      <c r="L50" s="91">
        <f t="shared" si="13"/>
        <v>0</v>
      </c>
      <c r="M50" s="91">
        <f t="shared" si="13"/>
        <v>0</v>
      </c>
      <c r="N50" s="91">
        <f t="shared" si="13"/>
        <v>0</v>
      </c>
    </row>
    <row r="55" spans="1:31" x14ac:dyDescent="0.25">
      <c r="S55" s="86" t="s">
        <v>1</v>
      </c>
      <c r="T55" s="86">
        <f>D50/F16</f>
        <v>0.12809519424758117</v>
      </c>
      <c r="U55" s="97">
        <f t="shared" ref="U55:AD55" si="14">E50/denominator</f>
        <v>0.12603808497062832</v>
      </c>
      <c r="V55" s="97">
        <f t="shared" si="14"/>
        <v>0</v>
      </c>
      <c r="W55" s="97">
        <f t="shared" si="14"/>
        <v>0</v>
      </c>
      <c r="X55" s="97">
        <f t="shared" si="14"/>
        <v>0</v>
      </c>
      <c r="Y55" s="97">
        <f t="shared" si="14"/>
        <v>0</v>
      </c>
      <c r="Z55" s="97">
        <f t="shared" si="14"/>
        <v>0</v>
      </c>
      <c r="AA55" s="97">
        <f t="shared" si="14"/>
        <v>0</v>
      </c>
      <c r="AB55" s="97">
        <f t="shared" si="14"/>
        <v>0</v>
      </c>
      <c r="AC55" s="97">
        <f t="shared" si="14"/>
        <v>0</v>
      </c>
      <c r="AD55" s="97">
        <f t="shared" si="14"/>
        <v>0</v>
      </c>
      <c r="AE55" s="97" t="e">
        <f>#REF!/denominator</f>
        <v>#REF!</v>
      </c>
    </row>
    <row r="56" spans="1:31" x14ac:dyDescent="0.25">
      <c r="P56" t="s">
        <v>42</v>
      </c>
      <c r="S56" s="100" t="s">
        <v>2</v>
      </c>
      <c r="T56" s="98">
        <f>T55/T55*100</f>
        <v>100</v>
      </c>
      <c r="U56" s="98">
        <f t="shared" ref="U56:AE56" si="15">U55/$T$55*100</f>
        <v>98.394077709912452</v>
      </c>
      <c r="V56" s="98">
        <f t="shared" si="15"/>
        <v>0</v>
      </c>
      <c r="W56" s="98">
        <f t="shared" si="15"/>
        <v>0</v>
      </c>
      <c r="X56" s="98">
        <f t="shared" si="15"/>
        <v>0</v>
      </c>
      <c r="Y56" s="98">
        <f t="shared" si="15"/>
        <v>0</v>
      </c>
      <c r="Z56" s="98">
        <f t="shared" si="15"/>
        <v>0</v>
      </c>
      <c r="AA56" s="98">
        <f t="shared" si="15"/>
        <v>0</v>
      </c>
      <c r="AB56" s="98">
        <f t="shared" si="15"/>
        <v>0</v>
      </c>
      <c r="AC56" s="98">
        <f t="shared" si="15"/>
        <v>0</v>
      </c>
      <c r="AD56" s="98">
        <f t="shared" si="15"/>
        <v>0</v>
      </c>
      <c r="AE56" s="98" t="e">
        <f t="shared" si="15"/>
        <v>#REF!</v>
      </c>
    </row>
    <row r="59" spans="1:31" x14ac:dyDescent="0.25">
      <c r="S59" s="95"/>
    </row>
    <row r="60" spans="1:31" x14ac:dyDescent="0.25">
      <c r="S60" s="95"/>
    </row>
    <row r="61" spans="1:31" x14ac:dyDescent="0.25">
      <c r="S61" s="95"/>
    </row>
    <row r="62" spans="1:31" x14ac:dyDescent="0.25">
      <c r="S62" s="95"/>
    </row>
    <row r="63" spans="1:31" x14ac:dyDescent="0.25">
      <c r="S63" s="95"/>
    </row>
    <row r="64" spans="1:31" x14ac:dyDescent="0.25">
      <c r="S64" s="95"/>
    </row>
    <row r="65" spans="19:19" x14ac:dyDescent="0.25">
      <c r="S65" s="93"/>
    </row>
    <row r="66" spans="19:19" x14ac:dyDescent="0.25">
      <c r="S66" s="95"/>
    </row>
    <row r="67" spans="19:19" x14ac:dyDescent="0.25">
      <c r="S67" s="95"/>
    </row>
    <row r="68" spans="19:19" x14ac:dyDescent="0.25">
      <c r="S68" s="95"/>
    </row>
    <row r="69" spans="19:19" x14ac:dyDescent="0.25">
      <c r="S69" s="95"/>
    </row>
    <row r="70" spans="19:19" x14ac:dyDescent="0.25">
      <c r="S70" s="95"/>
    </row>
    <row r="71" spans="19:19" x14ac:dyDescent="0.25">
      <c r="S71" s="95"/>
    </row>
    <row r="72" spans="19:19" x14ac:dyDescent="0.25">
      <c r="S72" s="95"/>
    </row>
    <row r="73" spans="19:19" x14ac:dyDescent="0.25">
      <c r="S73" s="95"/>
    </row>
    <row r="74" spans="19:19" x14ac:dyDescent="0.25">
      <c r="S74" s="95"/>
    </row>
    <row r="75" spans="19:19" x14ac:dyDescent="0.25">
      <c r="S75" s="95"/>
    </row>
  </sheetData>
  <mergeCells count="2">
    <mergeCell ref="D20:N20"/>
    <mergeCell ref="D36:N36"/>
  </mergeCells>
  <pageMargins left="0.7" right="0.7" top="0.75" bottom="0.75" header="0.3" footer="0.3"/>
  <pageSetup paperSize="9" scale="37" fitToWidth="2" fitToHeight="2"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48</vt:i4>
      </vt:variant>
    </vt:vector>
  </HeadingPairs>
  <TitlesOfParts>
    <vt:vector size="58" baseType="lpstr">
      <vt:lpstr>Introduction</vt:lpstr>
      <vt:lpstr>Instructions</vt:lpstr>
      <vt:lpstr>Step 1_Select Commodity Basket</vt:lpstr>
      <vt:lpstr>Step1a_AnnualProduction&amp;Imports</vt:lpstr>
      <vt:lpstr>Step2_FLP_SubNat_2015</vt:lpstr>
      <vt:lpstr>Step2_FLP_SubNat_2016</vt:lpstr>
      <vt:lpstr>Step2_FLP_SubNat_2017</vt:lpstr>
      <vt:lpstr>Step2_FLP_SubNat_2018</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Subnational_1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2018-09-14T17:37:18Z</dcterms:modified>
</cp:coreProperties>
</file>