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FAODOMAIN\Documents\faoswsLossa\SDG12_3\Excel\"/>
    </mc:Choice>
  </mc:AlternateContent>
  <bookViews>
    <workbookView xWindow="0" yWindow="0" windowWidth="13125" windowHeight="6105" firstSheet="6" activeTab="17"/>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r:id="rId8"/>
    <sheet name="Step2_FLP_SubNat_2018" sheetId="14" r:id="rId9"/>
    <sheet name="Step2_FLP_SubNat_2019" sheetId="15" state="hidden" r:id="rId10"/>
    <sheet name="Step2_FLP_SubNat_2020" sheetId="16" state="hidden" r:id="rId11"/>
    <sheet name="Step2_FLP_SubNat_2021" sheetId="17" state="hidden" r:id="rId12"/>
    <sheet name="Step2_FLP_SubNat_2022" sheetId="18" state="hidden" r:id="rId13"/>
    <sheet name="Step2_FLP_SubNat_2023" sheetId="19" state="hidden" r:id="rId14"/>
    <sheet name="Step2_FLP_SubNat_2024" sheetId="20" state="hidden" r:id="rId15"/>
    <sheet name="Step2_FLP_SubNat_2025" sheetId="21" state="hidden"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52511"/>
</workbook>
</file>

<file path=xl/calcChain.xml><?xml version="1.0" encoding="utf-8"?>
<calcChain xmlns="http://schemas.openxmlformats.org/spreadsheetml/2006/main">
  <c r="C49" i="1" l="1"/>
  <c r="B49" i="1"/>
  <c r="A49" i="1"/>
  <c r="C48" i="1"/>
  <c r="B48" i="1"/>
  <c r="A48" i="1"/>
  <c r="C47" i="1"/>
  <c r="B47" i="1"/>
  <c r="A47" i="1"/>
  <c r="C46" i="1"/>
  <c r="B46" i="1"/>
  <c r="A46" i="1"/>
  <c r="N45" i="1"/>
  <c r="C45" i="1"/>
  <c r="B45" i="1"/>
  <c r="A45" i="1"/>
  <c r="C44" i="1"/>
  <c r="B44" i="1"/>
  <c r="A44" i="1"/>
  <c r="C43" i="1"/>
  <c r="B43" i="1"/>
  <c r="A43" i="1"/>
  <c r="C42" i="1"/>
  <c r="B42" i="1"/>
  <c r="A42" i="1"/>
  <c r="N41" i="1"/>
  <c r="C41" i="1"/>
  <c r="B41" i="1"/>
  <c r="A41" i="1"/>
  <c r="C40" i="1"/>
  <c r="B40" i="1"/>
  <c r="A40" i="1"/>
  <c r="C39" i="1"/>
  <c r="B39" i="1"/>
  <c r="A39" i="1"/>
  <c r="C38" i="1"/>
  <c r="B38" i="1"/>
  <c r="A38"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F15" i="1"/>
  <c r="I49" i="1" s="1"/>
  <c r="E15" i="1"/>
  <c r="D15" i="1"/>
  <c r="C15" i="1"/>
  <c r="B15" i="1"/>
  <c r="A15" i="1"/>
  <c r="E14" i="1"/>
  <c r="D14" i="1"/>
  <c r="F14" i="1" s="1"/>
  <c r="C14" i="1"/>
  <c r="B14" i="1"/>
  <c r="A14" i="1"/>
  <c r="E13" i="1"/>
  <c r="D13" i="1"/>
  <c r="F13" i="1" s="1"/>
  <c r="C13" i="1"/>
  <c r="B13" i="1"/>
  <c r="A13" i="1"/>
  <c r="E12" i="1"/>
  <c r="D12" i="1"/>
  <c r="F12" i="1" s="1"/>
  <c r="C12" i="1"/>
  <c r="B12" i="1"/>
  <c r="A12" i="1"/>
  <c r="F11" i="1"/>
  <c r="I45" i="1" s="1"/>
  <c r="E11" i="1"/>
  <c r="D11" i="1"/>
  <c r="C11" i="1"/>
  <c r="B11" i="1"/>
  <c r="A11" i="1"/>
  <c r="E10" i="1"/>
  <c r="D10" i="1"/>
  <c r="F10" i="1" s="1"/>
  <c r="L44" i="1" s="1"/>
  <c r="C10" i="1"/>
  <c r="B10" i="1"/>
  <c r="A10" i="1"/>
  <c r="E9" i="1"/>
  <c r="D9" i="1"/>
  <c r="F9" i="1" s="1"/>
  <c r="C9" i="1"/>
  <c r="B9" i="1"/>
  <c r="A9" i="1"/>
  <c r="E8" i="1"/>
  <c r="D8" i="1"/>
  <c r="F8" i="1" s="1"/>
  <c r="C8" i="1"/>
  <c r="B8" i="1"/>
  <c r="A8" i="1"/>
  <c r="F7" i="1"/>
  <c r="I41" i="1" s="1"/>
  <c r="E7" i="1"/>
  <c r="D7" i="1"/>
  <c r="C7" i="1"/>
  <c r="B7" i="1"/>
  <c r="A7" i="1"/>
  <c r="E6" i="1"/>
  <c r="D6" i="1"/>
  <c r="F6" i="1" s="1"/>
  <c r="C6" i="1"/>
  <c r="B6" i="1"/>
  <c r="A6" i="1"/>
  <c r="E5" i="1"/>
  <c r="D5" i="1"/>
  <c r="F5" i="1" s="1"/>
  <c r="C5" i="1"/>
  <c r="B5" i="1"/>
  <c r="A5" i="1"/>
  <c r="E4" i="1"/>
  <c r="D4" i="1"/>
  <c r="C4" i="1"/>
  <c r="B4" i="1"/>
  <c r="A4" i="1"/>
  <c r="P42" i="21"/>
  <c r="O42" i="21"/>
  <c r="N42" i="21"/>
  <c r="M42" i="21"/>
  <c r="E42" i="21"/>
  <c r="F42" i="21" s="1"/>
  <c r="G42" i="21" s="1"/>
  <c r="H42" i="21" s="1"/>
  <c r="I42" i="21" s="1"/>
  <c r="K42" i="21" s="1"/>
  <c r="L42" i="21" s="1"/>
  <c r="Q42" i="21" s="1"/>
  <c r="D42" i="21"/>
  <c r="C42" i="21"/>
  <c r="B42" i="21"/>
  <c r="A42" i="21"/>
  <c r="P41" i="21"/>
  <c r="O41" i="21"/>
  <c r="N41" i="21"/>
  <c r="M41" i="21"/>
  <c r="E41" i="21"/>
  <c r="F41" i="21" s="1"/>
  <c r="G41" i="21" s="1"/>
  <c r="H41" i="21" s="1"/>
  <c r="I41" i="21" s="1"/>
  <c r="K41" i="21" s="1"/>
  <c r="L41" i="21" s="1"/>
  <c r="Q41" i="21" s="1"/>
  <c r="D41" i="21"/>
  <c r="C41" i="21"/>
  <c r="B41" i="21"/>
  <c r="A41" i="21"/>
  <c r="P40" i="21"/>
  <c r="O40" i="21"/>
  <c r="M40" i="21"/>
  <c r="E40" i="21"/>
  <c r="F40" i="21" s="1"/>
  <c r="G40" i="21" s="1"/>
  <c r="H40" i="21" s="1"/>
  <c r="I40" i="21" s="1"/>
  <c r="K40" i="21" s="1"/>
  <c r="L40" i="21" s="1"/>
  <c r="Q40" i="21" s="1"/>
  <c r="D40" i="21"/>
  <c r="C40" i="21"/>
  <c r="B40" i="21"/>
  <c r="A40" i="21"/>
  <c r="P39" i="21"/>
  <c r="O39" i="21"/>
  <c r="N39" i="21"/>
  <c r="M39" i="21"/>
  <c r="E39" i="21"/>
  <c r="F39" i="21" s="1"/>
  <c r="G39" i="21" s="1"/>
  <c r="H39" i="21" s="1"/>
  <c r="I39" i="21" s="1"/>
  <c r="K39" i="21" s="1"/>
  <c r="L39" i="21" s="1"/>
  <c r="Q39" i="21" s="1"/>
  <c r="D39" i="21"/>
  <c r="C39" i="21"/>
  <c r="B39" i="21"/>
  <c r="A39" i="21"/>
  <c r="P38" i="21"/>
  <c r="O38" i="21"/>
  <c r="M38" i="21"/>
  <c r="E38" i="21"/>
  <c r="F38" i="21" s="1"/>
  <c r="G38" i="21" s="1"/>
  <c r="H38" i="21" s="1"/>
  <c r="I38" i="21" s="1"/>
  <c r="K38" i="21" s="1"/>
  <c r="L38" i="21" s="1"/>
  <c r="Q38" i="21" s="1"/>
  <c r="D38" i="21"/>
  <c r="C38" i="21"/>
  <c r="B38" i="21"/>
  <c r="A38" i="21"/>
  <c r="P37" i="21"/>
  <c r="O37" i="21"/>
  <c r="N37" i="21"/>
  <c r="M37" i="21"/>
  <c r="E37" i="21"/>
  <c r="F37" i="21" s="1"/>
  <c r="G37" i="21" s="1"/>
  <c r="H37" i="21" s="1"/>
  <c r="I37" i="21" s="1"/>
  <c r="K37" i="21" s="1"/>
  <c r="L37" i="21" s="1"/>
  <c r="Q37" i="21" s="1"/>
  <c r="D37" i="21"/>
  <c r="C37" i="21"/>
  <c r="B37" i="21"/>
  <c r="A37" i="21"/>
  <c r="P36" i="21"/>
  <c r="O36" i="21"/>
  <c r="M36" i="21"/>
  <c r="E36" i="21"/>
  <c r="F36" i="21" s="1"/>
  <c r="G36" i="21" s="1"/>
  <c r="H36" i="21" s="1"/>
  <c r="I36" i="21" s="1"/>
  <c r="K36" i="21" s="1"/>
  <c r="L36" i="21" s="1"/>
  <c r="D36" i="21"/>
  <c r="C36" i="21"/>
  <c r="B36" i="21"/>
  <c r="A36" i="21"/>
  <c r="P35" i="21"/>
  <c r="O35" i="21"/>
  <c r="M35" i="21"/>
  <c r="E35" i="21"/>
  <c r="F35" i="21" s="1"/>
  <c r="G35" i="21" s="1"/>
  <c r="H35" i="21" s="1"/>
  <c r="I35" i="21" s="1"/>
  <c r="K35" i="21" s="1"/>
  <c r="L35" i="21" s="1"/>
  <c r="D35" i="21"/>
  <c r="C35" i="21"/>
  <c r="B35" i="21"/>
  <c r="A35" i="21"/>
  <c r="P34" i="21"/>
  <c r="M34" i="21"/>
  <c r="O34" i="21" s="1"/>
  <c r="E34" i="21"/>
  <c r="F34" i="21" s="1"/>
  <c r="G34" i="21" s="1"/>
  <c r="H34" i="21" s="1"/>
  <c r="I34" i="21" s="1"/>
  <c r="K34" i="21" s="1"/>
  <c r="L34" i="21" s="1"/>
  <c r="D34" i="21"/>
  <c r="C34" i="21"/>
  <c r="B34" i="21"/>
  <c r="A34" i="21"/>
  <c r="P33" i="21"/>
  <c r="M33" i="21"/>
  <c r="O33" i="21" s="1"/>
  <c r="E33" i="21"/>
  <c r="F33" i="21" s="1"/>
  <c r="G33" i="21" s="1"/>
  <c r="H33" i="21" s="1"/>
  <c r="I33" i="21" s="1"/>
  <c r="K33" i="21" s="1"/>
  <c r="L33" i="21" s="1"/>
  <c r="D33" i="21"/>
  <c r="C33" i="21"/>
  <c r="B33" i="21"/>
  <c r="A33" i="21"/>
  <c r="P32" i="21"/>
  <c r="M32" i="21"/>
  <c r="O32" i="21" s="1"/>
  <c r="E32" i="21"/>
  <c r="F32" i="21" s="1"/>
  <c r="G32" i="21" s="1"/>
  <c r="H32" i="21" s="1"/>
  <c r="I32" i="21" s="1"/>
  <c r="K32" i="21" s="1"/>
  <c r="L32" i="21" s="1"/>
  <c r="D32" i="21"/>
  <c r="C32" i="21"/>
  <c r="B32" i="21"/>
  <c r="A32" i="21"/>
  <c r="P31" i="21"/>
  <c r="M31" i="21"/>
  <c r="O31" i="21" s="1"/>
  <c r="E31" i="21"/>
  <c r="F31" i="21" s="1"/>
  <c r="G31" i="21" s="1"/>
  <c r="H31" i="21" s="1"/>
  <c r="I31" i="21" s="1"/>
  <c r="K31" i="21" s="1"/>
  <c r="L31" i="21" s="1"/>
  <c r="D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P42" i="20"/>
  <c r="M42" i="20"/>
  <c r="O42" i="20" s="1"/>
  <c r="E42" i="20"/>
  <c r="F42" i="20" s="1"/>
  <c r="G42" i="20" s="1"/>
  <c r="H42" i="20" s="1"/>
  <c r="I42" i="20" s="1"/>
  <c r="K42" i="20" s="1"/>
  <c r="L42" i="20" s="1"/>
  <c r="N42" i="20" s="1"/>
  <c r="D42" i="20"/>
  <c r="C42" i="20"/>
  <c r="B42" i="20"/>
  <c r="A42" i="20"/>
  <c r="P41" i="20"/>
  <c r="M41" i="20"/>
  <c r="O41" i="20" s="1"/>
  <c r="E41" i="20"/>
  <c r="F41" i="20" s="1"/>
  <c r="G41" i="20" s="1"/>
  <c r="H41" i="20" s="1"/>
  <c r="I41" i="20" s="1"/>
  <c r="K41" i="20" s="1"/>
  <c r="L41" i="20" s="1"/>
  <c r="N41" i="20" s="1"/>
  <c r="D41" i="20"/>
  <c r="C41" i="20"/>
  <c r="B41" i="20"/>
  <c r="A41" i="20"/>
  <c r="P40" i="20"/>
  <c r="M40" i="20"/>
  <c r="O40" i="20" s="1"/>
  <c r="G40" i="20"/>
  <c r="H40" i="20" s="1"/>
  <c r="I40" i="20" s="1"/>
  <c r="K40" i="20" s="1"/>
  <c r="L40" i="20" s="1"/>
  <c r="N40" i="20" s="1"/>
  <c r="F40" i="20"/>
  <c r="E40" i="20"/>
  <c r="D40" i="20"/>
  <c r="C40" i="20"/>
  <c r="B40" i="20"/>
  <c r="A40" i="20"/>
  <c r="P39" i="20"/>
  <c r="M39" i="20"/>
  <c r="O39" i="20" s="1"/>
  <c r="I39" i="20"/>
  <c r="K39" i="20" s="1"/>
  <c r="L39" i="20" s="1"/>
  <c r="N39" i="20" s="1"/>
  <c r="G39" i="20"/>
  <c r="H39" i="20" s="1"/>
  <c r="F39" i="20"/>
  <c r="E39" i="20"/>
  <c r="D39" i="20"/>
  <c r="C39" i="20"/>
  <c r="B39" i="20"/>
  <c r="A39" i="20"/>
  <c r="P38" i="20"/>
  <c r="M38" i="20"/>
  <c r="O38" i="20" s="1"/>
  <c r="I38" i="20"/>
  <c r="K38" i="20" s="1"/>
  <c r="L38" i="20" s="1"/>
  <c r="N38" i="20" s="1"/>
  <c r="G38" i="20"/>
  <c r="H38" i="20" s="1"/>
  <c r="F38" i="20"/>
  <c r="E38" i="20"/>
  <c r="D38" i="20"/>
  <c r="C38" i="20"/>
  <c r="B38" i="20"/>
  <c r="A38" i="20"/>
  <c r="P37" i="20"/>
  <c r="Q37" i="20" s="1"/>
  <c r="M37" i="20"/>
  <c r="O37" i="20" s="1"/>
  <c r="G37" i="20"/>
  <c r="H37" i="20" s="1"/>
  <c r="I37" i="20" s="1"/>
  <c r="K37" i="20" s="1"/>
  <c r="L37" i="20" s="1"/>
  <c r="N37" i="20" s="1"/>
  <c r="F37" i="20"/>
  <c r="E37" i="20"/>
  <c r="D37" i="20"/>
  <c r="C37" i="20"/>
  <c r="B37" i="20"/>
  <c r="A37" i="20"/>
  <c r="P36" i="20"/>
  <c r="M36" i="20"/>
  <c r="O36" i="20" s="1"/>
  <c r="G36" i="20"/>
  <c r="H36" i="20" s="1"/>
  <c r="I36" i="20" s="1"/>
  <c r="K36" i="20" s="1"/>
  <c r="L36" i="20" s="1"/>
  <c r="N36" i="20" s="1"/>
  <c r="F36" i="20"/>
  <c r="E36" i="20"/>
  <c r="D36" i="20"/>
  <c r="C36" i="20"/>
  <c r="B36" i="20"/>
  <c r="A36" i="20"/>
  <c r="P35" i="20"/>
  <c r="M35" i="20"/>
  <c r="O35" i="20" s="1"/>
  <c r="G35" i="20"/>
  <c r="H35" i="20" s="1"/>
  <c r="I35" i="20" s="1"/>
  <c r="K35" i="20" s="1"/>
  <c r="L35" i="20" s="1"/>
  <c r="N35" i="20" s="1"/>
  <c r="F35" i="20"/>
  <c r="E35" i="20"/>
  <c r="D35" i="20"/>
  <c r="C35" i="20"/>
  <c r="B35" i="20"/>
  <c r="A35" i="20"/>
  <c r="P34" i="20"/>
  <c r="M34" i="20"/>
  <c r="O34" i="20" s="1"/>
  <c r="I34" i="20"/>
  <c r="K34" i="20" s="1"/>
  <c r="L34" i="20" s="1"/>
  <c r="N34" i="20" s="1"/>
  <c r="G34" i="20"/>
  <c r="H34" i="20" s="1"/>
  <c r="F34" i="20"/>
  <c r="E34" i="20"/>
  <c r="D34" i="20"/>
  <c r="C34" i="20"/>
  <c r="B34" i="20"/>
  <c r="A34" i="20"/>
  <c r="P33" i="20"/>
  <c r="Q33" i="20" s="1"/>
  <c r="M33" i="20"/>
  <c r="O33" i="20" s="1"/>
  <c r="G33" i="20"/>
  <c r="H33" i="20" s="1"/>
  <c r="I33" i="20" s="1"/>
  <c r="K33" i="20" s="1"/>
  <c r="L33" i="20" s="1"/>
  <c r="F33" i="20"/>
  <c r="E33" i="20"/>
  <c r="D33" i="20"/>
  <c r="C33" i="20"/>
  <c r="B33" i="20"/>
  <c r="A33" i="20"/>
  <c r="P32" i="20"/>
  <c r="M32" i="20"/>
  <c r="O32" i="20" s="1"/>
  <c r="G32" i="20"/>
  <c r="H32" i="20" s="1"/>
  <c r="I32" i="20" s="1"/>
  <c r="K32" i="20" s="1"/>
  <c r="L32" i="20" s="1"/>
  <c r="N32" i="20" s="1"/>
  <c r="F32" i="20"/>
  <c r="E32" i="20"/>
  <c r="D32" i="20"/>
  <c r="C32" i="20"/>
  <c r="B32" i="20"/>
  <c r="A32" i="20"/>
  <c r="P31" i="20"/>
  <c r="M31" i="20"/>
  <c r="O31" i="20" s="1"/>
  <c r="G31" i="20"/>
  <c r="H31" i="20" s="1"/>
  <c r="I31" i="20" s="1"/>
  <c r="K31" i="20" s="1"/>
  <c r="L31" i="20" s="1"/>
  <c r="N31" i="20" s="1"/>
  <c r="F31" i="20"/>
  <c r="E31" i="20"/>
  <c r="D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P42" i="19"/>
  <c r="M42" i="19"/>
  <c r="O42" i="19" s="1"/>
  <c r="E42" i="19"/>
  <c r="F42" i="19" s="1"/>
  <c r="G42" i="19" s="1"/>
  <c r="H42" i="19" s="1"/>
  <c r="I42" i="19" s="1"/>
  <c r="K42" i="19" s="1"/>
  <c r="L42" i="19" s="1"/>
  <c r="D42" i="19"/>
  <c r="C42" i="19"/>
  <c r="B42" i="19"/>
  <c r="A42" i="19"/>
  <c r="P41" i="19"/>
  <c r="M41" i="19"/>
  <c r="O41" i="19" s="1"/>
  <c r="H41" i="19"/>
  <c r="I41" i="19" s="1"/>
  <c r="K41" i="19" s="1"/>
  <c r="L41" i="19" s="1"/>
  <c r="E41" i="19"/>
  <c r="F41" i="19" s="1"/>
  <c r="G41" i="19" s="1"/>
  <c r="D41" i="19"/>
  <c r="C41" i="19"/>
  <c r="B41" i="19"/>
  <c r="A41" i="19"/>
  <c r="P40" i="19"/>
  <c r="N40" i="19"/>
  <c r="M40" i="19"/>
  <c r="O40" i="19" s="1"/>
  <c r="E40" i="19"/>
  <c r="F40" i="19" s="1"/>
  <c r="G40" i="19" s="1"/>
  <c r="H40" i="19" s="1"/>
  <c r="I40" i="19" s="1"/>
  <c r="K40" i="19" s="1"/>
  <c r="L40" i="19" s="1"/>
  <c r="Q40" i="19" s="1"/>
  <c r="D40" i="19"/>
  <c r="C40" i="19"/>
  <c r="B40" i="19"/>
  <c r="A40" i="19"/>
  <c r="P39" i="19"/>
  <c r="M39" i="19"/>
  <c r="O39" i="19" s="1"/>
  <c r="E39" i="19"/>
  <c r="F39" i="19" s="1"/>
  <c r="G39" i="19" s="1"/>
  <c r="H39" i="19" s="1"/>
  <c r="I39" i="19" s="1"/>
  <c r="K39" i="19" s="1"/>
  <c r="L39" i="19" s="1"/>
  <c r="N39" i="19" s="1"/>
  <c r="D39" i="19"/>
  <c r="C39" i="19"/>
  <c r="B39" i="19"/>
  <c r="A39" i="19"/>
  <c r="P38" i="19"/>
  <c r="M38" i="19"/>
  <c r="O38" i="19" s="1"/>
  <c r="E38" i="19"/>
  <c r="F38" i="19" s="1"/>
  <c r="G38" i="19" s="1"/>
  <c r="H38" i="19" s="1"/>
  <c r="I38" i="19" s="1"/>
  <c r="K38" i="19" s="1"/>
  <c r="L38" i="19" s="1"/>
  <c r="D38" i="19"/>
  <c r="C38" i="19"/>
  <c r="B38" i="19"/>
  <c r="A38" i="19"/>
  <c r="P37" i="19"/>
  <c r="M37" i="19"/>
  <c r="O37" i="19" s="1"/>
  <c r="E37" i="19"/>
  <c r="F37" i="19" s="1"/>
  <c r="G37" i="19" s="1"/>
  <c r="H37" i="19" s="1"/>
  <c r="I37" i="19" s="1"/>
  <c r="K37" i="19" s="1"/>
  <c r="L37" i="19" s="1"/>
  <c r="D37" i="19"/>
  <c r="C37" i="19"/>
  <c r="B37" i="19"/>
  <c r="A37" i="19"/>
  <c r="P36" i="19"/>
  <c r="M36" i="19"/>
  <c r="O36" i="19" s="1"/>
  <c r="E36" i="19"/>
  <c r="F36" i="19" s="1"/>
  <c r="G36" i="19" s="1"/>
  <c r="H36" i="19" s="1"/>
  <c r="I36" i="19" s="1"/>
  <c r="K36" i="19" s="1"/>
  <c r="L36" i="19" s="1"/>
  <c r="D36" i="19"/>
  <c r="C36" i="19"/>
  <c r="B36" i="19"/>
  <c r="A36" i="19"/>
  <c r="P35" i="19"/>
  <c r="M35" i="19"/>
  <c r="O35" i="19" s="1"/>
  <c r="E35" i="19"/>
  <c r="F35" i="19" s="1"/>
  <c r="G35" i="19" s="1"/>
  <c r="H35" i="19" s="1"/>
  <c r="I35" i="19" s="1"/>
  <c r="K35" i="19" s="1"/>
  <c r="L35" i="19" s="1"/>
  <c r="D35" i="19"/>
  <c r="C35" i="19"/>
  <c r="B35" i="19"/>
  <c r="A35" i="19"/>
  <c r="P34" i="19"/>
  <c r="M34" i="19"/>
  <c r="O34" i="19" s="1"/>
  <c r="E34" i="19"/>
  <c r="F34" i="19" s="1"/>
  <c r="G34" i="19" s="1"/>
  <c r="H34" i="19" s="1"/>
  <c r="I34" i="19" s="1"/>
  <c r="K34" i="19" s="1"/>
  <c r="L34" i="19" s="1"/>
  <c r="D34" i="19"/>
  <c r="C34" i="19"/>
  <c r="B34" i="19"/>
  <c r="A34" i="19"/>
  <c r="P33" i="19"/>
  <c r="M33" i="19"/>
  <c r="O33" i="19" s="1"/>
  <c r="E33" i="19"/>
  <c r="F33" i="19" s="1"/>
  <c r="G33" i="19" s="1"/>
  <c r="H33" i="19" s="1"/>
  <c r="I33" i="19" s="1"/>
  <c r="K33" i="19" s="1"/>
  <c r="L33" i="19" s="1"/>
  <c r="N33" i="19" s="1"/>
  <c r="D33" i="19"/>
  <c r="C33" i="19"/>
  <c r="B33" i="19"/>
  <c r="A33" i="19"/>
  <c r="P32" i="19"/>
  <c r="Q32" i="19" s="1"/>
  <c r="M32" i="19"/>
  <c r="O32" i="19" s="1"/>
  <c r="E32" i="19"/>
  <c r="F32" i="19" s="1"/>
  <c r="G32" i="19" s="1"/>
  <c r="H32" i="19" s="1"/>
  <c r="I32" i="19" s="1"/>
  <c r="K32" i="19" s="1"/>
  <c r="L32" i="19" s="1"/>
  <c r="N32" i="19" s="1"/>
  <c r="D32" i="19"/>
  <c r="C32" i="19"/>
  <c r="B32" i="19"/>
  <c r="A32" i="19"/>
  <c r="P31" i="19"/>
  <c r="M31" i="19"/>
  <c r="O31" i="19" s="1"/>
  <c r="L31" i="19"/>
  <c r="N31" i="19" s="1"/>
  <c r="H31" i="19"/>
  <c r="I31" i="19" s="1"/>
  <c r="K31" i="19" s="1"/>
  <c r="E31" i="19"/>
  <c r="F31" i="19" s="1"/>
  <c r="G31" i="19" s="1"/>
  <c r="D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P42" i="18"/>
  <c r="M42" i="18"/>
  <c r="O42" i="18" s="1"/>
  <c r="F42" i="18"/>
  <c r="G42" i="18" s="1"/>
  <c r="H42" i="18" s="1"/>
  <c r="I42" i="18" s="1"/>
  <c r="K42" i="18" s="1"/>
  <c r="L42" i="18" s="1"/>
  <c r="N42" i="18" s="1"/>
  <c r="E42" i="18"/>
  <c r="D42" i="18"/>
  <c r="C42" i="18"/>
  <c r="B42" i="18"/>
  <c r="A42" i="18"/>
  <c r="P41" i="18"/>
  <c r="O41" i="18"/>
  <c r="M41" i="18"/>
  <c r="E41" i="18"/>
  <c r="F41" i="18" s="1"/>
  <c r="G41" i="18" s="1"/>
  <c r="H41" i="18" s="1"/>
  <c r="I41" i="18" s="1"/>
  <c r="K41" i="18" s="1"/>
  <c r="L41" i="18" s="1"/>
  <c r="D41" i="18"/>
  <c r="C41" i="18"/>
  <c r="B41" i="18"/>
  <c r="A41" i="18"/>
  <c r="P40" i="18"/>
  <c r="M40" i="18"/>
  <c r="O40" i="18" s="1"/>
  <c r="H40" i="18"/>
  <c r="I40" i="18" s="1"/>
  <c r="K40" i="18" s="1"/>
  <c r="L40" i="18" s="1"/>
  <c r="N40" i="18" s="1"/>
  <c r="F40" i="18"/>
  <c r="G40" i="18" s="1"/>
  <c r="E40" i="18"/>
  <c r="D40" i="18"/>
  <c r="C40" i="18"/>
  <c r="B40" i="18"/>
  <c r="A40" i="18"/>
  <c r="Q39" i="18"/>
  <c r="P39" i="18"/>
  <c r="M39" i="18"/>
  <c r="O39" i="18" s="1"/>
  <c r="H39" i="18"/>
  <c r="I39" i="18" s="1"/>
  <c r="K39" i="18" s="1"/>
  <c r="L39" i="18" s="1"/>
  <c r="N39" i="18" s="1"/>
  <c r="F39" i="18"/>
  <c r="G39" i="18" s="1"/>
  <c r="E39" i="18"/>
  <c r="D39" i="18"/>
  <c r="C39" i="18"/>
  <c r="B39" i="18"/>
  <c r="A39" i="18"/>
  <c r="P38" i="18"/>
  <c r="M38" i="18"/>
  <c r="O38" i="18" s="1"/>
  <c r="F38" i="18"/>
  <c r="G38" i="18" s="1"/>
  <c r="H38" i="18" s="1"/>
  <c r="I38" i="18" s="1"/>
  <c r="K38" i="18" s="1"/>
  <c r="L38" i="18" s="1"/>
  <c r="E38" i="18"/>
  <c r="D38" i="18"/>
  <c r="C38" i="18"/>
  <c r="B38" i="18"/>
  <c r="A38" i="18"/>
  <c r="P37" i="18"/>
  <c r="M37" i="18"/>
  <c r="O37" i="18" s="1"/>
  <c r="I37" i="18"/>
  <c r="K37" i="18" s="1"/>
  <c r="L37" i="18" s="1"/>
  <c r="H37" i="18"/>
  <c r="F37" i="18"/>
  <c r="G37" i="18" s="1"/>
  <c r="E37" i="18"/>
  <c r="D37" i="18"/>
  <c r="C37" i="18"/>
  <c r="B37" i="18"/>
  <c r="A37" i="18"/>
  <c r="P36" i="18"/>
  <c r="M36" i="18"/>
  <c r="O36" i="18" s="1"/>
  <c r="F36" i="18"/>
  <c r="G36" i="18" s="1"/>
  <c r="H36" i="18" s="1"/>
  <c r="I36" i="18" s="1"/>
  <c r="K36" i="18" s="1"/>
  <c r="L36" i="18" s="1"/>
  <c r="N36" i="18" s="1"/>
  <c r="E36" i="18"/>
  <c r="D36" i="18"/>
  <c r="C36" i="18"/>
  <c r="B36" i="18"/>
  <c r="A36" i="18"/>
  <c r="P35" i="18"/>
  <c r="M35" i="18"/>
  <c r="O35" i="18" s="1"/>
  <c r="H35" i="18"/>
  <c r="I35" i="18" s="1"/>
  <c r="K35" i="18" s="1"/>
  <c r="L35" i="18" s="1"/>
  <c r="F35" i="18"/>
  <c r="G35" i="18" s="1"/>
  <c r="E35" i="18"/>
  <c r="D35" i="18"/>
  <c r="C35" i="18"/>
  <c r="B35" i="18"/>
  <c r="A35" i="18"/>
  <c r="P34" i="18"/>
  <c r="M34" i="18"/>
  <c r="O34" i="18" s="1"/>
  <c r="F34" i="18"/>
  <c r="G34" i="18" s="1"/>
  <c r="H34" i="18" s="1"/>
  <c r="I34" i="18" s="1"/>
  <c r="K34" i="18" s="1"/>
  <c r="L34" i="18" s="1"/>
  <c r="E34" i="18"/>
  <c r="D34" i="18"/>
  <c r="C34" i="18"/>
  <c r="B34" i="18"/>
  <c r="A34" i="18"/>
  <c r="P33" i="18"/>
  <c r="M33" i="18"/>
  <c r="O33" i="18" s="1"/>
  <c r="F33" i="18"/>
  <c r="G33" i="18" s="1"/>
  <c r="H33" i="18" s="1"/>
  <c r="I33" i="18" s="1"/>
  <c r="K33" i="18" s="1"/>
  <c r="L33" i="18" s="1"/>
  <c r="E33" i="18"/>
  <c r="D33" i="18"/>
  <c r="C33" i="18"/>
  <c r="B33" i="18"/>
  <c r="A33" i="18"/>
  <c r="P32" i="18"/>
  <c r="M32" i="18"/>
  <c r="O32" i="18" s="1"/>
  <c r="H32" i="18"/>
  <c r="I32" i="18" s="1"/>
  <c r="K32" i="18" s="1"/>
  <c r="L32" i="18" s="1"/>
  <c r="F32" i="18"/>
  <c r="G32" i="18" s="1"/>
  <c r="E32" i="18"/>
  <c r="D32" i="18"/>
  <c r="C32" i="18"/>
  <c r="B32" i="18"/>
  <c r="A32" i="18"/>
  <c r="Q31" i="18"/>
  <c r="P31" i="18"/>
  <c r="M31" i="18"/>
  <c r="O31" i="18" s="1"/>
  <c r="H31" i="18"/>
  <c r="I31" i="18" s="1"/>
  <c r="K31" i="18" s="1"/>
  <c r="L31" i="18" s="1"/>
  <c r="N31" i="18" s="1"/>
  <c r="F31" i="18"/>
  <c r="G31" i="18" s="1"/>
  <c r="E31" i="18"/>
  <c r="D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P42" i="17"/>
  <c r="N42" i="17"/>
  <c r="M42" i="17"/>
  <c r="O42" i="17" s="1"/>
  <c r="E42" i="17"/>
  <c r="F42" i="17" s="1"/>
  <c r="G42" i="17" s="1"/>
  <c r="H42" i="17" s="1"/>
  <c r="I42" i="17" s="1"/>
  <c r="K42" i="17" s="1"/>
  <c r="L42" i="17" s="1"/>
  <c r="Q42" i="17" s="1"/>
  <c r="D42" i="17"/>
  <c r="C42" i="17"/>
  <c r="B42" i="17"/>
  <c r="A42" i="17"/>
  <c r="P41" i="17"/>
  <c r="N41" i="17"/>
  <c r="M41" i="17"/>
  <c r="O41" i="17" s="1"/>
  <c r="E41" i="17"/>
  <c r="F41" i="17" s="1"/>
  <c r="G41" i="17" s="1"/>
  <c r="H41" i="17" s="1"/>
  <c r="I41" i="17" s="1"/>
  <c r="K41" i="17" s="1"/>
  <c r="L41" i="17" s="1"/>
  <c r="Q41" i="17" s="1"/>
  <c r="D41" i="17"/>
  <c r="C41" i="17"/>
  <c r="B41" i="17"/>
  <c r="A41" i="17"/>
  <c r="P40" i="17"/>
  <c r="N40" i="17"/>
  <c r="M40" i="17"/>
  <c r="O40" i="17" s="1"/>
  <c r="E40" i="17"/>
  <c r="F40" i="17" s="1"/>
  <c r="G40" i="17" s="1"/>
  <c r="H40" i="17" s="1"/>
  <c r="I40" i="17" s="1"/>
  <c r="K40" i="17" s="1"/>
  <c r="L40" i="17" s="1"/>
  <c r="Q40" i="17" s="1"/>
  <c r="D40" i="17"/>
  <c r="C40" i="17"/>
  <c r="B40" i="17"/>
  <c r="A40" i="17"/>
  <c r="P39" i="17"/>
  <c r="N39" i="17"/>
  <c r="M39" i="17"/>
  <c r="O39" i="17" s="1"/>
  <c r="E39" i="17"/>
  <c r="F39" i="17" s="1"/>
  <c r="G39" i="17" s="1"/>
  <c r="H39" i="17" s="1"/>
  <c r="I39" i="17" s="1"/>
  <c r="K39" i="17" s="1"/>
  <c r="L39" i="17" s="1"/>
  <c r="Q39" i="17" s="1"/>
  <c r="D39" i="17"/>
  <c r="C39" i="17"/>
  <c r="B39" i="17"/>
  <c r="A39" i="17"/>
  <c r="P38" i="17"/>
  <c r="N38" i="17"/>
  <c r="M38" i="17"/>
  <c r="O38" i="17" s="1"/>
  <c r="E38" i="17"/>
  <c r="F38" i="17" s="1"/>
  <c r="G38" i="17" s="1"/>
  <c r="H38" i="17" s="1"/>
  <c r="I38" i="17" s="1"/>
  <c r="K38" i="17" s="1"/>
  <c r="L38" i="17" s="1"/>
  <c r="Q38" i="17" s="1"/>
  <c r="D38" i="17"/>
  <c r="C38" i="17"/>
  <c r="B38" i="17"/>
  <c r="A38" i="17"/>
  <c r="P37" i="17"/>
  <c r="N37" i="17"/>
  <c r="M37" i="17"/>
  <c r="O37" i="17" s="1"/>
  <c r="E37" i="17"/>
  <c r="F37" i="17" s="1"/>
  <c r="G37" i="17" s="1"/>
  <c r="H37" i="17" s="1"/>
  <c r="I37" i="17" s="1"/>
  <c r="K37" i="17" s="1"/>
  <c r="L37" i="17" s="1"/>
  <c r="Q37" i="17" s="1"/>
  <c r="D37" i="17"/>
  <c r="C37" i="17"/>
  <c r="B37" i="17"/>
  <c r="A37" i="17"/>
  <c r="P36" i="17"/>
  <c r="N36" i="17"/>
  <c r="M36" i="17"/>
  <c r="O36" i="17" s="1"/>
  <c r="E36" i="17"/>
  <c r="F36" i="17" s="1"/>
  <c r="G36" i="17" s="1"/>
  <c r="H36" i="17" s="1"/>
  <c r="I36" i="17" s="1"/>
  <c r="K36" i="17" s="1"/>
  <c r="L36" i="17" s="1"/>
  <c r="Q36" i="17" s="1"/>
  <c r="D36" i="17"/>
  <c r="C36" i="17"/>
  <c r="B36" i="17"/>
  <c r="A36" i="17"/>
  <c r="P35" i="17"/>
  <c r="N35" i="17"/>
  <c r="M35" i="17"/>
  <c r="O35" i="17" s="1"/>
  <c r="E35" i="17"/>
  <c r="F35" i="17" s="1"/>
  <c r="G35" i="17" s="1"/>
  <c r="H35" i="17" s="1"/>
  <c r="I35" i="17" s="1"/>
  <c r="K35" i="17" s="1"/>
  <c r="L35" i="17" s="1"/>
  <c r="Q35" i="17" s="1"/>
  <c r="D35" i="17"/>
  <c r="C35" i="17"/>
  <c r="B35" i="17"/>
  <c r="A35" i="17"/>
  <c r="P34" i="17"/>
  <c r="N34" i="17"/>
  <c r="M34" i="17"/>
  <c r="O34" i="17" s="1"/>
  <c r="E34" i="17"/>
  <c r="F34" i="17" s="1"/>
  <c r="G34" i="17" s="1"/>
  <c r="H34" i="17" s="1"/>
  <c r="I34" i="17" s="1"/>
  <c r="K34" i="17" s="1"/>
  <c r="L34" i="17" s="1"/>
  <c r="Q34" i="17" s="1"/>
  <c r="D34" i="17"/>
  <c r="C34" i="17"/>
  <c r="B34" i="17"/>
  <c r="A34" i="17"/>
  <c r="P33" i="17"/>
  <c r="N33" i="17"/>
  <c r="M33" i="17"/>
  <c r="O33" i="17" s="1"/>
  <c r="E33" i="17"/>
  <c r="F33" i="17" s="1"/>
  <c r="G33" i="17" s="1"/>
  <c r="H33" i="17" s="1"/>
  <c r="I33" i="17" s="1"/>
  <c r="K33" i="17" s="1"/>
  <c r="L33" i="17" s="1"/>
  <c r="Q33" i="17" s="1"/>
  <c r="D33" i="17"/>
  <c r="C33" i="17"/>
  <c r="B33" i="17"/>
  <c r="A33" i="17"/>
  <c r="P32" i="17"/>
  <c r="N32" i="17"/>
  <c r="M32" i="17"/>
  <c r="O32" i="17" s="1"/>
  <c r="E32" i="17"/>
  <c r="F32" i="17" s="1"/>
  <c r="G32" i="17" s="1"/>
  <c r="H32" i="17" s="1"/>
  <c r="I32" i="17" s="1"/>
  <c r="K32" i="17" s="1"/>
  <c r="L32" i="17" s="1"/>
  <c r="D32" i="17"/>
  <c r="C32" i="17"/>
  <c r="B32" i="17"/>
  <c r="A32" i="17"/>
  <c r="P31" i="17"/>
  <c r="N31" i="17"/>
  <c r="M31" i="17"/>
  <c r="O31" i="17" s="1"/>
  <c r="E31" i="17"/>
  <c r="F31" i="17" s="1"/>
  <c r="G31" i="17" s="1"/>
  <c r="H31" i="17" s="1"/>
  <c r="I31" i="17" s="1"/>
  <c r="K31" i="17" s="1"/>
  <c r="L31" i="17" s="1"/>
  <c r="D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P42" i="16"/>
  <c r="M42" i="16"/>
  <c r="O42" i="16" s="1"/>
  <c r="F42" i="16"/>
  <c r="G42" i="16" s="1"/>
  <c r="H42" i="16" s="1"/>
  <c r="I42" i="16" s="1"/>
  <c r="K42" i="16" s="1"/>
  <c r="L42" i="16" s="1"/>
  <c r="E42" i="16"/>
  <c r="D42" i="16"/>
  <c r="C42" i="16"/>
  <c r="B42" i="16"/>
  <c r="A42" i="16"/>
  <c r="P41" i="16"/>
  <c r="M41" i="16"/>
  <c r="O41" i="16" s="1"/>
  <c r="I41" i="16"/>
  <c r="K41" i="16" s="1"/>
  <c r="L41" i="16" s="1"/>
  <c r="H41" i="16"/>
  <c r="F41" i="16"/>
  <c r="G41" i="16" s="1"/>
  <c r="E41" i="16"/>
  <c r="D41" i="16"/>
  <c r="C41" i="16"/>
  <c r="B41" i="16"/>
  <c r="A41" i="16"/>
  <c r="P40" i="16"/>
  <c r="M40" i="16"/>
  <c r="O40" i="16" s="1"/>
  <c r="F40" i="16"/>
  <c r="G40" i="16" s="1"/>
  <c r="H40" i="16" s="1"/>
  <c r="I40" i="16" s="1"/>
  <c r="K40" i="16" s="1"/>
  <c r="L40" i="16" s="1"/>
  <c r="N40" i="16" s="1"/>
  <c r="E40" i="16"/>
  <c r="D40" i="16"/>
  <c r="C40" i="16"/>
  <c r="B40" i="16"/>
  <c r="A40" i="16"/>
  <c r="P39" i="16"/>
  <c r="M39" i="16"/>
  <c r="O39" i="16" s="1"/>
  <c r="H39" i="16"/>
  <c r="I39" i="16" s="1"/>
  <c r="K39" i="16" s="1"/>
  <c r="L39" i="16" s="1"/>
  <c r="F39" i="16"/>
  <c r="G39" i="16" s="1"/>
  <c r="E39" i="16"/>
  <c r="D39" i="16"/>
  <c r="C39" i="16"/>
  <c r="B39" i="16"/>
  <c r="A39" i="16"/>
  <c r="P38" i="16"/>
  <c r="M38" i="16"/>
  <c r="O38" i="16" s="1"/>
  <c r="I38" i="16"/>
  <c r="K38" i="16" s="1"/>
  <c r="L38" i="16" s="1"/>
  <c r="N38" i="16" s="1"/>
  <c r="H38" i="16"/>
  <c r="F38" i="16"/>
  <c r="G38" i="16" s="1"/>
  <c r="E38" i="16"/>
  <c r="D38" i="16"/>
  <c r="C38" i="16"/>
  <c r="B38" i="16"/>
  <c r="A38" i="16"/>
  <c r="P37" i="16"/>
  <c r="M37" i="16"/>
  <c r="O37" i="16" s="1"/>
  <c r="F37" i="16"/>
  <c r="G37" i="16" s="1"/>
  <c r="H37" i="16" s="1"/>
  <c r="I37" i="16" s="1"/>
  <c r="K37" i="16" s="1"/>
  <c r="L37" i="16" s="1"/>
  <c r="E37" i="16"/>
  <c r="D37" i="16"/>
  <c r="C37" i="16"/>
  <c r="B37" i="16"/>
  <c r="A37" i="16"/>
  <c r="P36" i="16"/>
  <c r="M36" i="16"/>
  <c r="O36" i="16" s="1"/>
  <c r="I36" i="16"/>
  <c r="K36" i="16" s="1"/>
  <c r="L36" i="16" s="1"/>
  <c r="H36" i="16"/>
  <c r="F36" i="16"/>
  <c r="G36" i="16" s="1"/>
  <c r="E36" i="16"/>
  <c r="D36" i="16"/>
  <c r="C36" i="16"/>
  <c r="B36" i="16"/>
  <c r="A36" i="16"/>
  <c r="Q35" i="16"/>
  <c r="P35" i="16"/>
  <c r="M35" i="16"/>
  <c r="O35" i="16" s="1"/>
  <c r="I35" i="16"/>
  <c r="K35" i="16" s="1"/>
  <c r="L35" i="16" s="1"/>
  <c r="N35" i="16" s="1"/>
  <c r="H35" i="16"/>
  <c r="F35" i="16"/>
  <c r="G35" i="16" s="1"/>
  <c r="E35" i="16"/>
  <c r="D35" i="16"/>
  <c r="C35" i="16"/>
  <c r="B35" i="16"/>
  <c r="A35" i="16"/>
  <c r="P34" i="16"/>
  <c r="M34" i="16"/>
  <c r="O34" i="16" s="1"/>
  <c r="F34" i="16"/>
  <c r="G34" i="16" s="1"/>
  <c r="H34" i="16" s="1"/>
  <c r="I34" i="16" s="1"/>
  <c r="K34" i="16" s="1"/>
  <c r="L34" i="16" s="1"/>
  <c r="E34" i="16"/>
  <c r="D34" i="16"/>
  <c r="C34" i="16"/>
  <c r="B34" i="16"/>
  <c r="A34" i="16"/>
  <c r="P33" i="16"/>
  <c r="M33" i="16"/>
  <c r="O33" i="16" s="1"/>
  <c r="I33" i="16"/>
  <c r="K33" i="16" s="1"/>
  <c r="L33" i="16" s="1"/>
  <c r="H33" i="16"/>
  <c r="F33" i="16"/>
  <c r="G33" i="16" s="1"/>
  <c r="E33" i="16"/>
  <c r="D33" i="16"/>
  <c r="C33" i="16"/>
  <c r="B33" i="16"/>
  <c r="A33" i="16"/>
  <c r="P32" i="16"/>
  <c r="M32" i="16"/>
  <c r="O32" i="16" s="1"/>
  <c r="F32" i="16"/>
  <c r="G32" i="16" s="1"/>
  <c r="H32" i="16" s="1"/>
  <c r="I32" i="16" s="1"/>
  <c r="K32" i="16" s="1"/>
  <c r="L32" i="16" s="1"/>
  <c r="N32" i="16" s="1"/>
  <c r="E32" i="16"/>
  <c r="D32" i="16"/>
  <c r="C32" i="16"/>
  <c r="B32" i="16"/>
  <c r="A32" i="16"/>
  <c r="P31" i="16"/>
  <c r="M31" i="16"/>
  <c r="O31" i="16" s="1"/>
  <c r="H31" i="16"/>
  <c r="I31" i="16" s="1"/>
  <c r="K31" i="16" s="1"/>
  <c r="L31" i="16" s="1"/>
  <c r="F31" i="16"/>
  <c r="G31" i="16" s="1"/>
  <c r="E31" i="16"/>
  <c r="D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P42" i="15"/>
  <c r="M42" i="15"/>
  <c r="O42" i="15" s="1"/>
  <c r="E42" i="15"/>
  <c r="F42" i="15" s="1"/>
  <c r="G42" i="15" s="1"/>
  <c r="H42" i="15" s="1"/>
  <c r="I42" i="15" s="1"/>
  <c r="K42" i="15" s="1"/>
  <c r="L42" i="15" s="1"/>
  <c r="N42" i="15" s="1"/>
  <c r="D42" i="15"/>
  <c r="C42" i="15"/>
  <c r="B42" i="15"/>
  <c r="A42" i="15"/>
  <c r="P41" i="15"/>
  <c r="M41" i="15"/>
  <c r="O41" i="15" s="1"/>
  <c r="E41" i="15"/>
  <c r="F41" i="15" s="1"/>
  <c r="G41" i="15" s="1"/>
  <c r="H41" i="15" s="1"/>
  <c r="I41" i="15" s="1"/>
  <c r="K41" i="15" s="1"/>
  <c r="L41" i="15" s="1"/>
  <c r="N41" i="15" s="1"/>
  <c r="D41" i="15"/>
  <c r="C41" i="15"/>
  <c r="B41" i="15"/>
  <c r="A41" i="15"/>
  <c r="P40" i="15"/>
  <c r="M40" i="15"/>
  <c r="O40" i="15" s="1"/>
  <c r="E40" i="15"/>
  <c r="F40" i="15" s="1"/>
  <c r="G40" i="15" s="1"/>
  <c r="H40" i="15" s="1"/>
  <c r="I40" i="15" s="1"/>
  <c r="K40" i="15" s="1"/>
  <c r="L40" i="15" s="1"/>
  <c r="N40" i="15" s="1"/>
  <c r="D40" i="15"/>
  <c r="C40" i="15"/>
  <c r="B40" i="15"/>
  <c r="A40" i="15"/>
  <c r="P39" i="15"/>
  <c r="M39" i="15"/>
  <c r="O39" i="15" s="1"/>
  <c r="G39" i="15"/>
  <c r="H39" i="15" s="1"/>
  <c r="I39" i="15" s="1"/>
  <c r="K39" i="15" s="1"/>
  <c r="L39" i="15" s="1"/>
  <c r="E39" i="15"/>
  <c r="F39" i="15" s="1"/>
  <c r="D39" i="15"/>
  <c r="C39" i="15"/>
  <c r="B39" i="15"/>
  <c r="A39" i="15"/>
  <c r="P38" i="15"/>
  <c r="Q38" i="15" s="1"/>
  <c r="N38" i="15"/>
  <c r="M38" i="15"/>
  <c r="O38" i="15" s="1"/>
  <c r="H38" i="15"/>
  <c r="I38" i="15" s="1"/>
  <c r="K38" i="15" s="1"/>
  <c r="L38" i="15" s="1"/>
  <c r="G38" i="15"/>
  <c r="E38" i="15"/>
  <c r="F38" i="15" s="1"/>
  <c r="D38" i="15"/>
  <c r="C38" i="15"/>
  <c r="B38" i="15"/>
  <c r="A38" i="15"/>
  <c r="P37" i="15"/>
  <c r="M37" i="15"/>
  <c r="O37" i="15" s="1"/>
  <c r="E37" i="15"/>
  <c r="F37" i="15" s="1"/>
  <c r="G37" i="15" s="1"/>
  <c r="H37" i="15" s="1"/>
  <c r="I37" i="15" s="1"/>
  <c r="K37" i="15" s="1"/>
  <c r="L37" i="15" s="1"/>
  <c r="D37" i="15"/>
  <c r="C37" i="15"/>
  <c r="B37" i="15"/>
  <c r="A37" i="15"/>
  <c r="P36" i="15"/>
  <c r="Q36" i="15" s="1"/>
  <c r="M36" i="15"/>
  <c r="O36" i="15" s="1"/>
  <c r="K36" i="15"/>
  <c r="L36" i="15" s="1"/>
  <c r="N36" i="15" s="1"/>
  <c r="H36" i="15"/>
  <c r="I36" i="15" s="1"/>
  <c r="G36" i="15"/>
  <c r="E36" i="15"/>
  <c r="F36" i="15" s="1"/>
  <c r="D36" i="15"/>
  <c r="C36" i="15"/>
  <c r="B36" i="15"/>
  <c r="A36" i="15"/>
  <c r="P35" i="15"/>
  <c r="M35" i="15"/>
  <c r="O35" i="15" s="1"/>
  <c r="E35" i="15"/>
  <c r="F35" i="15" s="1"/>
  <c r="G35" i="15" s="1"/>
  <c r="H35" i="15" s="1"/>
  <c r="I35" i="15" s="1"/>
  <c r="K35" i="15" s="1"/>
  <c r="L35" i="15" s="1"/>
  <c r="N35" i="15" s="1"/>
  <c r="D35" i="15"/>
  <c r="C35" i="15"/>
  <c r="B35" i="15"/>
  <c r="A35" i="15"/>
  <c r="P34" i="15"/>
  <c r="M34" i="15"/>
  <c r="O34" i="15" s="1"/>
  <c r="K34" i="15"/>
  <c r="L34" i="15" s="1"/>
  <c r="H34" i="15"/>
  <c r="I34" i="15" s="1"/>
  <c r="G34" i="15"/>
  <c r="E34" i="15"/>
  <c r="F34" i="15" s="1"/>
  <c r="D34" i="15"/>
  <c r="C34" i="15"/>
  <c r="B34" i="15"/>
  <c r="A34" i="15"/>
  <c r="Q33" i="15"/>
  <c r="P33" i="15"/>
  <c r="M33" i="15"/>
  <c r="O33" i="15" s="1"/>
  <c r="E33" i="15"/>
  <c r="F33" i="15" s="1"/>
  <c r="G33" i="15" s="1"/>
  <c r="H33" i="15" s="1"/>
  <c r="I33" i="15" s="1"/>
  <c r="K33" i="15" s="1"/>
  <c r="L33" i="15" s="1"/>
  <c r="N33" i="15" s="1"/>
  <c r="D33" i="15"/>
  <c r="C33" i="15"/>
  <c r="B33" i="15"/>
  <c r="A33" i="15"/>
  <c r="P32" i="15"/>
  <c r="M32" i="15"/>
  <c r="O32" i="15" s="1"/>
  <c r="K32" i="15"/>
  <c r="L32" i="15" s="1"/>
  <c r="N32" i="15" s="1"/>
  <c r="H32" i="15"/>
  <c r="I32" i="15" s="1"/>
  <c r="G32" i="15"/>
  <c r="E32" i="15"/>
  <c r="F32" i="15" s="1"/>
  <c r="D32" i="15"/>
  <c r="C32" i="15"/>
  <c r="B32" i="15"/>
  <c r="A32" i="15"/>
  <c r="P31" i="15"/>
  <c r="O31" i="15"/>
  <c r="M31" i="15"/>
  <c r="F31" i="15"/>
  <c r="G31" i="15" s="1"/>
  <c r="H31" i="15" s="1"/>
  <c r="I31" i="15" s="1"/>
  <c r="K31" i="15" s="1"/>
  <c r="L31" i="15" s="1"/>
  <c r="E31" i="15"/>
  <c r="D31" i="15"/>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P42" i="14"/>
  <c r="M42" i="14"/>
  <c r="O42" i="14" s="1"/>
  <c r="K42" i="14"/>
  <c r="L42" i="14" s="1"/>
  <c r="I42" i="14"/>
  <c r="H42" i="14"/>
  <c r="F42" i="14"/>
  <c r="G42" i="14" s="1"/>
  <c r="E42" i="14"/>
  <c r="D42" i="14"/>
  <c r="C42" i="14"/>
  <c r="B42" i="14"/>
  <c r="A42" i="14"/>
  <c r="P41" i="14"/>
  <c r="O41" i="14"/>
  <c r="M41" i="14"/>
  <c r="F41" i="14"/>
  <c r="G41" i="14" s="1"/>
  <c r="H41" i="14" s="1"/>
  <c r="I41" i="14" s="1"/>
  <c r="K41" i="14" s="1"/>
  <c r="L41" i="14" s="1"/>
  <c r="E41" i="14"/>
  <c r="D41" i="14"/>
  <c r="C41" i="14"/>
  <c r="B41" i="14"/>
  <c r="A41" i="14"/>
  <c r="P40" i="14"/>
  <c r="O40" i="14"/>
  <c r="M40" i="14"/>
  <c r="F40" i="14"/>
  <c r="G40" i="14" s="1"/>
  <c r="H40" i="14" s="1"/>
  <c r="I40" i="14" s="1"/>
  <c r="K40" i="14" s="1"/>
  <c r="L40" i="14" s="1"/>
  <c r="E40" i="14"/>
  <c r="D40" i="14"/>
  <c r="C40" i="14"/>
  <c r="B40" i="14"/>
  <c r="A40" i="14"/>
  <c r="P39" i="14"/>
  <c r="M39" i="14"/>
  <c r="O39" i="14" s="1"/>
  <c r="L39" i="14"/>
  <c r="K39" i="14"/>
  <c r="I39" i="14"/>
  <c r="H39" i="14"/>
  <c r="F39" i="14"/>
  <c r="G39" i="14" s="1"/>
  <c r="E39" i="14"/>
  <c r="D39" i="14"/>
  <c r="C39" i="14"/>
  <c r="B39" i="14"/>
  <c r="A39" i="14"/>
  <c r="P38" i="14"/>
  <c r="M38" i="14"/>
  <c r="O38" i="14" s="1"/>
  <c r="I38" i="14"/>
  <c r="K38" i="14" s="1"/>
  <c r="L38" i="14" s="1"/>
  <c r="H38" i="14"/>
  <c r="F38" i="14"/>
  <c r="G38" i="14" s="1"/>
  <c r="E38" i="14"/>
  <c r="D38" i="14"/>
  <c r="C38" i="14"/>
  <c r="B38" i="14"/>
  <c r="A38" i="14"/>
  <c r="Q37" i="14"/>
  <c r="P37" i="14"/>
  <c r="O37" i="14"/>
  <c r="M37" i="14"/>
  <c r="H37" i="14"/>
  <c r="I37" i="14" s="1"/>
  <c r="K37" i="14" s="1"/>
  <c r="L37" i="14" s="1"/>
  <c r="F37" i="14"/>
  <c r="G37" i="14" s="1"/>
  <c r="E37" i="14"/>
  <c r="D37" i="14"/>
  <c r="C37" i="14"/>
  <c r="B37" i="14"/>
  <c r="A37" i="14"/>
  <c r="P36" i="14"/>
  <c r="O36" i="14"/>
  <c r="M36" i="14"/>
  <c r="E36" i="14"/>
  <c r="F36" i="14" s="1"/>
  <c r="G36" i="14" s="1"/>
  <c r="H36" i="14" s="1"/>
  <c r="I36" i="14" s="1"/>
  <c r="K36" i="14" s="1"/>
  <c r="L36" i="14" s="1"/>
  <c r="D36" i="14"/>
  <c r="C36" i="14"/>
  <c r="B36" i="14"/>
  <c r="A36" i="14"/>
  <c r="P35" i="14"/>
  <c r="N35" i="14"/>
  <c r="M35" i="14"/>
  <c r="O35" i="14" s="1"/>
  <c r="E35" i="14"/>
  <c r="F35" i="14" s="1"/>
  <c r="G35" i="14" s="1"/>
  <c r="H35" i="14" s="1"/>
  <c r="I35" i="14" s="1"/>
  <c r="K35" i="14" s="1"/>
  <c r="L35" i="14" s="1"/>
  <c r="D35" i="14"/>
  <c r="C35" i="14"/>
  <c r="B35" i="14"/>
  <c r="A35" i="14"/>
  <c r="P34" i="14"/>
  <c r="M34" i="14"/>
  <c r="O34" i="14" s="1"/>
  <c r="L34" i="14"/>
  <c r="E34" i="14"/>
  <c r="F34" i="14" s="1"/>
  <c r="G34" i="14" s="1"/>
  <c r="H34" i="14" s="1"/>
  <c r="I34" i="14" s="1"/>
  <c r="K34" i="14" s="1"/>
  <c r="D34" i="14"/>
  <c r="C34" i="14"/>
  <c r="B34" i="14"/>
  <c r="A34" i="14"/>
  <c r="P33" i="14"/>
  <c r="M33" i="14"/>
  <c r="O33" i="14" s="1"/>
  <c r="L33" i="14"/>
  <c r="K33" i="14"/>
  <c r="I33" i="14"/>
  <c r="H33" i="14"/>
  <c r="F33" i="14"/>
  <c r="G33" i="14" s="1"/>
  <c r="E33" i="14"/>
  <c r="D33" i="14"/>
  <c r="C33" i="14"/>
  <c r="B33" i="14"/>
  <c r="A33" i="14"/>
  <c r="P32" i="14"/>
  <c r="M32" i="14"/>
  <c r="O32" i="14" s="1"/>
  <c r="I32" i="14"/>
  <c r="K32" i="14" s="1"/>
  <c r="L32" i="14" s="1"/>
  <c r="H32" i="14"/>
  <c r="F32" i="14"/>
  <c r="G32" i="14" s="1"/>
  <c r="E32" i="14"/>
  <c r="D32" i="14"/>
  <c r="C32" i="14"/>
  <c r="B32" i="14"/>
  <c r="A32" i="14"/>
  <c r="Q31" i="14"/>
  <c r="P31" i="14"/>
  <c r="O31" i="14"/>
  <c r="M31" i="14"/>
  <c r="I31" i="14"/>
  <c r="K31" i="14" s="1"/>
  <c r="L31" i="14" s="1"/>
  <c r="H31" i="14"/>
  <c r="F31" i="14"/>
  <c r="G31" i="14" s="1"/>
  <c r="E31" i="14"/>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P42" i="13"/>
  <c r="M42" i="13"/>
  <c r="O42" i="13" s="1"/>
  <c r="K42" i="13"/>
  <c r="L42" i="13" s="1"/>
  <c r="E42" i="13"/>
  <c r="F42" i="13" s="1"/>
  <c r="G42" i="13" s="1"/>
  <c r="H42" i="13" s="1"/>
  <c r="I42" i="13" s="1"/>
  <c r="D42" i="13"/>
  <c r="C42" i="13"/>
  <c r="B42" i="13"/>
  <c r="A42" i="13"/>
  <c r="P41" i="13"/>
  <c r="M41" i="13"/>
  <c r="O41" i="13" s="1"/>
  <c r="K41" i="13"/>
  <c r="L41" i="13" s="1"/>
  <c r="I41" i="13"/>
  <c r="H41" i="13"/>
  <c r="G41" i="13"/>
  <c r="F41" i="13"/>
  <c r="E41" i="13"/>
  <c r="D41" i="13"/>
  <c r="C41" i="13"/>
  <c r="B41" i="13"/>
  <c r="A41" i="13"/>
  <c r="P40" i="13"/>
  <c r="M40" i="13"/>
  <c r="O40" i="13" s="1"/>
  <c r="I40" i="13"/>
  <c r="K40" i="13" s="1"/>
  <c r="L40" i="13" s="1"/>
  <c r="H40" i="13"/>
  <c r="G40" i="13"/>
  <c r="F40" i="13"/>
  <c r="E40" i="13"/>
  <c r="D40" i="13"/>
  <c r="C40" i="13"/>
  <c r="B40" i="13"/>
  <c r="A40" i="13"/>
  <c r="Q39" i="13"/>
  <c r="P39" i="13"/>
  <c r="O39" i="13"/>
  <c r="M39" i="13"/>
  <c r="H39" i="13"/>
  <c r="I39" i="13" s="1"/>
  <c r="K39" i="13" s="1"/>
  <c r="L39" i="13" s="1"/>
  <c r="G39" i="13"/>
  <c r="F39" i="13"/>
  <c r="E39" i="13"/>
  <c r="D39" i="13"/>
  <c r="C39" i="13"/>
  <c r="B39" i="13"/>
  <c r="A39" i="13"/>
  <c r="P38" i="13"/>
  <c r="O38" i="13"/>
  <c r="M38" i="13"/>
  <c r="G38" i="13"/>
  <c r="H38" i="13" s="1"/>
  <c r="I38" i="13" s="1"/>
  <c r="K38" i="13" s="1"/>
  <c r="L38" i="13" s="1"/>
  <c r="F38" i="13"/>
  <c r="E38" i="13"/>
  <c r="D38" i="13"/>
  <c r="C38" i="13"/>
  <c r="B38" i="13"/>
  <c r="A38" i="13"/>
  <c r="P37" i="13"/>
  <c r="Q37" i="13" s="1"/>
  <c r="O37" i="13"/>
  <c r="M37" i="13"/>
  <c r="H37" i="13"/>
  <c r="I37" i="13" s="1"/>
  <c r="K37" i="13" s="1"/>
  <c r="L37" i="13" s="1"/>
  <c r="G37" i="13"/>
  <c r="F37" i="13"/>
  <c r="E37" i="13"/>
  <c r="D37" i="13"/>
  <c r="C37" i="13"/>
  <c r="B37" i="13"/>
  <c r="A37" i="13"/>
  <c r="P36" i="13"/>
  <c r="O36" i="13"/>
  <c r="M36" i="13"/>
  <c r="G36" i="13"/>
  <c r="H36" i="13" s="1"/>
  <c r="I36" i="13" s="1"/>
  <c r="K36" i="13" s="1"/>
  <c r="L36" i="13" s="1"/>
  <c r="F36" i="13"/>
  <c r="E36" i="13"/>
  <c r="D36" i="13"/>
  <c r="C36" i="13"/>
  <c r="B36" i="13"/>
  <c r="A36" i="13"/>
  <c r="P35" i="13"/>
  <c r="Q35" i="13" s="1"/>
  <c r="O35" i="13"/>
  <c r="M35" i="13"/>
  <c r="H35" i="13"/>
  <c r="I35" i="13" s="1"/>
  <c r="K35" i="13" s="1"/>
  <c r="L35" i="13" s="1"/>
  <c r="G35" i="13"/>
  <c r="F35" i="13"/>
  <c r="E35" i="13"/>
  <c r="D35" i="13"/>
  <c r="C35" i="13"/>
  <c r="B35" i="13"/>
  <c r="A35" i="13"/>
  <c r="P34" i="13"/>
  <c r="O34" i="13"/>
  <c r="M34" i="13"/>
  <c r="G34" i="13"/>
  <c r="H34" i="13" s="1"/>
  <c r="I34" i="13" s="1"/>
  <c r="K34" i="13" s="1"/>
  <c r="L34" i="13" s="1"/>
  <c r="F34" i="13"/>
  <c r="E34" i="13"/>
  <c r="D34" i="13"/>
  <c r="C34" i="13"/>
  <c r="B34" i="13"/>
  <c r="A34" i="13"/>
  <c r="P33" i="13"/>
  <c r="Q33" i="13" s="1"/>
  <c r="O33" i="13"/>
  <c r="M33" i="13"/>
  <c r="H33" i="13"/>
  <c r="I33" i="13" s="1"/>
  <c r="K33" i="13" s="1"/>
  <c r="L33" i="13" s="1"/>
  <c r="G33" i="13"/>
  <c r="F33" i="13"/>
  <c r="E33" i="13"/>
  <c r="D33" i="13"/>
  <c r="C33" i="13"/>
  <c r="B33" i="13"/>
  <c r="A33" i="13"/>
  <c r="P32" i="13"/>
  <c r="O32" i="13"/>
  <c r="M32" i="13"/>
  <c r="G32" i="13"/>
  <c r="H32" i="13" s="1"/>
  <c r="I32" i="13" s="1"/>
  <c r="K32" i="13" s="1"/>
  <c r="L32" i="13" s="1"/>
  <c r="F32" i="13"/>
  <c r="E32" i="13"/>
  <c r="D32" i="13"/>
  <c r="C32" i="13"/>
  <c r="B32" i="13"/>
  <c r="A32" i="13"/>
  <c r="P31" i="13"/>
  <c r="Q31" i="13" s="1"/>
  <c r="O31" i="13"/>
  <c r="M31" i="13"/>
  <c r="H31" i="13"/>
  <c r="I31" i="13" s="1"/>
  <c r="K31" i="13" s="1"/>
  <c r="L31" i="13" s="1"/>
  <c r="G31" i="13"/>
  <c r="F31" i="13"/>
  <c r="E31" i="13"/>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M42" i="12"/>
  <c r="O42" i="12" s="1"/>
  <c r="L42" i="12"/>
  <c r="E42" i="12"/>
  <c r="F42" i="12" s="1"/>
  <c r="G42" i="12" s="1"/>
  <c r="H42" i="12" s="1"/>
  <c r="I42" i="12" s="1"/>
  <c r="K42" i="12" s="1"/>
  <c r="D42" i="12"/>
  <c r="C42" i="12"/>
  <c r="B42" i="12"/>
  <c r="A42" i="12"/>
  <c r="P41" i="12"/>
  <c r="M41" i="12"/>
  <c r="O41" i="12" s="1"/>
  <c r="L41" i="12"/>
  <c r="E41" i="12"/>
  <c r="F41" i="12" s="1"/>
  <c r="G41" i="12" s="1"/>
  <c r="H41" i="12" s="1"/>
  <c r="I41" i="12" s="1"/>
  <c r="K41" i="12" s="1"/>
  <c r="D41" i="12"/>
  <c r="C41" i="12"/>
  <c r="B41" i="12"/>
  <c r="A41" i="12"/>
  <c r="P40" i="12"/>
  <c r="M40" i="12"/>
  <c r="O40" i="12" s="1"/>
  <c r="L40" i="12"/>
  <c r="E40" i="12"/>
  <c r="F40" i="12" s="1"/>
  <c r="G40" i="12" s="1"/>
  <c r="H40" i="12" s="1"/>
  <c r="I40" i="12" s="1"/>
  <c r="K40" i="12" s="1"/>
  <c r="D40" i="12"/>
  <c r="C40" i="12"/>
  <c r="B40" i="12"/>
  <c r="A40" i="12"/>
  <c r="P39" i="12"/>
  <c r="M39" i="12"/>
  <c r="O39" i="12" s="1"/>
  <c r="L39" i="12"/>
  <c r="E39" i="12"/>
  <c r="F39" i="12" s="1"/>
  <c r="G39" i="12" s="1"/>
  <c r="H39" i="12" s="1"/>
  <c r="I39" i="12" s="1"/>
  <c r="K39" i="12" s="1"/>
  <c r="D39" i="12"/>
  <c r="C39" i="12"/>
  <c r="B39" i="12"/>
  <c r="A39" i="12"/>
  <c r="P38" i="12"/>
  <c r="M38" i="12"/>
  <c r="O38" i="12" s="1"/>
  <c r="L38" i="12"/>
  <c r="K38" i="12"/>
  <c r="E38" i="12"/>
  <c r="F38" i="12" s="1"/>
  <c r="G38" i="12" s="1"/>
  <c r="H38" i="12" s="1"/>
  <c r="I38" i="12" s="1"/>
  <c r="D38" i="12"/>
  <c r="C38" i="12"/>
  <c r="B38" i="12"/>
  <c r="A38" i="12"/>
  <c r="P37" i="12"/>
  <c r="M37" i="12"/>
  <c r="O37" i="12" s="1"/>
  <c r="L37" i="12"/>
  <c r="K37" i="12"/>
  <c r="F37" i="12"/>
  <c r="G37" i="12" s="1"/>
  <c r="H37" i="12" s="1"/>
  <c r="I37" i="12" s="1"/>
  <c r="E37" i="12"/>
  <c r="D37" i="12"/>
  <c r="C37" i="12"/>
  <c r="B37" i="12"/>
  <c r="A37" i="12"/>
  <c r="P36" i="12"/>
  <c r="M36" i="12"/>
  <c r="O36" i="12" s="1"/>
  <c r="L36" i="12"/>
  <c r="K36" i="12"/>
  <c r="F36" i="12"/>
  <c r="G36" i="12" s="1"/>
  <c r="H36" i="12" s="1"/>
  <c r="I36" i="12" s="1"/>
  <c r="E36" i="12"/>
  <c r="D36" i="12"/>
  <c r="C36" i="12"/>
  <c r="B36" i="12"/>
  <c r="A36" i="12"/>
  <c r="P35" i="12"/>
  <c r="M35" i="12"/>
  <c r="O35" i="12" s="1"/>
  <c r="L35" i="12"/>
  <c r="F35" i="12"/>
  <c r="G35" i="12" s="1"/>
  <c r="H35" i="12" s="1"/>
  <c r="I35" i="12" s="1"/>
  <c r="K35" i="12" s="1"/>
  <c r="E35" i="12"/>
  <c r="D35" i="12"/>
  <c r="C35" i="12"/>
  <c r="B35" i="12"/>
  <c r="A35" i="12"/>
  <c r="P34" i="12"/>
  <c r="M34" i="12"/>
  <c r="O34" i="12" s="1"/>
  <c r="F34" i="12"/>
  <c r="G34" i="12" s="1"/>
  <c r="H34" i="12" s="1"/>
  <c r="I34" i="12" s="1"/>
  <c r="K34" i="12" s="1"/>
  <c r="L34" i="12" s="1"/>
  <c r="E34" i="12"/>
  <c r="D34" i="12"/>
  <c r="C34" i="12"/>
  <c r="B34" i="12"/>
  <c r="A34" i="12"/>
  <c r="P33" i="12"/>
  <c r="M33" i="12"/>
  <c r="O33" i="12" s="1"/>
  <c r="L33" i="12"/>
  <c r="K33" i="12"/>
  <c r="F33" i="12"/>
  <c r="G33" i="12" s="1"/>
  <c r="H33" i="12" s="1"/>
  <c r="I33" i="12" s="1"/>
  <c r="E33" i="12"/>
  <c r="D33" i="12"/>
  <c r="C33" i="12"/>
  <c r="B33" i="12"/>
  <c r="A33" i="12"/>
  <c r="P32" i="12"/>
  <c r="M32" i="12"/>
  <c r="O32" i="12" s="1"/>
  <c r="L32" i="12"/>
  <c r="K32" i="12"/>
  <c r="F32" i="12"/>
  <c r="G32" i="12" s="1"/>
  <c r="H32" i="12" s="1"/>
  <c r="I32" i="12" s="1"/>
  <c r="E32" i="12"/>
  <c r="D32" i="12"/>
  <c r="C32" i="12"/>
  <c r="B32" i="12"/>
  <c r="A32" i="12"/>
  <c r="P31" i="12"/>
  <c r="M31" i="12"/>
  <c r="O31" i="12" s="1"/>
  <c r="L31" i="12"/>
  <c r="F31" i="12"/>
  <c r="G31" i="12" s="1"/>
  <c r="H31" i="12" s="1"/>
  <c r="I31" i="12" s="1"/>
  <c r="K31" i="12" s="1"/>
  <c r="E31" i="12"/>
  <c r="D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Q42" i="2"/>
  <c r="P42" i="2"/>
  <c r="O42" i="2"/>
  <c r="N42" i="2"/>
  <c r="M42" i="2"/>
  <c r="L42" i="2"/>
  <c r="D33" i="1" s="1"/>
  <c r="D49" i="1" s="1"/>
  <c r="F42" i="2"/>
  <c r="G42" i="2" s="1"/>
  <c r="H42" i="2" s="1"/>
  <c r="I42" i="2" s="1"/>
  <c r="K42" i="2" s="1"/>
  <c r="E42" i="2"/>
  <c r="D42" i="2"/>
  <c r="C42" i="2"/>
  <c r="B42" i="2"/>
  <c r="A42" i="2"/>
  <c r="Q41" i="2"/>
  <c r="P41" i="2"/>
  <c r="O41" i="2"/>
  <c r="N41" i="2"/>
  <c r="M41" i="2"/>
  <c r="L41" i="2"/>
  <c r="D32" i="1" s="1"/>
  <c r="D48" i="1" s="1"/>
  <c r="F41" i="2"/>
  <c r="G41" i="2" s="1"/>
  <c r="H41" i="2" s="1"/>
  <c r="I41" i="2" s="1"/>
  <c r="K41" i="2" s="1"/>
  <c r="E41" i="2"/>
  <c r="D41" i="2"/>
  <c r="C41" i="2"/>
  <c r="B41" i="2"/>
  <c r="A41" i="2"/>
  <c r="P40" i="2"/>
  <c r="Q40" i="2" s="1"/>
  <c r="O40" i="2"/>
  <c r="N40" i="2"/>
  <c r="M40" i="2"/>
  <c r="L40" i="2"/>
  <c r="D31" i="1" s="1"/>
  <c r="D47" i="1" s="1"/>
  <c r="G40" i="2"/>
  <c r="H40" i="2" s="1"/>
  <c r="I40" i="2" s="1"/>
  <c r="K40" i="2" s="1"/>
  <c r="F40" i="2"/>
  <c r="E40" i="2"/>
  <c r="D40" i="2"/>
  <c r="C40" i="2"/>
  <c r="B40" i="2"/>
  <c r="A40" i="2"/>
  <c r="P39" i="2"/>
  <c r="Q39" i="2" s="1"/>
  <c r="O39" i="2"/>
  <c r="N39" i="2"/>
  <c r="M39" i="2"/>
  <c r="L39" i="2"/>
  <c r="D30" i="1" s="1"/>
  <c r="D46" i="1" s="1"/>
  <c r="H39" i="2"/>
  <c r="I39" i="2" s="1"/>
  <c r="K39" i="2" s="1"/>
  <c r="G39" i="2"/>
  <c r="F39" i="2"/>
  <c r="E39" i="2"/>
  <c r="D39" i="2"/>
  <c r="C39" i="2"/>
  <c r="B39" i="2"/>
  <c r="A39" i="2"/>
  <c r="Q38" i="2"/>
  <c r="P38" i="2"/>
  <c r="O38" i="2"/>
  <c r="N38" i="2"/>
  <c r="M38" i="2"/>
  <c r="L38" i="2"/>
  <c r="D29" i="1" s="1"/>
  <c r="D45" i="1" s="1"/>
  <c r="F38" i="2"/>
  <c r="G38" i="2" s="1"/>
  <c r="H38" i="2" s="1"/>
  <c r="I38" i="2" s="1"/>
  <c r="K38" i="2" s="1"/>
  <c r="E38" i="2"/>
  <c r="D38" i="2"/>
  <c r="C38" i="2"/>
  <c r="B38" i="2"/>
  <c r="A38" i="2"/>
  <c r="Q37" i="2"/>
  <c r="P37" i="2"/>
  <c r="O37" i="2"/>
  <c r="N37" i="2"/>
  <c r="M37" i="2"/>
  <c r="L37" i="2"/>
  <c r="D28" i="1" s="1"/>
  <c r="D44" i="1" s="1"/>
  <c r="F37" i="2"/>
  <c r="G37" i="2" s="1"/>
  <c r="H37" i="2" s="1"/>
  <c r="I37" i="2" s="1"/>
  <c r="K37" i="2" s="1"/>
  <c r="E37" i="2"/>
  <c r="D37" i="2"/>
  <c r="C37" i="2"/>
  <c r="B37" i="2"/>
  <c r="A37" i="2"/>
  <c r="P36" i="2"/>
  <c r="Q36" i="2" s="1"/>
  <c r="O36" i="2"/>
  <c r="N36" i="2"/>
  <c r="M36" i="2"/>
  <c r="L36" i="2"/>
  <c r="D27" i="1" s="1"/>
  <c r="D43" i="1" s="1"/>
  <c r="G36" i="2"/>
  <c r="H36" i="2" s="1"/>
  <c r="I36" i="2" s="1"/>
  <c r="K36" i="2" s="1"/>
  <c r="F36" i="2"/>
  <c r="E36" i="2"/>
  <c r="D36" i="2"/>
  <c r="C36" i="2"/>
  <c r="B36" i="2"/>
  <c r="A36" i="2"/>
  <c r="P35" i="2"/>
  <c r="Q35" i="2" s="1"/>
  <c r="O35" i="2"/>
  <c r="N35" i="2"/>
  <c r="M35" i="2"/>
  <c r="L35" i="2"/>
  <c r="D26" i="1" s="1"/>
  <c r="D42" i="1" s="1"/>
  <c r="H35" i="2"/>
  <c r="I35" i="2" s="1"/>
  <c r="K35" i="2" s="1"/>
  <c r="G35" i="2"/>
  <c r="F35" i="2"/>
  <c r="E35" i="2"/>
  <c r="D35" i="2"/>
  <c r="C35" i="2"/>
  <c r="B35" i="2"/>
  <c r="A35" i="2"/>
  <c r="P34" i="2"/>
  <c r="O34" i="2"/>
  <c r="M34" i="2"/>
  <c r="F34" i="2"/>
  <c r="G34" i="2" s="1"/>
  <c r="H34" i="2" s="1"/>
  <c r="I34" i="2" s="1"/>
  <c r="K34" i="2" s="1"/>
  <c r="L34" i="2" s="1"/>
  <c r="E34" i="2"/>
  <c r="D34" i="2"/>
  <c r="C34" i="2"/>
  <c r="B34" i="2"/>
  <c r="A34" i="2"/>
  <c r="P33" i="2"/>
  <c r="Q33" i="2" s="1"/>
  <c r="O33" i="2"/>
  <c r="M33" i="2"/>
  <c r="H33" i="2"/>
  <c r="I33" i="2" s="1"/>
  <c r="K33" i="2" s="1"/>
  <c r="L33" i="2" s="1"/>
  <c r="G33" i="2"/>
  <c r="F33" i="2"/>
  <c r="E33" i="2"/>
  <c r="D33" i="2"/>
  <c r="C33" i="2"/>
  <c r="B33" i="2"/>
  <c r="A33" i="2"/>
  <c r="Q32" i="2"/>
  <c r="P32" i="2"/>
  <c r="O32" i="2"/>
  <c r="N32" i="2"/>
  <c r="M32" i="2"/>
  <c r="L32" i="2"/>
  <c r="D23" i="1" s="1"/>
  <c r="D39" i="1" s="1"/>
  <c r="F32" i="2"/>
  <c r="G32" i="2" s="1"/>
  <c r="H32" i="2" s="1"/>
  <c r="I32" i="2" s="1"/>
  <c r="K32" i="2" s="1"/>
  <c r="E32" i="2"/>
  <c r="D32" i="2"/>
  <c r="C32" i="2"/>
  <c r="B32" i="2"/>
  <c r="A32" i="2"/>
  <c r="Q31" i="2"/>
  <c r="P31" i="2"/>
  <c r="O31" i="2"/>
  <c r="N31" i="2"/>
  <c r="M31" i="2"/>
  <c r="L31" i="2"/>
  <c r="D22" i="1" s="1"/>
  <c r="F31" i="2"/>
  <c r="G31" i="2" s="1"/>
  <c r="H31" i="2" s="1"/>
  <c r="I31" i="2" s="1"/>
  <c r="K31" i="2" s="1"/>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P42" i="22"/>
  <c r="M42" i="22"/>
  <c r="O42" i="22" s="1"/>
  <c r="E42" i="22"/>
  <c r="F42" i="22" s="1"/>
  <c r="G42" i="22" s="1"/>
  <c r="H42" i="22" s="1"/>
  <c r="I42" i="22" s="1"/>
  <c r="K42" i="22" s="1"/>
  <c r="L42" i="22" s="1"/>
  <c r="D42" i="22"/>
  <c r="C42" i="22"/>
  <c r="B42" i="22"/>
  <c r="A42" i="22"/>
  <c r="P41" i="22"/>
  <c r="M41" i="22"/>
  <c r="O41" i="22" s="1"/>
  <c r="I41" i="22"/>
  <c r="K41" i="22" s="1"/>
  <c r="L41" i="22" s="1"/>
  <c r="E41" i="22"/>
  <c r="F41" i="22" s="1"/>
  <c r="G41" i="22" s="1"/>
  <c r="H41" i="22" s="1"/>
  <c r="D41" i="22"/>
  <c r="C41" i="22"/>
  <c r="B41" i="22"/>
  <c r="A41" i="22"/>
  <c r="P40" i="22"/>
  <c r="M40" i="22"/>
  <c r="O40" i="22" s="1"/>
  <c r="I40" i="22"/>
  <c r="K40" i="22" s="1"/>
  <c r="L40" i="22" s="1"/>
  <c r="E40" i="22"/>
  <c r="F40" i="22" s="1"/>
  <c r="G40" i="22" s="1"/>
  <c r="H40" i="22" s="1"/>
  <c r="D40" i="22"/>
  <c r="C40" i="22"/>
  <c r="B40" i="22"/>
  <c r="A40" i="22"/>
  <c r="P39" i="22"/>
  <c r="M39" i="22"/>
  <c r="O39" i="22" s="1"/>
  <c r="E39" i="22"/>
  <c r="F39" i="22" s="1"/>
  <c r="G39" i="22" s="1"/>
  <c r="H39" i="22" s="1"/>
  <c r="I39" i="22" s="1"/>
  <c r="K39" i="22" s="1"/>
  <c r="L39" i="22" s="1"/>
  <c r="D39" i="22"/>
  <c r="C39" i="22"/>
  <c r="B39" i="22"/>
  <c r="A39" i="22"/>
  <c r="P38" i="22"/>
  <c r="M38" i="22"/>
  <c r="O38" i="22" s="1"/>
  <c r="E38" i="22"/>
  <c r="F38" i="22" s="1"/>
  <c r="G38" i="22" s="1"/>
  <c r="H38" i="22" s="1"/>
  <c r="I38" i="22" s="1"/>
  <c r="K38" i="22" s="1"/>
  <c r="L38" i="22" s="1"/>
  <c r="D38" i="22"/>
  <c r="C38" i="22"/>
  <c r="B38" i="22"/>
  <c r="A38" i="22"/>
  <c r="P37" i="22"/>
  <c r="M37" i="22"/>
  <c r="O37" i="22" s="1"/>
  <c r="I37" i="22"/>
  <c r="K37" i="22" s="1"/>
  <c r="L37" i="22" s="1"/>
  <c r="E37" i="22"/>
  <c r="F37" i="22" s="1"/>
  <c r="G37" i="22" s="1"/>
  <c r="H37" i="22" s="1"/>
  <c r="D37" i="22"/>
  <c r="C37" i="22"/>
  <c r="B37" i="22"/>
  <c r="A37" i="22"/>
  <c r="P36" i="22"/>
  <c r="M36" i="22"/>
  <c r="O36" i="22" s="1"/>
  <c r="E36" i="22"/>
  <c r="F36" i="22" s="1"/>
  <c r="G36" i="22" s="1"/>
  <c r="H36" i="22" s="1"/>
  <c r="I36" i="22" s="1"/>
  <c r="K36" i="22" s="1"/>
  <c r="L36" i="22" s="1"/>
  <c r="D36" i="22"/>
  <c r="C36" i="22"/>
  <c r="B36" i="22"/>
  <c r="A36" i="22"/>
  <c r="P35" i="22"/>
  <c r="M35" i="22"/>
  <c r="O35" i="22" s="1"/>
  <c r="I35" i="22"/>
  <c r="K35" i="22" s="1"/>
  <c r="L35" i="22" s="1"/>
  <c r="E35" i="22"/>
  <c r="F35" i="22" s="1"/>
  <c r="G35" i="22" s="1"/>
  <c r="H35" i="22" s="1"/>
  <c r="D35" i="22"/>
  <c r="C35" i="22"/>
  <c r="B35" i="22"/>
  <c r="A35" i="22"/>
  <c r="P34" i="22"/>
  <c r="M34" i="22"/>
  <c r="O34" i="22" s="1"/>
  <c r="K34" i="22"/>
  <c r="L34" i="22" s="1"/>
  <c r="I34" i="22"/>
  <c r="E34" i="22"/>
  <c r="F34" i="22" s="1"/>
  <c r="G34" i="22" s="1"/>
  <c r="H34" i="22" s="1"/>
  <c r="D34" i="22"/>
  <c r="C34" i="22"/>
  <c r="B34" i="22"/>
  <c r="A34" i="22"/>
  <c r="P33" i="22"/>
  <c r="M33" i="22"/>
  <c r="O33" i="22" s="1"/>
  <c r="E33" i="22"/>
  <c r="F33" i="22" s="1"/>
  <c r="G33" i="22" s="1"/>
  <c r="H33" i="22" s="1"/>
  <c r="I33" i="22" s="1"/>
  <c r="K33" i="22" s="1"/>
  <c r="L33" i="22" s="1"/>
  <c r="D33" i="22"/>
  <c r="C33" i="22"/>
  <c r="B33" i="22"/>
  <c r="A33" i="22"/>
  <c r="P32" i="22"/>
  <c r="M32" i="22"/>
  <c r="O32" i="22" s="1"/>
  <c r="E32" i="22"/>
  <c r="F32" i="22" s="1"/>
  <c r="G32" i="22" s="1"/>
  <c r="H32" i="22" s="1"/>
  <c r="I32" i="22" s="1"/>
  <c r="K32" i="22" s="1"/>
  <c r="L32" i="22" s="1"/>
  <c r="D32" i="22"/>
  <c r="C32" i="22"/>
  <c r="B32" i="22"/>
  <c r="A32" i="22"/>
  <c r="P31" i="22"/>
  <c r="O31" i="22"/>
  <c r="M31" i="22"/>
  <c r="E31" i="22"/>
  <c r="F31" i="22" s="1"/>
  <c r="G31" i="22" s="1"/>
  <c r="H31" i="22" s="1"/>
  <c r="I31" i="22" s="1"/>
  <c r="K31" i="22" s="1"/>
  <c r="L31" i="22" s="1"/>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F25" i="1" l="1"/>
  <c r="F41" i="1" s="1"/>
  <c r="N34" i="13"/>
  <c r="Q34" i="13"/>
  <c r="G23" i="1"/>
  <c r="G39" i="1" s="1"/>
  <c r="Q32" i="14"/>
  <c r="N32" i="14"/>
  <c r="D25" i="1"/>
  <c r="D41" i="1" s="1"/>
  <c r="N34" i="2"/>
  <c r="Q34" i="2"/>
  <c r="G29" i="1"/>
  <c r="G45" i="1" s="1"/>
  <c r="N38" i="14"/>
  <c r="Q38" i="14"/>
  <c r="Q38" i="22"/>
  <c r="N38" i="22"/>
  <c r="Q42" i="22"/>
  <c r="N42" i="22"/>
  <c r="F29" i="1"/>
  <c r="F45" i="1" s="1"/>
  <c r="N38" i="13"/>
  <c r="Q38" i="13"/>
  <c r="Q39" i="22"/>
  <c r="N39" i="22"/>
  <c r="Q40" i="22"/>
  <c r="N40" i="22"/>
  <c r="Q41" i="22"/>
  <c r="N41" i="22"/>
  <c r="F23" i="1"/>
  <c r="F39" i="1" s="1"/>
  <c r="N32" i="13"/>
  <c r="Q32" i="13"/>
  <c r="Q41" i="18"/>
  <c r="N41" i="18"/>
  <c r="Q37" i="19"/>
  <c r="N37" i="19"/>
  <c r="Q33" i="22"/>
  <c r="N33" i="22"/>
  <c r="Q36" i="22"/>
  <c r="N36" i="22"/>
  <c r="Q37" i="22"/>
  <c r="N37" i="22"/>
  <c r="E25" i="1"/>
  <c r="E41" i="1" s="1"/>
  <c r="Q34" i="12"/>
  <c r="N34" i="12"/>
  <c r="F27" i="1"/>
  <c r="F43" i="1" s="1"/>
  <c r="N36" i="13"/>
  <c r="Q36" i="13"/>
  <c r="Q31" i="22"/>
  <c r="N31" i="22"/>
  <c r="Q32" i="22"/>
  <c r="N32" i="22"/>
  <c r="Q34" i="22"/>
  <c r="N34" i="22"/>
  <c r="Q35" i="22"/>
  <c r="N35" i="22"/>
  <c r="G32" i="1"/>
  <c r="G48" i="1" s="1"/>
  <c r="N41" i="14"/>
  <c r="Q41" i="14"/>
  <c r="N31" i="15"/>
  <c r="Q31" i="15"/>
  <c r="N32" i="18"/>
  <c r="Q32" i="18"/>
  <c r="E31" i="1"/>
  <c r="E47" i="1" s="1"/>
  <c r="Q40" i="12"/>
  <c r="N40" i="12"/>
  <c r="G30" i="1"/>
  <c r="G46" i="1" s="1"/>
  <c r="N39" i="14"/>
  <c r="Q39" i="14"/>
  <c r="N31" i="16"/>
  <c r="Q31" i="16"/>
  <c r="E22" i="1"/>
  <c r="Q31" i="12"/>
  <c r="N31" i="12"/>
  <c r="E26" i="1"/>
  <c r="E42" i="1" s="1"/>
  <c r="Q35" i="12"/>
  <c r="N35" i="12"/>
  <c r="Q32" i="15"/>
  <c r="N34" i="15"/>
  <c r="N33" i="18"/>
  <c r="Q33" i="18"/>
  <c r="N34" i="18"/>
  <c r="Q34" i="18"/>
  <c r="Q41" i="19"/>
  <c r="N41" i="19"/>
  <c r="Q32" i="21"/>
  <c r="N32" i="21"/>
  <c r="E30" i="1"/>
  <c r="E46" i="1" s="1"/>
  <c r="Q39" i="12"/>
  <c r="N39" i="12"/>
  <c r="Q37" i="15"/>
  <c r="N37" i="15"/>
  <c r="Q32" i="16"/>
  <c r="N34" i="16"/>
  <c r="Q34" i="16"/>
  <c r="N35" i="18"/>
  <c r="Q35" i="18"/>
  <c r="Q38" i="19"/>
  <c r="N38" i="19"/>
  <c r="Q31" i="21"/>
  <c r="N31" i="21"/>
  <c r="E33" i="1"/>
  <c r="E49" i="1" s="1"/>
  <c r="Q42" i="12"/>
  <c r="N42" i="12"/>
  <c r="N36" i="16"/>
  <c r="Q36" i="16"/>
  <c r="F31" i="1"/>
  <c r="F47" i="1" s="1"/>
  <c r="Q40" i="13"/>
  <c r="N40" i="13"/>
  <c r="N33" i="16"/>
  <c r="Q33" i="16"/>
  <c r="N39" i="16"/>
  <c r="Q39" i="16"/>
  <c r="E23" i="1"/>
  <c r="E39" i="1" s="1"/>
  <c r="Q32" i="12"/>
  <c r="N32" i="12"/>
  <c r="E27" i="1"/>
  <c r="E43" i="1" s="1"/>
  <c r="Q36" i="12"/>
  <c r="N36" i="12"/>
  <c r="Q34" i="15"/>
  <c r="Q35" i="15"/>
  <c r="Q36" i="19"/>
  <c r="N36" i="19"/>
  <c r="N37" i="16"/>
  <c r="Q37" i="16"/>
  <c r="G22" i="1"/>
  <c r="N31" i="14"/>
  <c r="G26" i="1"/>
  <c r="G42" i="1" s="1"/>
  <c r="Q35" i="14"/>
  <c r="G27" i="1"/>
  <c r="G43" i="1" s="1"/>
  <c r="N36" i="14"/>
  <c r="Q36" i="14"/>
  <c r="N39" i="15"/>
  <c r="N35" i="19"/>
  <c r="Q35" i="19"/>
  <c r="E32" i="1"/>
  <c r="E48" i="1" s="1"/>
  <c r="Q41" i="12"/>
  <c r="N41" i="12"/>
  <c r="D24" i="1"/>
  <c r="D40" i="1" s="1"/>
  <c r="N33" i="2"/>
  <c r="E24" i="1"/>
  <c r="E40" i="1" s="1"/>
  <c r="Q33" i="12"/>
  <c r="N33" i="12"/>
  <c r="E28" i="1"/>
  <c r="E44" i="1" s="1"/>
  <c r="Q37" i="12"/>
  <c r="N37" i="12"/>
  <c r="F22" i="1"/>
  <c r="N31" i="13"/>
  <c r="F24" i="1"/>
  <c r="F40" i="1" s="1"/>
  <c r="N33" i="13"/>
  <c r="F26" i="1"/>
  <c r="F42" i="1" s="1"/>
  <c r="N35" i="13"/>
  <c r="F28" i="1"/>
  <c r="F44" i="1" s="1"/>
  <c r="N37" i="13"/>
  <c r="F30" i="1"/>
  <c r="F46" i="1" s="1"/>
  <c r="N39" i="13"/>
  <c r="G24" i="1"/>
  <c r="G40" i="1" s="1"/>
  <c r="Q33" i="14"/>
  <c r="N33" i="14"/>
  <c r="G25" i="1"/>
  <c r="G41" i="1" s="1"/>
  <c r="Q34" i="14"/>
  <c r="N34" i="14"/>
  <c r="Q40" i="16"/>
  <c r="N41" i="16"/>
  <c r="Q41" i="16"/>
  <c r="N42" i="16"/>
  <c r="Q42" i="16"/>
  <c r="Q36" i="18"/>
  <c r="N37" i="18"/>
  <c r="Q37" i="18"/>
  <c r="N38" i="18"/>
  <c r="Q38" i="18"/>
  <c r="Q34" i="19"/>
  <c r="N34" i="19"/>
  <c r="G31" i="1"/>
  <c r="G47" i="1" s="1"/>
  <c r="N40" i="14"/>
  <c r="Q40" i="14"/>
  <c r="E29" i="1"/>
  <c r="E45" i="1" s="1"/>
  <c r="Q38" i="12"/>
  <c r="N38" i="12"/>
  <c r="F32" i="1"/>
  <c r="F48" i="1" s="1"/>
  <c r="Q41" i="13"/>
  <c r="N41" i="13"/>
  <c r="F33" i="1"/>
  <c r="F49" i="1" s="1"/>
  <c r="Q42" i="13"/>
  <c r="N42" i="13"/>
  <c r="G28" i="1"/>
  <c r="G44" i="1" s="1"/>
  <c r="N37" i="14"/>
  <c r="G33" i="1"/>
  <c r="G49" i="1" s="1"/>
  <c r="N42" i="14"/>
  <c r="Q42" i="14"/>
  <c r="Q38" i="16"/>
  <c r="Q31" i="17"/>
  <c r="Q32" i="17"/>
  <c r="Q39" i="19"/>
  <c r="N40" i="1"/>
  <c r="M40" i="1"/>
  <c r="K40" i="1"/>
  <c r="J40" i="1"/>
  <c r="I40" i="1"/>
  <c r="H40" i="1"/>
  <c r="L40" i="1"/>
  <c r="M43" i="1"/>
  <c r="L43" i="1"/>
  <c r="K43" i="1"/>
  <c r="I43" i="1"/>
  <c r="H43" i="1"/>
  <c r="N43" i="1"/>
  <c r="K46" i="1"/>
  <c r="J46" i="1"/>
  <c r="I46" i="1"/>
  <c r="N46" i="1"/>
  <c r="M46" i="1"/>
  <c r="L46" i="1"/>
  <c r="H46" i="1"/>
  <c r="Q39" i="15"/>
  <c r="Q40" i="18"/>
  <c r="Q31" i="19"/>
  <c r="J43" i="1"/>
  <c r="D38" i="1"/>
  <c r="D50" i="1" s="1"/>
  <c r="Q40" i="15"/>
  <c r="Q33" i="19"/>
  <c r="Q41" i="15"/>
  <c r="Q35" i="21"/>
  <c r="N35" i="21"/>
  <c r="Q36" i="21"/>
  <c r="N36" i="21"/>
  <c r="Q42" i="15"/>
  <c r="Q42" i="18"/>
  <c r="N33" i="20"/>
  <c r="Q34" i="21"/>
  <c r="N34" i="21"/>
  <c r="Q42" i="19"/>
  <c r="N42" i="19"/>
  <c r="Q33" i="21"/>
  <c r="N33" i="21"/>
  <c r="Q34" i="20"/>
  <c r="Q38" i="20"/>
  <c r="N48" i="1"/>
  <c r="M48" i="1"/>
  <c r="L48" i="1"/>
  <c r="K48" i="1"/>
  <c r="J48" i="1"/>
  <c r="I48" i="1"/>
  <c r="H48" i="1"/>
  <c r="M39" i="1"/>
  <c r="L39" i="1"/>
  <c r="K39" i="1"/>
  <c r="I39" i="1"/>
  <c r="H39" i="1"/>
  <c r="N39" i="1"/>
  <c r="K42" i="1"/>
  <c r="J42" i="1"/>
  <c r="I42" i="1"/>
  <c r="N42" i="1"/>
  <c r="M42" i="1"/>
  <c r="L42" i="1"/>
  <c r="H42" i="1"/>
  <c r="Q31" i="20"/>
  <c r="Q35" i="20"/>
  <c r="Q39" i="20"/>
  <c r="N38" i="21"/>
  <c r="N44" i="1"/>
  <c r="M44" i="1"/>
  <c r="K44" i="1"/>
  <c r="J44" i="1"/>
  <c r="I44" i="1"/>
  <c r="H44" i="1"/>
  <c r="M47" i="1"/>
  <c r="L47" i="1"/>
  <c r="K47" i="1"/>
  <c r="J47" i="1"/>
  <c r="I47" i="1"/>
  <c r="H47" i="1"/>
  <c r="N47" i="1"/>
  <c r="J39" i="1"/>
  <c r="Q32" i="20"/>
  <c r="Q36" i="20"/>
  <c r="Q40" i="20"/>
  <c r="Q41" i="20"/>
  <c r="Q42" i="20"/>
  <c r="N40" i="21"/>
  <c r="F4" i="1"/>
  <c r="J41" i="1"/>
  <c r="J45" i="1"/>
  <c r="J49" i="1"/>
  <c r="K41" i="1"/>
  <c r="K45" i="1"/>
  <c r="K49" i="1"/>
  <c r="L41" i="1"/>
  <c r="L45" i="1"/>
  <c r="L49" i="1"/>
  <c r="M41" i="1"/>
  <c r="M45" i="1"/>
  <c r="M49" i="1"/>
  <c r="N49" i="1"/>
  <c r="H41" i="1"/>
  <c r="H45" i="1"/>
  <c r="H49" i="1"/>
  <c r="K38" i="1" l="1"/>
  <c r="K50" i="1" s="1"/>
  <c r="J38" i="1"/>
  <c r="J50" i="1" s="1"/>
  <c r="I38" i="1"/>
  <c r="I50" i="1" s="1"/>
  <c r="N38" i="1"/>
  <c r="N50" i="1" s="1"/>
  <c r="AD55" i="1" s="1"/>
  <c r="M38" i="1"/>
  <c r="M50" i="1" s="1"/>
  <c r="AC55" i="1" s="1"/>
  <c r="L38" i="1"/>
  <c r="L50" i="1" s="1"/>
  <c r="F16" i="1"/>
  <c r="AE55" i="1" s="1"/>
  <c r="H38" i="1"/>
  <c r="H50" i="1" s="1"/>
  <c r="X55" i="1" s="1"/>
  <c r="F38" i="1"/>
  <c r="F50" i="1" s="1"/>
  <c r="E38" i="1"/>
  <c r="E50" i="1" s="1"/>
  <c r="G38" i="1"/>
  <c r="G50" i="1" s="1"/>
  <c r="W55" i="1" s="1"/>
  <c r="AB55" i="1" l="1"/>
  <c r="Y55" i="1"/>
  <c r="Y56" i="1" s="1"/>
  <c r="T55" i="1"/>
  <c r="T56" i="1" s="1"/>
  <c r="Z55" i="1"/>
  <c r="Z56" i="1" s="1"/>
  <c r="U55" i="1"/>
  <c r="V55" i="1"/>
  <c r="AA55" i="1"/>
  <c r="W56" i="1" l="1"/>
  <c r="AD56" i="1"/>
  <c r="AA56" i="1"/>
  <c r="AB56" i="1"/>
  <c r="X56" i="1"/>
  <c r="V56" i="1"/>
  <c r="U56" i="1"/>
  <c r="AC56" i="1"/>
  <c r="AE56" i="1"/>
</calcChain>
</file>

<file path=xl/sharedStrings.xml><?xml version="1.0" encoding="utf-8"?>
<sst xmlns="http://schemas.openxmlformats.org/spreadsheetml/2006/main" count="1795" uniqueCount="211">
  <si>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</si>
  <si>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</si>
  <si>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</si>
  <si>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</si>
  <si>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</si>
  <si>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</si>
  <si>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</si>
  <si>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</si>
  <si>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</si>
  <si>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</si>
  <si>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</si>
  <si>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</si>
  <si>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</si>
  <si>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</si>
  <si>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</si>
  <si>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</si>
  <si>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</si>
  <si>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</si>
  <si>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</si>
  <si>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</si>
  <si>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</si>
  <si>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</si>
  <si>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</si>
  <si>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</si>
  <si>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</si>
  <si>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</si>
  <si>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</si>
  <si>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</si>
  <si>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</si>
  <si>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</si>
  <si>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</si>
  <si>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</si>
  <si>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</si>
  <si>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</si>
  <si>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</si>
  <si>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</si>
  <si>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</si>
  <si>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</si>
  <si>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</si>
  <si>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</si>
  <si>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</si>
  <si>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</si>
  <si>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</si>
  <si>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</si>
  <si>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</si>
  <si>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</si>
  <si>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</si>
  <si>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</si>
  <si>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</si>
  <si>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</si>
  <si>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</si>
  <si>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</si>
  <si>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</si>
  <si>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</si>
  <si>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Item</t>
  </si>
  <si>
    <t>Data</t>
  </si>
  <si>
    <t>Heading</t>
  </si>
  <si>
    <t>CPC</t>
  </si>
  <si>
    <t>Item Name</t>
  </si>
  <si>
    <t>Production + Imports (Average 2014-2016)</t>
  </si>
  <si>
    <t>Imports (Average 2014-2016)</t>
  </si>
  <si>
    <t>Production + Imports</t>
  </si>
  <si>
    <t>Price</t>
  </si>
  <si>
    <t>Percent of total value of Production</t>
  </si>
  <si>
    <t>Cereals &amp; Pulses</t>
  </si>
  <si>
    <t>0111</t>
  </si>
  <si>
    <t>Wheat</t>
  </si>
  <si>
    <t xml:space="preserve"> 1,333,062</t>
  </si>
  <si>
    <t>3,510,044</t>
  </si>
  <si>
    <t xml:space="preserve"> 4,843,106</t>
  </si>
  <si>
    <t>157.78</t>
  </si>
  <si>
    <t>0.06</t>
  </si>
  <si>
    <t>0113</t>
  </si>
  <si>
    <t>Rice, paddy</t>
  </si>
  <si>
    <t>52,064,673</t>
  </si>
  <si>
    <t xml:space="preserve">   14,252</t>
  </si>
  <si>
    <t>52,078,925</t>
  </si>
  <si>
    <t>278.66</t>
  </si>
  <si>
    <t>0.62</t>
  </si>
  <si>
    <t>Fish &amp; Fish Products</t>
  </si>
  <si>
    <t>0</t>
  </si>
  <si>
    <t xml:space="preserve"> </t>
  </si>
  <si>
    <t>Fruits &amp; Vegetables</t>
  </si>
  <si>
    <t>01316</t>
  </si>
  <si>
    <t>Mangoes, mangosteens, guavas</t>
  </si>
  <si>
    <t xml:space="preserve"> 1,057,364</t>
  </si>
  <si>
    <t xml:space="preserve">    1,554</t>
  </si>
  <si>
    <t xml:space="preserve"> 1,058,918</t>
  </si>
  <si>
    <t>599.17</t>
  </si>
  <si>
    <t>0.01</t>
  </si>
  <si>
    <t>01319</t>
  </si>
  <si>
    <t>Fruit, tropical fresh nes</t>
  </si>
  <si>
    <t xml:space="preserve"> 1,031,118</t>
  </si>
  <si>
    <t xml:space="preserve">       14</t>
  </si>
  <si>
    <t xml:space="preserve"> 1,031,132</t>
  </si>
  <si>
    <t>408.67</t>
  </si>
  <si>
    <t>Meat &amp; Animals Products</t>
  </si>
  <si>
    <t>21111.01</t>
  </si>
  <si>
    <t>Meat, cattle</t>
  </si>
  <si>
    <t xml:space="preserve">   192,988</t>
  </si>
  <si>
    <t xml:space="preserve">      384</t>
  </si>
  <si>
    <t xml:space="preserve">   193,372</t>
  </si>
  <si>
    <t>2714.17</t>
  </si>
  <si>
    <t>21116</t>
  </si>
  <si>
    <t>Meat, goat</t>
  </si>
  <si>
    <t xml:space="preserve">   208,406</t>
  </si>
  <si>
    <t xml:space="preserve">       NA</t>
  </si>
  <si>
    <t>2393.33</t>
  </si>
  <si>
    <t>Roots, Tubers &amp; Oil-Bearing Crops</t>
  </si>
  <si>
    <t>0141</t>
  </si>
  <si>
    <t>Soybeans</t>
  </si>
  <si>
    <t xml:space="preserve">    98,567</t>
  </si>
  <si>
    <t xml:space="preserve">  802,017</t>
  </si>
  <si>
    <t xml:space="preserve">   900,584</t>
  </si>
  <si>
    <t>274.29</t>
  </si>
  <si>
    <t>01510</t>
  </si>
  <si>
    <t>Potatoes</t>
  </si>
  <si>
    <t xml:space="preserve"> 9,226,128</t>
  </si>
  <si>
    <t xml:space="preserve">    6,240</t>
  </si>
  <si>
    <t xml:space="preserve"> 9,232,368</t>
  </si>
  <si>
    <t>168.78</t>
  </si>
  <si>
    <t>0.11</t>
  </si>
  <si>
    <t>Other</t>
  </si>
  <si>
    <t>01652</t>
  </si>
  <si>
    <t>Chillies and peppers, dry</t>
  </si>
  <si>
    <t xml:space="preserve">   121,156</t>
  </si>
  <si>
    <t xml:space="preserve">   22,593</t>
  </si>
  <si>
    <t xml:space="preserve">   143,749</t>
  </si>
  <si>
    <t>1095.43</t>
  </si>
  <si>
    <t>01802</t>
  </si>
  <si>
    <t>Sugar cane</t>
  </si>
  <si>
    <t xml:space="preserve"> 4,383,221</t>
  </si>
  <si>
    <t>32.84</t>
  </si>
  <si>
    <t>0.05</t>
  </si>
  <si>
    <t>production.x</t>
  </si>
  <si>
    <t>imports.x</t>
  </si>
  <si>
    <t>production.y</t>
  </si>
  <si>
    <t>imports.y</t>
  </si>
  <si>
    <t>Item</t>
  </si>
  <si>
    <t>Data</t>
  </si>
  <si>
    <t>Country</t>
  </si>
  <si>
    <t>Bangladesh</t>
  </si>
  <si>
    <t>2015</t>
  </si>
  <si>
    <t>Sources</t>
  </si>
  <si>
    <t>All available</t>
  </si>
  <si>
    <t>Whole Supply Chain</t>
  </si>
  <si>
    <t>flagcombination</t>
  </si>
  <si>
    <t>I;e</t>
  </si>
  <si>
    <t>;q</t>
  </si>
  <si>
    <t>2016</t>
  </si>
  <si>
    <t>2017</t>
  </si>
  <si>
    <t>2018</t>
  </si>
  <si>
    <t>1977 - 2012</t>
  </si>
  <si>
    <t>Harvest</t>
  </si>
  <si>
    <t>Farm</t>
  </si>
  <si>
    <t>Storage</t>
  </si>
  <si>
    <t>Wholesale</t>
  </si>
  <si>
    <t>Processing</t>
  </si>
  <si>
    <t>No data</t>
  </si>
  <si>
    <t>1.5</t>
  </si>
  <si>
    <t>1.75 - 7.5</t>
  </si>
  <si>
    <t>0.6 - 3</t>
  </si>
  <si>
    <t>1 - 4.27</t>
  </si>
  <si>
    <t>0.18</t>
  </si>
  <si>
    <t>1.21 - 3</t>
  </si>
  <si>
    <t>4 - 4.1</t>
  </si>
  <si>
    <t>8 - 9.25</t>
  </si>
  <si>
    <t>0.51 - 0.51</t>
  </si>
  <si>
    <t>0.29 - 2</t>
  </si>
  <si>
    <t>measureditemcpc</t>
  </si>
  <si>
    <t>crop</t>
  </si>
  <si>
    <t>timepointyears</t>
  </si>
  <si>
    <t>loss_per_clean</t>
  </si>
  <si>
    <t>fsc_location</t>
  </si>
  <si>
    <t>tag_datacollection</t>
  </si>
  <si>
    <t>reference</t>
  </si>
  <si>
    <t>url</t>
  </si>
  <si>
    <t>-</t>
  </si>
  <si>
    <t>Bala et al, 2010</t>
  </si>
  <si>
    <t>http://www.mod.gov.tr/Lists/RecentPublications/Attachments/120/Reducing%20Postharvest%20Losses%20in%20the%20OIC%20Member%20Countries.pdf</t>
  </si>
  <si>
    <t>Rice</t>
  </si>
  <si>
    <t>WholeSupplyChain</t>
  </si>
  <si>
    <t>LItREview</t>
  </si>
  <si>
    <t>FAO 1977b</t>
  </si>
  <si>
    <t>https://www.nap.edu/catalog/20028/postharvest-food-losses-in-developing-countries</t>
  </si>
  <si>
    <t>Transport</t>
  </si>
  <si>
    <t>Expert Opinion</t>
  </si>
  <si>
    <t>Huq 1980</t>
  </si>
  <si>
    <t>http://ageconsearch.umn.edu/bitstream/208471/2/6405-23055-1-PB.pdf</t>
  </si>
  <si>
    <t xml:space="preserve"> D. Calverley's regional assessment (1994)</t>
  </si>
  <si>
    <t>http://www.fao.org/docrep/004/ac301e/AC301e04.htm#3.1 Methodological problems</t>
  </si>
  <si>
    <t>Retail</t>
  </si>
  <si>
    <t>Survey</t>
  </si>
  <si>
    <t>M. Z. Abedin  M. Z. Rahman M. I. A. Mia and K. M. M. Rahman</t>
  </si>
  <si>
    <t>http://ageconsearch.umn.edu/bitstream/209309/2/12105-44621-1-PB.pdf</t>
  </si>
  <si>
    <t>Mangoes</t>
  </si>
  <si>
    <t>Mymensingh and Gazipur,</t>
  </si>
  <si>
    <t>http://www.measurepostharvestlosses.com/sites/default/files/phlassessveg.pdf</t>
  </si>
  <si>
    <t>Traders</t>
  </si>
  <si>
    <t>CIP. FAO, 1995.</t>
  </si>
  <si>
    <t>http://www.fao.org/3/a-ax440e.pdf</t>
  </si>
  <si>
    <t>https://www.adb.org/sites/default/files/publication/30063/quiet-revolution-staple-food-value-chains.pdf</t>
  </si>
  <si>
    <t>(Minten et al., 2016).</t>
  </si>
  <si>
    <t>(Hossain and Miah, 2009)</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</si>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</sst>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0" fontId="1" fillId="3" borderId="1" xfId="0"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12"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3.0526807944698319E-2</c:v>
                </c:pt>
                <c:pt idx="1">
                  <c:v>3.0624856795536545E-2</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82351552"/>
        <c:axId val="183669680"/>
      </c:lineChart>
      <c:catAx>
        <c:axId val="18235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9680"/>
        <c:crosses val="autoZero"/>
        <c:auto val="1"/>
        <c:lblAlgn val="ctr"/>
        <c:lblOffset val="100"/>
        <c:noMultiLvlLbl val="0"/>
      </c:catAx>
      <c:valAx>
        <c:axId val="1836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5155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100.32118933304737</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82541560"/>
        <c:axId val="182528296"/>
      </c:lineChart>
      <c:catAx>
        <c:axId val="18254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28296"/>
        <c:crosses val="autoZero"/>
        <c:auto val="1"/>
        <c:lblAlgn val="ctr"/>
        <c:lblOffset val="100"/>
        <c:noMultiLvlLbl val="0"/>
      </c:catAx>
      <c:valAx>
        <c:axId val="1825282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1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Wheat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1.7999999999999999E-2</c:v>
                </c:pt>
                <c:pt idx="1">
                  <c:v>1.7999999999999999E-2</c:v>
                </c:pt>
                <c:pt idx="2">
                  <c:v>0</c:v>
                </c:pt>
                <c:pt idx="3">
                  <c:v>0</c:v>
                </c:pt>
                <c:pt idx="4">
                  <c:v>0</c:v>
                </c:pt>
                <c:pt idx="5">
                  <c:v>0</c:v>
                </c:pt>
                <c:pt idx="6">
                  <c:v>0</c:v>
                </c:pt>
                <c:pt idx="7">
                  <c:v>0</c:v>
                </c:pt>
                <c:pt idx="8">
                  <c:v>0</c:v>
                </c:pt>
                <c:pt idx="9">
                  <c:v>0</c:v>
                </c:pt>
                <c:pt idx="10">
                  <c:v>0</c:v>
                </c:pt>
              </c:numCache>
            </c:numRef>
          </c:val>
          <c:smooth val="0"/>
        </c:ser>
        <c:ser>
          <c:idx val="1"/>
          <c:order val="1"/>
          <c:tx>
            <c:strRef>
              <c:f>Step3_CompareFLI!$C$23</c:f>
              <c:strCache>
                <c:ptCount val="1"/>
                <c:pt idx="0">
                  <c:v>Rice, paddy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1.2E-2</c:v>
                </c:pt>
                <c:pt idx="1">
                  <c:v>1.2E-2</c:v>
                </c:pt>
                <c:pt idx="2">
                  <c:v>0</c:v>
                </c:pt>
                <c:pt idx="3">
                  <c:v>0</c:v>
                </c:pt>
                <c:pt idx="4">
                  <c:v>0</c:v>
                </c:pt>
                <c:pt idx="5">
                  <c:v>0</c:v>
                </c:pt>
                <c:pt idx="6">
                  <c:v>0</c:v>
                </c:pt>
                <c:pt idx="7">
                  <c:v>0</c:v>
                </c:pt>
                <c:pt idx="8">
                  <c:v>0</c:v>
                </c:pt>
                <c:pt idx="9">
                  <c:v>0</c:v>
                </c:pt>
                <c:pt idx="10">
                  <c:v>0</c:v>
                </c:pt>
              </c:numCache>
            </c:numRef>
          </c:val>
          <c:smooth val="0"/>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4"/>
          <c:order val="4"/>
          <c:tx>
            <c:strRef>
              <c:f>Step3_CompareFLI!$C$26</c:f>
              <c:strCache>
                <c:ptCount val="1"/>
                <c:pt idx="0">
                  <c:v>Mangoes, mangosteens, guavas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0.19900000000000001</c:v>
                </c:pt>
                <c:pt idx="1">
                  <c:v>0.19700000000000001</c:v>
                </c:pt>
                <c:pt idx="2">
                  <c:v>0</c:v>
                </c:pt>
                <c:pt idx="3">
                  <c:v>0</c:v>
                </c:pt>
                <c:pt idx="4">
                  <c:v>0</c:v>
                </c:pt>
                <c:pt idx="5">
                  <c:v>0</c:v>
                </c:pt>
                <c:pt idx="6">
                  <c:v>0</c:v>
                </c:pt>
                <c:pt idx="7">
                  <c:v>0</c:v>
                </c:pt>
                <c:pt idx="8">
                  <c:v>0</c:v>
                </c:pt>
                <c:pt idx="9">
                  <c:v>0</c:v>
                </c:pt>
                <c:pt idx="10">
                  <c:v>0</c:v>
                </c:pt>
              </c:numCache>
            </c:numRef>
          </c:val>
          <c:smooth val="0"/>
        </c:ser>
        <c:ser>
          <c:idx val="5"/>
          <c:order val="5"/>
          <c:tx>
            <c:strRef>
              <c:f>Step3_CompareFLI!$C$27</c:f>
              <c:strCache>
                <c:ptCount val="1"/>
                <c:pt idx="0">
                  <c:v>Fruit, tropical fresh nes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9.0999999999999998E-2</c:v>
                </c:pt>
                <c:pt idx="1">
                  <c:v>0.09</c:v>
                </c:pt>
                <c:pt idx="2">
                  <c:v>0</c:v>
                </c:pt>
                <c:pt idx="3">
                  <c:v>0</c:v>
                </c:pt>
                <c:pt idx="4">
                  <c:v>0</c:v>
                </c:pt>
                <c:pt idx="5">
                  <c:v>0</c:v>
                </c:pt>
                <c:pt idx="6">
                  <c:v>0</c:v>
                </c:pt>
                <c:pt idx="7">
                  <c:v>0</c:v>
                </c:pt>
                <c:pt idx="8">
                  <c:v>0</c:v>
                </c:pt>
                <c:pt idx="9">
                  <c:v>0</c:v>
                </c:pt>
                <c:pt idx="10">
                  <c:v>0</c:v>
                </c:pt>
              </c:numCache>
            </c:numRef>
          </c:val>
          <c:smooth val="0"/>
        </c:ser>
        <c:ser>
          <c:idx val="6"/>
          <c:order val="6"/>
          <c:tx>
            <c:strRef>
              <c:f>Step3_CompareFLI!$C$32</c:f>
              <c:strCache>
                <c:ptCount val="1"/>
                <c:pt idx="0">
                  <c:v>Chillies and peppers, dry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2.5999999999999999E-2</c:v>
                </c:pt>
                <c:pt idx="1">
                  <c:v>2.5999999999999999E-2</c:v>
                </c:pt>
                <c:pt idx="2">
                  <c:v>0</c:v>
                </c:pt>
                <c:pt idx="3">
                  <c:v>0</c:v>
                </c:pt>
                <c:pt idx="4">
                  <c:v>0</c:v>
                </c:pt>
                <c:pt idx="5">
                  <c:v>0</c:v>
                </c:pt>
                <c:pt idx="6">
                  <c:v>0</c:v>
                </c:pt>
                <c:pt idx="7">
                  <c:v>0</c:v>
                </c:pt>
                <c:pt idx="8">
                  <c:v>0</c:v>
                </c:pt>
                <c:pt idx="9">
                  <c:v>0</c:v>
                </c:pt>
                <c:pt idx="10">
                  <c:v>0</c:v>
                </c:pt>
              </c:numCache>
            </c:numRef>
          </c:val>
          <c:smooth val="0"/>
        </c:ser>
        <c:ser>
          <c:idx val="7"/>
          <c:order val="7"/>
          <c:tx>
            <c:strRef>
              <c:f>Step3_CompareFLI!$C$33</c:f>
              <c:strCache>
                <c:ptCount val="1"/>
                <c:pt idx="0">
                  <c:v>Sugar cane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1E-3</c:v>
                </c:pt>
                <c:pt idx="1">
                  <c:v>2.5999999999999999E-2</c:v>
                </c:pt>
                <c:pt idx="2">
                  <c:v>0</c:v>
                </c:pt>
                <c:pt idx="3">
                  <c:v>0</c:v>
                </c:pt>
                <c:pt idx="4">
                  <c:v>0</c:v>
                </c:pt>
                <c:pt idx="5">
                  <c:v>0</c:v>
                </c:pt>
                <c:pt idx="6">
                  <c:v>0</c:v>
                </c:pt>
                <c:pt idx="7">
                  <c:v>0</c:v>
                </c:pt>
                <c:pt idx="8">
                  <c:v>0</c:v>
                </c:pt>
                <c:pt idx="9">
                  <c:v>0</c:v>
                </c:pt>
                <c:pt idx="10">
                  <c:v>0</c:v>
                </c:pt>
              </c:numCache>
            </c:numRef>
          </c:val>
          <c:smooth val="0"/>
        </c:ser>
        <c:ser>
          <c:idx val="8"/>
          <c:order val="8"/>
          <c:tx>
            <c:strRef>
              <c:f>Step3_CompareFLI!$C$28</c:f>
              <c:strCache>
                <c:ptCount val="1"/>
                <c:pt idx="0">
                  <c:v>Meat, cattle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8.2000000000000003E-2</c:v>
                </c:pt>
                <c:pt idx="1">
                  <c:v>8.2000000000000003E-2</c:v>
                </c:pt>
                <c:pt idx="2">
                  <c:v>0</c:v>
                </c:pt>
                <c:pt idx="3">
                  <c:v>0</c:v>
                </c:pt>
                <c:pt idx="4">
                  <c:v>0</c:v>
                </c:pt>
                <c:pt idx="5">
                  <c:v>0</c:v>
                </c:pt>
                <c:pt idx="6">
                  <c:v>0</c:v>
                </c:pt>
                <c:pt idx="7">
                  <c:v>0</c:v>
                </c:pt>
                <c:pt idx="8">
                  <c:v>0</c:v>
                </c:pt>
                <c:pt idx="9">
                  <c:v>0</c:v>
                </c:pt>
                <c:pt idx="10">
                  <c:v>0</c:v>
                </c:pt>
              </c:numCache>
            </c:numRef>
          </c:val>
          <c:smooth val="0"/>
        </c:ser>
        <c:ser>
          <c:idx val="9"/>
          <c:order val="9"/>
          <c:tx>
            <c:strRef>
              <c:f>Step3_CompareFLI!$C$29</c:f>
              <c:strCache>
                <c:ptCount val="1"/>
                <c:pt idx="0">
                  <c:v>Meat, goat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8.2000000000000003E-2</c:v>
                </c:pt>
                <c:pt idx="1">
                  <c:v>8.2000000000000003E-2</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216404184"/>
        <c:axId val="216412760"/>
      </c:lineChart>
      <c:catAx>
        <c:axId val="216404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12760"/>
        <c:crosses val="autoZero"/>
        <c:auto val="1"/>
        <c:lblAlgn val="ctr"/>
        <c:lblOffset val="100"/>
        <c:noMultiLvlLbl val="0"/>
      </c:catAx>
      <c:valAx>
        <c:axId val="216412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04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0" name="Table10" displayName="Table10" ref="L11:M23" totalsRowShown="0">
  <tableColumns count="2">
    <tableColumn id="1" name="Whole Supply Chain"/>
    <tableColumn id="2" name="flagcombination"/>
  </tableColumns>
  <tableStyleInfo name="TableStyleLight9" showFirstColumn="0" showLastColumn="0" showRowStripes="1" showColumnStripes="0"/>
</table>
</file>

<file path=xl/tables/table11.xml><?xml version="1.0" encoding="utf-8"?>
<table xmlns="http://schemas.openxmlformats.org/spreadsheetml/2006/main" id="11" name="Table11" displayName="Table11" ref="A2:B5" totalsRowShown="0">
  <tableColumns count="2">
    <tableColumn id="1" name="Item"/>
    <tableColumn id="2" name="Data"/>
  </tableColumns>
  <tableStyleInfo name="TableStyleLight9" showFirstColumn="0" showLastColumn="0" showRowStripes="1" showColumnStripes="0"/>
</table>
</file>

<file path=xl/tables/table12.xml><?xml version="1.0" encoding="utf-8"?>
<table xmlns="http://schemas.openxmlformats.org/spreadsheetml/2006/main" id="12" name="Table12" displayName="Table12" ref="L11:M23" totalsRowShown="0">
  <tableColumns count="2">
    <tableColumn id="1" name="Whole Supply Chain"/>
    <tableColumn id="2" name="flagcombination"/>
  </tableColumns>
  <tableStyleInfo name="TableStyleLight9" showFirstColumn="0" showLastColumn="0" showRowStripes="1" showColumnStripes="0"/>
</table>
</file>

<file path=xl/tables/table13.xml><?xml version="1.0" encoding="utf-8"?>
<table xmlns="http://schemas.openxmlformats.org/spreadsheetml/2006/main" id="16" name="Table16" displayName="Table16" ref="H21:N33" totalsRowShown="0">
  <tableColumns count="7">
    <tableColumn id="1" name="2019"/>
    <tableColumn id="2" name="2020"/>
    <tableColumn id="3" name="2021"/>
    <tableColumn id="4" name="2022"/>
    <tableColumn id="5" name="2023"/>
    <tableColumn id="6" name="2024"/>
    <tableColumn id="7" name="2025"/>
  </tableColumns>
  <tableStyleInfo name="TableStyleLight9" showFirstColumn="0" showLastColumn="0" showRowStripes="1" showColumnStripes="0"/>
</table>
</file>

<file path=xl/tables/table14.xml><?xml version="1.0" encoding="utf-8"?>
<table xmlns="http://schemas.openxmlformats.org/spreadsheetml/2006/main" id="15" name="Table15" displayName="Table15" ref="A1:H45" totalsRowShown="0">
  <autoFilter ref="A1:H45"/>
  <tableColumns count="8">
    <tableColumn id="1" name="measureditemcpc"/>
    <tableColumn id="2" name="crop"/>
    <tableColumn id="3" name="timepointyears"/>
    <tableColumn id="4" name="loss_per_clean"/>
    <tableColumn id="5" name="fsc_location"/>
    <tableColumn id="6" name="tag_datacollection"/>
    <tableColumn id="7" name="reference"/>
    <tableColumn id="8" name="url"/>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G16" totalsRowShown="0">
  <tableColumns count="4">
    <tableColumn id="1" name="production.x"/>
    <tableColumn id="2" name="imports.x"/>
    <tableColumn id="3" name="production.y"/>
    <tableColumn id="4" name="imports.y"/>
  </tableColumns>
  <tableStyleInfo name="TableStyleLight9" showFirstColumn="0" showLastColumn="0" showRowStripes="1" showColumnStripes="0"/>
</table>
</file>

<file path=xl/tables/table3.xml><?xml version="1.0" encoding="utf-8"?>
<table xmlns="http://schemas.openxmlformats.org/spreadsheetml/2006/main" id="13" name="Table13" displayName="Table13" ref="A2:B5" totalsRowShown="0">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14" name="Table14" displayName="Table14"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2:B5" totalsRowShown="0">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6" name="Table6" displayName="Table6" ref="L11:M23" totalsRowShown="0">
  <tableColumns count="2">
    <tableColumn id="1" name="Whole Supply Chain"/>
    <tableColumn id="2" name="flagcombination"/>
  </tableColumns>
  <tableStyleInfo name="TableStyleLight9" showFirstColumn="0" showLastColumn="0" showRowStripes="1" showColumnStripes="0"/>
</table>
</file>

<file path=xl/tables/table7.xml><?xml version="1.0" encoding="utf-8"?>
<table xmlns="http://schemas.openxmlformats.org/spreadsheetml/2006/main" id="7" name="Table7" displayName="Table7" ref="A2:B5" totalsRowShown="0">
  <tableColumns count="2">
    <tableColumn id="1" name="Item"/>
    <tableColumn id="2" name="Data"/>
  </tableColumns>
  <tableStyleInfo name="TableStyleLight9" showFirstColumn="0" showLastColumn="0" showRowStripes="1" showColumnStripes="0"/>
</table>
</file>

<file path=xl/tables/table8.xml><?xml version="1.0" encoding="utf-8"?>
<table xmlns="http://schemas.openxmlformats.org/spreadsheetml/2006/main" id="8" name="Table8" displayName="Table8" ref="L11:M23" totalsRowShown="0">
  <tableColumns count="2">
    <tableColumn id="1" name="Whole Supply Chain"/>
    <tableColumn id="2" name="flagcombination"/>
  </tableColumns>
  <tableStyleInfo name="TableStyleLight9" showFirstColumn="0" showLastColumn="0" showRowStripes="1" showColumnStripes="0"/>
</table>
</file>

<file path=xl/tables/table9.xml><?xml version="1.0" encoding="utf-8"?>
<table xmlns="http://schemas.openxmlformats.org/spreadsheetml/2006/main" id="9" name="Table9" displayName="Table9" ref="A2:B5" totalsRowShown="0">
  <tableColumns count="2">
    <tableColumn id="1" name="Item"/>
    <tableColumn id="2" name="Dat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5" t="s">
        <v>39</v>
      </c>
      <c r="B1" s="105"/>
      <c r="C1" s="105"/>
      <c r="D1" s="105"/>
      <c r="E1" s="105"/>
      <c r="F1" s="105"/>
      <c r="G1" s="105"/>
      <c r="H1" s="105"/>
      <c r="I1" s="105"/>
      <c r="J1" s="105"/>
      <c r="K1" s="105"/>
      <c r="L1" s="105"/>
      <c r="M1" s="105"/>
    </row>
    <row r="2" spans="1:13" ht="15" customHeight="1" x14ac:dyDescent="0.25">
      <c r="A2" s="105"/>
      <c r="B2" s="105"/>
      <c r="C2" s="105"/>
      <c r="D2" s="105"/>
      <c r="E2" s="105"/>
      <c r="F2" s="105"/>
      <c r="G2" s="105"/>
      <c r="H2" s="105"/>
      <c r="I2" s="105"/>
      <c r="J2" s="105"/>
      <c r="K2" s="105"/>
      <c r="L2" s="105"/>
      <c r="M2" s="105"/>
    </row>
    <row r="3" spans="1:13" ht="15" customHeight="1" x14ac:dyDescent="0.25">
      <c r="A3" s="105"/>
      <c r="B3" s="105"/>
      <c r="C3" s="105"/>
      <c r="D3" s="105"/>
      <c r="E3" s="105"/>
      <c r="F3" s="105"/>
      <c r="G3" s="105"/>
      <c r="H3" s="105"/>
      <c r="I3" s="105"/>
      <c r="J3" s="105"/>
      <c r="K3" s="105"/>
      <c r="L3" s="105"/>
      <c r="M3" s="105"/>
    </row>
    <row r="4" spans="1:13" ht="15" customHeight="1" x14ac:dyDescent="0.25">
      <c r="A4" s="105"/>
      <c r="B4" s="105"/>
      <c r="C4" s="105"/>
      <c r="D4" s="105"/>
      <c r="E4" s="105"/>
      <c r="F4" s="105"/>
      <c r="G4" s="105"/>
      <c r="H4" s="105"/>
      <c r="I4" s="105"/>
      <c r="J4" s="105"/>
      <c r="K4" s="105"/>
      <c r="L4" s="105"/>
      <c r="M4" s="105"/>
    </row>
    <row r="5" spans="1:13" ht="15" customHeight="1" x14ac:dyDescent="0.25">
      <c r="A5" s="105"/>
      <c r="B5" s="105"/>
      <c r="C5" s="105"/>
      <c r="D5" s="105"/>
      <c r="E5" s="105"/>
      <c r="F5" s="105"/>
      <c r="G5" s="105"/>
      <c r="H5" s="105"/>
      <c r="I5" s="105"/>
      <c r="J5" s="105"/>
      <c r="K5" s="105"/>
      <c r="L5" s="105"/>
      <c r="M5" s="105"/>
    </row>
    <row r="6" spans="1:13" ht="15" customHeight="1" x14ac:dyDescent="0.25">
      <c r="A6" s="105"/>
      <c r="B6" s="105"/>
      <c r="C6" s="105"/>
      <c r="D6" s="105"/>
      <c r="E6" s="105"/>
      <c r="F6" s="105"/>
      <c r="G6" s="105"/>
      <c r="H6" s="105"/>
      <c r="I6" s="105"/>
      <c r="J6" s="105"/>
      <c r="K6" s="105"/>
      <c r="L6" s="105"/>
      <c r="M6" s="105"/>
    </row>
    <row r="7" spans="1:13" ht="15" customHeight="1" x14ac:dyDescent="0.25">
      <c r="A7" s="105"/>
      <c r="B7" s="105"/>
      <c r="C7" s="105"/>
      <c r="D7" s="105"/>
      <c r="E7" s="105"/>
      <c r="F7" s="105"/>
      <c r="G7" s="105"/>
      <c r="H7" s="105"/>
      <c r="I7" s="105"/>
      <c r="J7" s="105"/>
      <c r="K7" s="105"/>
      <c r="L7" s="105"/>
      <c r="M7" s="105"/>
    </row>
    <row r="8" spans="1:13" ht="15" customHeight="1" x14ac:dyDescent="0.25">
      <c r="A8" s="105"/>
      <c r="B8" s="105"/>
      <c r="C8" s="105"/>
      <c r="D8" s="105"/>
      <c r="E8" s="105"/>
      <c r="F8" s="105"/>
      <c r="G8" s="105"/>
      <c r="H8" s="105"/>
      <c r="I8" s="105"/>
      <c r="J8" s="105"/>
      <c r="K8" s="105"/>
      <c r="L8" s="105"/>
      <c r="M8" s="105"/>
    </row>
    <row r="9" spans="1:13" ht="15" customHeight="1" x14ac:dyDescent="0.25">
      <c r="A9" s="105"/>
      <c r="B9" s="105"/>
      <c r="C9" s="105"/>
      <c r="D9" s="105"/>
      <c r="E9" s="105"/>
      <c r="F9" s="105"/>
      <c r="G9" s="105"/>
      <c r="H9" s="105"/>
      <c r="I9" s="105"/>
      <c r="J9" s="105"/>
      <c r="K9" s="105"/>
      <c r="L9" s="105"/>
      <c r="M9" s="105"/>
    </row>
    <row r="10" spans="1:13" ht="15" customHeight="1" x14ac:dyDescent="0.25">
      <c r="A10" s="105"/>
      <c r="B10" s="105"/>
      <c r="C10" s="105"/>
      <c r="D10" s="105"/>
      <c r="E10" s="105"/>
      <c r="F10" s="105"/>
      <c r="G10" s="105"/>
      <c r="H10" s="105"/>
      <c r="I10" s="105"/>
      <c r="J10" s="105"/>
      <c r="K10" s="105"/>
      <c r="L10" s="105"/>
      <c r="M10" s="105"/>
    </row>
    <row r="11" spans="1:13" ht="15" customHeight="1" x14ac:dyDescent="0.25">
      <c r="A11" s="105"/>
      <c r="B11" s="105"/>
      <c r="C11" s="105"/>
      <c r="D11" s="105"/>
      <c r="E11" s="105"/>
      <c r="F11" s="105"/>
      <c r="G11" s="105"/>
      <c r="H11" s="105"/>
      <c r="I11" s="105"/>
      <c r="J11" s="105"/>
      <c r="K11" s="105"/>
      <c r="L11" s="105"/>
      <c r="M11" s="105"/>
    </row>
    <row r="12" spans="1:13" ht="15" customHeight="1" x14ac:dyDescent="0.25">
      <c r="A12" s="105"/>
      <c r="B12" s="105"/>
      <c r="C12" s="105"/>
      <c r="D12" s="105"/>
      <c r="E12" s="105"/>
      <c r="F12" s="105"/>
      <c r="G12" s="105"/>
      <c r="H12" s="105"/>
      <c r="I12" s="105"/>
      <c r="J12" s="105"/>
      <c r="K12" s="105"/>
      <c r="L12" s="105"/>
      <c r="M12" s="105"/>
    </row>
    <row r="13" spans="1:13" ht="15" customHeight="1" x14ac:dyDescent="0.25">
      <c r="A13" s="105"/>
      <c r="B13" s="105"/>
      <c r="C13" s="105"/>
      <c r="D13" s="105"/>
      <c r="E13" s="105"/>
      <c r="F13" s="105"/>
      <c r="G13" s="105"/>
      <c r="H13" s="105"/>
      <c r="I13" s="105"/>
      <c r="J13" s="105"/>
      <c r="K13" s="105"/>
      <c r="L13" s="105"/>
      <c r="M13" s="105"/>
    </row>
    <row r="14" spans="1:13" ht="15" customHeight="1" x14ac:dyDescent="0.25">
      <c r="A14" s="105"/>
      <c r="B14" s="105"/>
      <c r="C14" s="105"/>
      <c r="D14" s="105"/>
      <c r="E14" s="105"/>
      <c r="F14" s="105"/>
      <c r="G14" s="105"/>
      <c r="H14" s="105"/>
      <c r="I14" s="105"/>
      <c r="J14" s="105"/>
      <c r="K14" s="105"/>
      <c r="L14" s="105"/>
      <c r="M14" s="105"/>
    </row>
    <row r="15" spans="1:13" ht="81.75" customHeight="1" x14ac:dyDescent="0.25">
      <c r="A15" s="105"/>
      <c r="B15" s="105"/>
      <c r="C15" s="105"/>
      <c r="D15" s="105"/>
      <c r="E15" s="105"/>
      <c r="F15" s="105"/>
      <c r="G15" s="105"/>
      <c r="H15" s="105"/>
      <c r="I15" s="105"/>
      <c r="J15" s="105"/>
      <c r="K15" s="105"/>
      <c r="L15" s="105"/>
      <c r="M15" s="105"/>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0</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SUM('Step1a_AnnualProduction&amp;Imports'!L5:M5)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SUM('Step1a_AnnualProduction&amp;Imports'!L6:M6)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SUM('Step1a_AnnualProduction&amp;Imports'!L7:M7)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SUM('Step1a_AnnualProduction&amp;Imports'!L8:M8)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SUM('Step1a_AnnualProduction&amp;Imports'!L9:M9)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SUM('Step1a_AnnualProduction&amp;Imports'!L10:M10)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SUM('Step1a_AnnualProduction&amp;Imports'!L11:M11)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SUM('Step1a_AnnualProduction&amp;Imports'!L12:M12)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SUM('Step1a_AnnualProduction&amp;Imports'!L13:M13)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SUM('Step1a_AnnualProduction&amp;Imports'!L14:M14)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SUM('Step1a_AnnualProduction&amp;Imports'!L15:M15)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SUM('Step1a_AnnualProduction&amp;Imports'!L16:M16)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0</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SUM('Step1a_AnnualProduction&amp;Imports'!N5:O5)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SUM('Step1a_AnnualProduction&amp;Imports'!N6:O6)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SUM('Step1a_AnnualProduction&amp;Imports'!N7:O7)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SUM('Step1a_AnnualProduction&amp;Imports'!N8:O8)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SUM('Step1a_AnnualProduction&amp;Imports'!N9:O9)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SUM('Step1a_AnnualProduction&amp;Imports'!N10:O10)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SUM('Step1a_AnnualProduction&amp;Imports'!N11:O11)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SUM('Step1a_AnnualProduction&amp;Imports'!N12:O12)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SUM('Step1a_AnnualProduction&amp;Imports'!N13:O13)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SUM('Step1a_AnnualProduction&amp;Imports'!N14:O14)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SUM('Step1a_AnnualProduction&amp;Imports'!N15:O15)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SUM('Step1a_AnnualProduction&amp;Imports'!N16:O16)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0</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SUM('Step1a_AnnualProduction&amp;Imports'!P5:Q5)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SUM('Step1a_AnnualProduction&amp;Imports'!P6:Q6)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SUM('Step1a_AnnualProduction&amp;Imports'!P7:Q7)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SUM('Step1a_AnnualProduction&amp;Imports'!P8:Q8)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SUM('Step1a_AnnualProduction&amp;Imports'!P9:Q9)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SUM('Step1a_AnnualProduction&amp;Imports'!P10:Q10)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SUM('Step1a_AnnualProduction&amp;Imports'!P11:Q11)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SUM('Step1a_AnnualProduction&amp;Imports'!P12:Q12)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SUM('Step1a_AnnualProduction&amp;Imports'!P13:Q13)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SUM('Step1a_AnnualProduction&amp;Imports'!P14:Q14)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SUM('Step1a_AnnualProduction&amp;Imports'!P15:Q15)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SUM('Step1a_AnnualProduction&amp;Imports'!P16:Q16)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0</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SUM('Step1a_AnnualProduction&amp;Imports'!R5:S5)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SUM('Step1a_AnnualProduction&amp;Imports'!R6:S6)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SUM('Step1a_AnnualProduction&amp;Imports'!R7:S7)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SUM('Step1a_AnnualProduction&amp;Imports'!R8:S8)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SUM('Step1a_AnnualProduction&amp;Imports'!R9:S9)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SUM('Step1a_AnnualProduction&amp;Imports'!R10:S10)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SUM('Step1a_AnnualProduction&amp;Imports'!R11:S11)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SUM('Step1a_AnnualProduction&amp;Imports'!R12:S12)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SUM('Step1a_AnnualProduction&amp;Imports'!R13:S13)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SUM('Step1a_AnnualProduction&amp;Imports'!R14:S14)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SUM('Step1a_AnnualProduction&amp;Imports'!R15:S15)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SUM('Step1a_AnnualProduction&amp;Imports'!R16:S16)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0</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SUM('Step1a_AnnualProduction&amp;Imports'!T5:U5)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SUM('Step1a_AnnualProduction&amp;Imports'!T6:U6)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SUM('Step1a_AnnualProduction&amp;Imports'!T7:U7)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SUM('Step1a_AnnualProduction&amp;Imports'!T8:U8)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SUM('Step1a_AnnualProduction&amp;Imports'!T9:U9)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SUM('Step1a_AnnualProduction&amp;Imports'!T10:U10)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SUM('Step1a_AnnualProduction&amp;Imports'!T11:U11)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SUM('Step1a_AnnualProduction&amp;Imports'!T12:U12)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SUM('Step1a_AnnualProduction&amp;Imports'!T13:U13)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SUM('Step1a_AnnualProduction&amp;Imports'!T14:U14)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SUM('Step1a_AnnualProduction&amp;Imports'!T15:U15)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SUM('Step1a_AnnualProduction&amp;Imports'!T16:U16)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0</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0</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SUM('Step1a_AnnualProduction&amp;Imports'!V5:W5)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SUM('Step1a_AnnualProduction&amp;Imports'!V6:W6)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SUM('Step1a_AnnualProduction&amp;Imports'!V7:W7)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SUM('Step1a_AnnualProduction&amp;Imports'!V8:W8)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SUM('Step1a_AnnualProduction&amp;Imports'!V9:W9)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SUM('Step1a_AnnualProduction&amp;Imports'!V10:W10)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SUM('Step1a_AnnualProduction&amp;Imports'!V11:W11)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SUM('Step1a_AnnualProduction&amp;Imports'!V12:W12)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SUM('Step1a_AnnualProduction&amp;Imports'!V13:W13)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SUM('Step1a_AnnualProduction&amp;Imports'!V14:W14)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SUM('Step1a_AnnualProduction&amp;Imports'!V15:W15)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SUM('Step1a_AnnualProduction&amp;Imports'!V16:W16)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82" t="s">
        <v>19</v>
      </c>
      <c r="F12" s="82" t="s">
        <v>19</v>
      </c>
      <c r="G12" s="82" t="s">
        <v>19</v>
      </c>
      <c r="H12" s="82" t="s">
        <v>19</v>
      </c>
      <c r="I12" s="82" t="s">
        <v>19</v>
      </c>
      <c r="L12" s="39">
        <v>0</v>
      </c>
    </row>
    <row r="13" spans="1:13" x14ac:dyDescent="0.25">
      <c r="A13" s="33" t="str">
        <f>Cereal_2</f>
        <v>Cereals &amp; Pulses</v>
      </c>
      <c r="B13" s="32" t="str">
        <f>Cereal_2</f>
        <v>0113</v>
      </c>
      <c r="C13" s="71" t="str">
        <f>Cereal_2</f>
        <v>Rice, paddy</v>
      </c>
      <c r="D13" s="77" t="s">
        <v>19</v>
      </c>
      <c r="E13" s="82" t="s">
        <v>19</v>
      </c>
      <c r="F13" s="82" t="s">
        <v>19</v>
      </c>
      <c r="G13" s="82" t="s">
        <v>19</v>
      </c>
      <c r="H13" s="82" t="s">
        <v>19</v>
      </c>
      <c r="I13" s="82" t="s">
        <v>19</v>
      </c>
      <c r="L13" s="39">
        <v>0</v>
      </c>
    </row>
    <row r="14" spans="1:13" x14ac:dyDescent="0.25">
      <c r="A14" s="33" t="str">
        <f>Fruits_Vegetables_1</f>
        <v>Fish &amp; Fish Products</v>
      </c>
      <c r="B14" s="32" t="str">
        <f>Fruits_Vegetables_1</f>
        <v>0</v>
      </c>
      <c r="C14" s="71" t="str">
        <f>Fruits_Vegetables_1</f>
        <v xml:space="preserve"> </v>
      </c>
      <c r="D14" s="77" t="s">
        <v>19</v>
      </c>
      <c r="E14" s="82" t="s">
        <v>19</v>
      </c>
      <c r="F14" s="82" t="s">
        <v>19</v>
      </c>
      <c r="G14" s="82" t="s">
        <v>19</v>
      </c>
      <c r="H14" s="82" t="s">
        <v>19</v>
      </c>
      <c r="I14" s="82" t="s">
        <v>19</v>
      </c>
      <c r="L14" s="39">
        <v>0</v>
      </c>
    </row>
    <row r="15" spans="1:13" x14ac:dyDescent="0.25">
      <c r="A15" s="33" t="str">
        <f>Fruits_Vegetables_2</f>
        <v>Fish &amp; Fish Products</v>
      </c>
      <c r="B15" s="32" t="str">
        <f>Fruits_Vegetables_2</f>
        <v>0</v>
      </c>
      <c r="C15" s="71" t="str">
        <f>Fruits_Vegetables_2</f>
        <v xml:space="preserve"> </v>
      </c>
      <c r="D15" s="77" t="s">
        <v>19</v>
      </c>
      <c r="E15" s="82" t="s">
        <v>19</v>
      </c>
      <c r="F15" s="82" t="s">
        <v>19</v>
      </c>
      <c r="G15" s="82" t="s">
        <v>19</v>
      </c>
      <c r="H15" s="82" t="s">
        <v>19</v>
      </c>
      <c r="I15" s="82" t="s">
        <v>19</v>
      </c>
      <c r="L15" s="39">
        <v>0</v>
      </c>
    </row>
    <row r="16" spans="1:13" x14ac:dyDescent="0.25">
      <c r="A16" s="33" t="str">
        <f>Roots_Tubers_Oil_1</f>
        <v>Fruits &amp; Vegetables</v>
      </c>
      <c r="B16" s="32" t="str">
        <f>Roots_Tubers_Oil_1</f>
        <v>01316</v>
      </c>
      <c r="C16" s="71" t="str">
        <f>Roots_Tubers_Oil_1</f>
        <v>Mangoes, mangosteens, guavas</v>
      </c>
      <c r="D16" s="77" t="s">
        <v>19</v>
      </c>
      <c r="E16" s="82" t="s">
        <v>19</v>
      </c>
      <c r="F16" s="82" t="s">
        <v>19</v>
      </c>
      <c r="G16" s="82" t="s">
        <v>19</v>
      </c>
      <c r="H16" s="82" t="s">
        <v>19</v>
      </c>
      <c r="I16" s="82" t="s">
        <v>19</v>
      </c>
      <c r="L16" s="39">
        <v>0</v>
      </c>
    </row>
    <row r="17" spans="1:27" x14ac:dyDescent="0.25">
      <c r="A17" s="33" t="str">
        <f>Roots_Tubers_Oil_2</f>
        <v>Fruits &amp; Vegetables</v>
      </c>
      <c r="B17" s="32" t="str">
        <f>Roots_Tubers_Oil_2</f>
        <v>01319</v>
      </c>
      <c r="C17" s="71" t="str">
        <f>Roots_Tubers_Oil_2</f>
        <v>Fruit, tropical fresh nes</v>
      </c>
      <c r="D17" s="77" t="s">
        <v>19</v>
      </c>
      <c r="E17" s="82" t="s">
        <v>19</v>
      </c>
      <c r="F17" s="82" t="s">
        <v>19</v>
      </c>
      <c r="G17" s="82" t="s">
        <v>19</v>
      </c>
      <c r="H17" s="82" t="s">
        <v>19</v>
      </c>
      <c r="I17" s="82" t="s">
        <v>19</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82" t="s">
        <v>19</v>
      </c>
      <c r="F18" s="82" t="s">
        <v>19</v>
      </c>
      <c r="G18" s="82" t="s">
        <v>19</v>
      </c>
      <c r="H18" s="82" t="s">
        <v>19</v>
      </c>
      <c r="I18" s="82" t="s">
        <v>19</v>
      </c>
      <c r="L18" s="39">
        <v>0</v>
      </c>
    </row>
    <row r="19" spans="1:27" x14ac:dyDescent="0.25">
      <c r="A19" s="33" t="str">
        <f>Animals_Products_2</f>
        <v>Meat &amp; Animals Products</v>
      </c>
      <c r="B19" s="32" t="str">
        <f>Animals_Products_2</f>
        <v>21116</v>
      </c>
      <c r="C19" s="71" t="str">
        <f>Animals_Products_2</f>
        <v>Meat, goat</v>
      </c>
      <c r="D19" s="77" t="s">
        <v>19</v>
      </c>
      <c r="E19" s="82" t="s">
        <v>19</v>
      </c>
      <c r="F19" s="82" t="s">
        <v>19</v>
      </c>
      <c r="G19" s="82" t="s">
        <v>19</v>
      </c>
      <c r="H19" s="82" t="s">
        <v>19</v>
      </c>
      <c r="I19" s="82" t="s">
        <v>19</v>
      </c>
      <c r="L19" s="39">
        <v>0</v>
      </c>
    </row>
    <row r="20" spans="1:27" x14ac:dyDescent="0.25">
      <c r="A20" s="33" t="str">
        <f>Fish_1</f>
        <v>Roots, Tubers &amp; Oil-Bearing Crops</v>
      </c>
      <c r="B20" s="32" t="str">
        <f>Fish_1</f>
        <v>0141</v>
      </c>
      <c r="C20" s="71" t="str">
        <f>Fish_1</f>
        <v>Soybeans</v>
      </c>
      <c r="D20" s="77" t="s">
        <v>19</v>
      </c>
      <c r="E20" s="82" t="s">
        <v>19</v>
      </c>
      <c r="F20" s="82" t="s">
        <v>19</v>
      </c>
      <c r="G20" s="82" t="s">
        <v>19</v>
      </c>
      <c r="H20" s="82" t="s">
        <v>19</v>
      </c>
      <c r="I20" s="82" t="s">
        <v>19</v>
      </c>
      <c r="L20" s="39">
        <v>0</v>
      </c>
    </row>
    <row r="21" spans="1:27" x14ac:dyDescent="0.25">
      <c r="A21" s="33" t="str">
        <f>Fish_2</f>
        <v>Roots, Tubers &amp; Oil-Bearing Crops</v>
      </c>
      <c r="B21" s="32" t="str">
        <f>Fish_2</f>
        <v>01510</v>
      </c>
      <c r="C21" s="71" t="str">
        <f>Fish_2</f>
        <v>Potatoes</v>
      </c>
      <c r="D21" s="77" t="s">
        <v>19</v>
      </c>
      <c r="E21" s="82" t="s">
        <v>19</v>
      </c>
      <c r="F21" s="82" t="s">
        <v>19</v>
      </c>
      <c r="G21" s="82" t="s">
        <v>19</v>
      </c>
      <c r="H21" s="82" t="s">
        <v>19</v>
      </c>
      <c r="I21" s="82" t="s">
        <v>19</v>
      </c>
      <c r="L21" s="39">
        <v>0</v>
      </c>
    </row>
    <row r="22" spans="1:27" x14ac:dyDescent="0.25">
      <c r="A22" s="33" t="str">
        <f>Other_1</f>
        <v>Other</v>
      </c>
      <c r="B22" s="32" t="str">
        <f>Other_1</f>
        <v>01652</v>
      </c>
      <c r="C22" s="71" t="str">
        <f>Other_1</f>
        <v>Chillies and peppers, dry</v>
      </c>
      <c r="D22" s="77" t="s">
        <v>19</v>
      </c>
      <c r="E22" s="82" t="s">
        <v>19</v>
      </c>
      <c r="F22" s="82" t="s">
        <v>19</v>
      </c>
      <c r="G22" s="82" t="s">
        <v>19</v>
      </c>
      <c r="H22" s="82" t="s">
        <v>19</v>
      </c>
      <c r="I22" s="82" t="s">
        <v>19</v>
      </c>
      <c r="L22" s="39">
        <v>0</v>
      </c>
    </row>
    <row r="23" spans="1:27" ht="15.75" customHeight="1" x14ac:dyDescent="0.25">
      <c r="A23" s="34" t="str">
        <f>Other_2</f>
        <v>Other</v>
      </c>
      <c r="B23" s="35" t="str">
        <f>Other_2</f>
        <v>01802</v>
      </c>
      <c r="C23" s="72" t="str">
        <f>Other_2</f>
        <v>Sugar cane</v>
      </c>
      <c r="D23" s="77" t="s">
        <v>19</v>
      </c>
      <c r="E23" s="82" t="s">
        <v>19</v>
      </c>
      <c r="F23" s="82" t="s">
        <v>19</v>
      </c>
      <c r="G23" s="82" t="s">
        <v>19</v>
      </c>
      <c r="H23" s="82" t="s">
        <v>19</v>
      </c>
      <c r="I23" s="82"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SUM('Step1a_AnnualProduction&amp;Imports'!X5:Y5)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SUM('Step1a_AnnualProduction&amp;Imports'!X6:Y6)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SUM('Step1a_AnnualProduction&amp;Imports'!X7:Y7)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SUM('Step1a_AnnualProduction&amp;Imports'!X8:Y8)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SUM('Step1a_AnnualProduction&amp;Imports'!X9:Y9)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SUM('Step1a_AnnualProduction&amp;Imports'!X10:Y10)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SUM('Step1a_AnnualProduction&amp;Imports'!X11:Y11)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SUM('Step1a_AnnualProduction&amp;Imports'!X12:Y12)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SUM('Step1a_AnnualProduction&amp;Imports'!X13:Y13)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SUM('Step1a_AnnualProduction&amp;Imports'!X14:Y14)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SUM('Step1a_AnnualProduction&amp;Imports'!X15:Y15)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SUM('Step1a_AnnualProduction&amp;Imports'!X16:Y16)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100" t="s">
        <v>3</v>
      </c>
      <c r="B2" s="100"/>
      <c r="C2" s="100"/>
      <c r="D2" s="100"/>
      <c r="E2" s="100"/>
      <c r="F2" s="100"/>
      <c r="G2" s="100"/>
      <c r="H2" s="100"/>
      <c r="I2" s="100"/>
      <c r="J2" s="100"/>
      <c r="K2" s="100"/>
    </row>
    <row r="3" spans="1:30" x14ac:dyDescent="0.25">
      <c r="A3" s="86" t="s">
        <v>7</v>
      </c>
      <c r="B3" s="93" t="s">
        <v>8</v>
      </c>
      <c r="C3" s="93" t="s">
        <v>9</v>
      </c>
      <c r="D3" s="67" t="s">
        <v>46</v>
      </c>
      <c r="E3" s="67" t="s">
        <v>10</v>
      </c>
      <c r="F3" s="67" t="s">
        <v>11</v>
      </c>
    </row>
    <row r="4" spans="1:30" x14ac:dyDescent="0.25">
      <c r="A4" s="32" t="str">
        <f>Cereal_1</f>
        <v>Cereals &amp; Pulses</v>
      </c>
      <c r="B4" s="32" t="str">
        <f>Cereal_1</f>
        <v>0111</v>
      </c>
      <c r="C4" s="32" t="str">
        <f>Cereal_1</f>
        <v>Wheat</v>
      </c>
      <c r="D4" s="81" t="str">
        <f>Cereal_1_Prod</f>
        <v xml:space="preserve"> 4,843,106</v>
      </c>
      <c r="E4" s="81" t="str">
        <f>Cereal_1_Price</f>
        <v>157.78</v>
      </c>
      <c r="F4" s="67">
        <f>D4*E4</f>
        <v>764145264.67999995</v>
      </c>
    </row>
    <row r="5" spans="1:30" x14ac:dyDescent="0.25">
      <c r="A5" s="32" t="str">
        <f>Cereal_2</f>
        <v>Cereals &amp; Pulses</v>
      </c>
      <c r="B5" s="32" t="str">
        <f>Cereal_2</f>
        <v>0113</v>
      </c>
      <c r="C5" s="32" t="str">
        <f>Cereal_2</f>
        <v>Rice, paddy</v>
      </c>
      <c r="D5" s="81" t="str">
        <f>Cereal_2_Prod</f>
        <v>52,078,925</v>
      </c>
      <c r="E5" s="81" t="str">
        <f>Cereal_2_Price</f>
        <v>278.66</v>
      </c>
      <c r="F5" s="67">
        <f t="shared" ref="F5:F15" si="0">D5*E5</f>
        <v>14512313240.500002</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01316</v>
      </c>
      <c r="C8" s="32" t="str">
        <f>Roots_Tubers_Oil_1</f>
        <v>Mangoes, mangosteens, guavas</v>
      </c>
      <c r="D8" s="81" t="str">
        <f>Roots_Tubers_Oil_1_Prod</f>
        <v xml:space="preserve"> 1,058,918</v>
      </c>
      <c r="E8" s="81" t="str">
        <f>Roots_Tubers_Oil_1_Price</f>
        <v>599.17</v>
      </c>
      <c r="F8" s="67">
        <f t="shared" si="0"/>
        <v>634471898.05999994</v>
      </c>
    </row>
    <row r="9" spans="1:30" x14ac:dyDescent="0.25">
      <c r="A9" s="32" t="str">
        <f>Roots_Tubers_Oil_2</f>
        <v>Fruits &amp; Vegetables</v>
      </c>
      <c r="B9" s="32" t="str">
        <f>Roots_Tubers_Oil_2</f>
        <v>01319</v>
      </c>
      <c r="C9" s="32" t="str">
        <f>Roots_Tubers_Oil_2</f>
        <v>Fruit, tropical fresh nes</v>
      </c>
      <c r="D9" s="81" t="str">
        <f>Roots_Tubers_Oil_2_Prod</f>
        <v xml:space="preserve"> 1,031,132</v>
      </c>
      <c r="E9" s="81" t="str">
        <f>Roots_Tubers_Oil_2_Price</f>
        <v>408.67</v>
      </c>
      <c r="F9" s="67">
        <f t="shared" si="0"/>
        <v>421392714.44</v>
      </c>
      <c r="Z9" s="19"/>
      <c r="AA9" s="19"/>
      <c r="AB9" s="19"/>
      <c r="AC9" s="19"/>
      <c r="AD9" s="19"/>
    </row>
    <row r="10" spans="1:30" x14ac:dyDescent="0.25">
      <c r="A10" s="32" t="str">
        <f>Animals_Products_1</f>
        <v>Meat &amp; Animals Products</v>
      </c>
      <c r="B10" s="32" t="str">
        <f>Animals_Products_1</f>
        <v>21111.01</v>
      </c>
      <c r="C10" s="32" t="str">
        <f>Animals_Products_1</f>
        <v>Meat, cattle</v>
      </c>
      <c r="D10" s="81" t="str">
        <f>Animals_Products_1_Prod</f>
        <v xml:space="preserve">   193,372</v>
      </c>
      <c r="E10" s="81" t="str">
        <f>Animals_Products_1_Price</f>
        <v>2714.17</v>
      </c>
      <c r="F10" s="67">
        <f t="shared" si="0"/>
        <v>524844481.24000001</v>
      </c>
      <c r="S10" t="s">
        <v>42</v>
      </c>
    </row>
    <row r="11" spans="1:30" x14ac:dyDescent="0.25">
      <c r="A11" s="32" t="str">
        <f>Animals_Products_2</f>
        <v>Meat &amp; Animals Products</v>
      </c>
      <c r="B11" s="32" t="str">
        <f>Animals_Products_2</f>
        <v>21116</v>
      </c>
      <c r="C11" s="32" t="str">
        <f>Animals_Products_2</f>
        <v>Meat, goat</v>
      </c>
      <c r="D11" s="81" t="str">
        <f>Animals_Products_2_Prod</f>
        <v xml:space="preserve">   208,406</v>
      </c>
      <c r="E11" s="81" t="str">
        <f>Animals_Products_2_Price</f>
        <v>2393.33</v>
      </c>
      <c r="F11" s="67">
        <f t="shared" si="0"/>
        <v>498784331.97999996</v>
      </c>
    </row>
    <row r="12" spans="1:30" x14ac:dyDescent="0.25">
      <c r="A12" s="32" t="str">
        <f>Fish_1</f>
        <v>Roots, Tubers &amp; Oil-Bearing Crops</v>
      </c>
      <c r="B12" s="32" t="str">
        <f>Fish_1</f>
        <v>0141</v>
      </c>
      <c r="C12" s="32" t="str">
        <f>Fish_1</f>
        <v>Soybeans</v>
      </c>
      <c r="D12" s="81" t="str">
        <f>Fish_1_Prod</f>
        <v xml:space="preserve">   900,584</v>
      </c>
      <c r="E12" s="81" t="str">
        <f>Fish_1_Price</f>
        <v>274.29</v>
      </c>
      <c r="F12" s="67">
        <f t="shared" si="0"/>
        <v>247021185.36000001</v>
      </c>
    </row>
    <row r="13" spans="1:30" x14ac:dyDescent="0.25">
      <c r="A13" s="32" t="str">
        <f>Fish_2</f>
        <v>Roots, Tubers &amp; Oil-Bearing Crops</v>
      </c>
      <c r="B13" s="32" t="str">
        <f>Fish_2</f>
        <v>01510</v>
      </c>
      <c r="C13" s="32" t="str">
        <f>Fish_2</f>
        <v>Potatoes</v>
      </c>
      <c r="D13" s="81" t="str">
        <f>Fish_2_Prod</f>
        <v xml:space="preserve"> 9,232,368</v>
      </c>
      <c r="E13" s="81" t="str">
        <f>Fish_2_Price</f>
        <v>168.78</v>
      </c>
      <c r="F13" s="67">
        <f t="shared" si="0"/>
        <v>1558239071.04</v>
      </c>
    </row>
    <row r="14" spans="1:30" x14ac:dyDescent="0.25">
      <c r="A14" s="32" t="str">
        <f>Other_1</f>
        <v>Other</v>
      </c>
      <c r="B14" s="32" t="str">
        <f>Other_1</f>
        <v>01652</v>
      </c>
      <c r="C14" s="32" t="str">
        <f>Other_1</f>
        <v>Chillies and peppers, dry</v>
      </c>
      <c r="D14" s="81" t="str">
        <f>Other_1_Prod</f>
        <v xml:space="preserve">   143,749</v>
      </c>
      <c r="E14" s="81" t="str">
        <f>Other_1_Price</f>
        <v>1095.43</v>
      </c>
      <c r="F14" s="67">
        <f t="shared" si="0"/>
        <v>157466967.07000002</v>
      </c>
    </row>
    <row r="15" spans="1:30" x14ac:dyDescent="0.25">
      <c r="A15" s="32" t="str">
        <f>Other_2</f>
        <v>Other</v>
      </c>
      <c r="B15" s="32" t="str">
        <f>Other_2</f>
        <v>01802</v>
      </c>
      <c r="C15" s="32" t="str">
        <f>Other_2</f>
        <v>Sugar cane</v>
      </c>
      <c r="D15" s="81" t="str">
        <f>Other_2_Prod</f>
        <v xml:space="preserve"> 4,383,221</v>
      </c>
      <c r="E15" s="81" t="str">
        <f>Other_2_Price</f>
        <v>32.84</v>
      </c>
      <c r="F15" s="67">
        <f t="shared" si="0"/>
        <v>143944977.64000002</v>
      </c>
    </row>
    <row r="16" spans="1:30" x14ac:dyDescent="0.25">
      <c r="F16" s="83">
        <f>SUM(F4:F15)</f>
        <v>19462624132.010002</v>
      </c>
    </row>
    <row r="17" spans="1:19" x14ac:dyDescent="0.25">
      <c r="F17" s="95"/>
    </row>
    <row r="19" spans="1:19" ht="15.75" customHeight="1" x14ac:dyDescent="0.25">
      <c r="A19" s="100" t="s">
        <v>4</v>
      </c>
      <c r="B19" s="100"/>
      <c r="C19" s="100"/>
      <c r="D19" s="100"/>
      <c r="E19" s="100"/>
      <c r="F19" s="100"/>
      <c r="G19" s="100"/>
      <c r="H19" s="100"/>
      <c r="I19" s="100"/>
      <c r="J19" s="100"/>
      <c r="K19" s="100"/>
      <c r="L19" s="100"/>
      <c r="M19" s="100"/>
      <c r="N19" s="100"/>
    </row>
    <row r="20" spans="1:19" x14ac:dyDescent="0.25">
      <c r="D20" s="115" t="s">
        <v>0</v>
      </c>
      <c r="E20" s="115"/>
      <c r="F20" s="115"/>
      <c r="G20" s="115"/>
      <c r="H20" s="115"/>
      <c r="I20" s="115"/>
      <c r="J20" s="115"/>
      <c r="K20" s="115"/>
      <c r="L20" s="115"/>
      <c r="M20" s="115"/>
      <c r="N20" s="115"/>
      <c r="S20" s="96"/>
    </row>
    <row r="21" spans="1:19" x14ac:dyDescent="0.25">
      <c r="A21" s="103" t="s">
        <v>7</v>
      </c>
      <c r="B21" s="19" t="s">
        <v>8</v>
      </c>
      <c r="C21" s="19"/>
      <c r="D21" s="19">
        <v>2015</v>
      </c>
      <c r="E21" s="19">
        <v>2016</v>
      </c>
      <c r="F21" s="19">
        <v>2017</v>
      </c>
      <c r="G21" s="19">
        <v>2018</v>
      </c>
      <c r="H21" s="19" t="s">
        <v>204</v>
      </c>
      <c r="I21" s="19" t="s">
        <v>205</v>
      </c>
      <c r="J21" s="19" t="s">
        <v>206</v>
      </c>
      <c r="K21" s="19" t="s">
        <v>207</v>
      </c>
      <c r="L21" s="19" t="s">
        <v>208</v>
      </c>
      <c r="M21" s="19" t="s">
        <v>209</v>
      </c>
      <c r="N21" s="19" t="s">
        <v>210</v>
      </c>
      <c r="S21" s="96"/>
    </row>
    <row r="22" spans="1:19" x14ac:dyDescent="0.25">
      <c r="A22" s="32" t="str">
        <f>Cereal_1</f>
        <v>Cereals &amp; Pulses</v>
      </c>
      <c r="B22" s="32" t="str">
        <f>Cereal_1</f>
        <v>0111</v>
      </c>
      <c r="C22" s="32" t="str">
        <f>Cereal_1</f>
        <v>Wheat</v>
      </c>
      <c r="D22" s="46">
        <f>Step2_FLP_SubNat_2015!$L31</f>
        <v>1.7999999999999999E-2</v>
      </c>
      <c r="E22" s="46">
        <f>Step2_FLP_SubNat_2016!$L31</f>
        <v>1.7999999999999999E-2</v>
      </c>
      <c r="F22" s="46">
        <f>Step2_FLP_SubNat_2017!$L31</f>
        <v>0</v>
      </c>
      <c r="G22" s="46">
        <f>Step2_FLP_SubNat_2018!$L31</f>
        <v>0</v>
      </c>
      <c r="H22" s="46">
        <v>0</v>
      </c>
      <c r="I22" s="46">
        <v>0</v>
      </c>
      <c r="J22" s="46">
        <v>0</v>
      </c>
      <c r="K22" s="46">
        <v>0</v>
      </c>
      <c r="L22" s="46">
        <v>0</v>
      </c>
      <c r="M22" s="46">
        <v>0</v>
      </c>
      <c r="N22" s="46">
        <v>0</v>
      </c>
      <c r="S22" s="96"/>
    </row>
    <row r="23" spans="1:19" x14ac:dyDescent="0.25">
      <c r="A23" s="32" t="str">
        <f>Cereal_2</f>
        <v>Cereals &amp; Pulses</v>
      </c>
      <c r="B23" s="32" t="str">
        <f>Cereal_2</f>
        <v>0113</v>
      </c>
      <c r="C23" s="32" t="str">
        <f>Cereal_2</f>
        <v>Rice, paddy</v>
      </c>
      <c r="D23" s="46">
        <f>Step2_FLP_SubNat_2015!$L32</f>
        <v>1.2E-2</v>
      </c>
      <c r="E23" s="46">
        <f>Step2_FLP_SubNat_2016!$L32</f>
        <v>1.2E-2</v>
      </c>
      <c r="F23" s="46">
        <f>Step2_FLP_SubNat_2017!$L32</f>
        <v>0</v>
      </c>
      <c r="G23" s="46">
        <f>Step2_FLP_SubNat_2018!$L32</f>
        <v>0</v>
      </c>
      <c r="H23" s="46">
        <v>0</v>
      </c>
      <c r="I23" s="46">
        <v>0</v>
      </c>
      <c r="J23" s="46">
        <v>0</v>
      </c>
      <c r="K23" s="46">
        <v>0</v>
      </c>
      <c r="L23" s="46">
        <v>0</v>
      </c>
      <c r="M23" s="46">
        <v>0</v>
      </c>
      <c r="N23" s="46">
        <v>0</v>
      </c>
      <c r="S23" s="96"/>
    </row>
    <row r="24" spans="1:19" x14ac:dyDescent="0.25">
      <c r="A24" s="32" t="str">
        <f>Fruits_Vegetables_1</f>
        <v>Fish &amp; Fish Products</v>
      </c>
      <c r="B24" s="32" t="str">
        <f>Fruits_Vegetables_1</f>
        <v>0</v>
      </c>
      <c r="C24" s="32" t="str">
        <f>Fruits_Vegetables_1</f>
        <v xml:space="preserve"> </v>
      </c>
      <c r="D24" s="46">
        <f>Step2_FLP_SubNat_2015!$L33</f>
        <v>0</v>
      </c>
      <c r="E24" s="46">
        <f>Step2_FLP_SubNat_2016!$L33</f>
        <v>0</v>
      </c>
      <c r="F24" s="46">
        <f>Step2_FLP_SubNat_2017!$L33</f>
        <v>0</v>
      </c>
      <c r="G24" s="46">
        <f>Step2_FLP_SubNat_2018!$L33</f>
        <v>0</v>
      </c>
      <c r="H24" s="46">
        <v>0</v>
      </c>
      <c r="I24" s="46">
        <v>0</v>
      </c>
      <c r="J24" s="46">
        <v>0</v>
      </c>
      <c r="K24" s="46">
        <v>0</v>
      </c>
      <c r="L24" s="46">
        <v>0</v>
      </c>
      <c r="M24" s="46">
        <v>0</v>
      </c>
      <c r="N24" s="46">
        <v>0</v>
      </c>
      <c r="S24" s="96"/>
    </row>
    <row r="25" spans="1:19" x14ac:dyDescent="0.25">
      <c r="A25" s="32" t="str">
        <f>Fruits_Vegetables_2</f>
        <v>Fish &amp; Fish Products</v>
      </c>
      <c r="B25" s="32" t="str">
        <f>Fruits_Vegetables_2</f>
        <v>0</v>
      </c>
      <c r="C25" s="32" t="str">
        <f>Fruits_Vegetables_2</f>
        <v xml:space="preserve"> </v>
      </c>
      <c r="D25" s="46">
        <f>Step2_FLP_SubNat_2015!$L34</f>
        <v>0</v>
      </c>
      <c r="E25" s="46">
        <f>Step2_FLP_SubNat_2016!$L34</f>
        <v>0</v>
      </c>
      <c r="F25" s="46">
        <f>Step2_FLP_SubNat_2017!$L34</f>
        <v>0</v>
      </c>
      <c r="G25" s="46">
        <f>Step2_FLP_SubNat_2018!$L34</f>
        <v>0</v>
      </c>
      <c r="H25" s="46">
        <v>0</v>
      </c>
      <c r="I25" s="46">
        <v>0</v>
      </c>
      <c r="J25" s="46">
        <v>0</v>
      </c>
      <c r="K25" s="46">
        <v>0</v>
      </c>
      <c r="L25" s="46">
        <v>0</v>
      </c>
      <c r="M25" s="46">
        <v>0</v>
      </c>
      <c r="N25" s="46">
        <v>0</v>
      </c>
      <c r="S25" s="96"/>
    </row>
    <row r="26" spans="1:19" x14ac:dyDescent="0.25">
      <c r="A26" s="32" t="str">
        <f>Roots_Tubers_Oil_1</f>
        <v>Fruits &amp; Vegetables</v>
      </c>
      <c r="B26" s="32" t="str">
        <f>Roots_Tubers_Oil_1</f>
        <v>01316</v>
      </c>
      <c r="C26" s="32" t="str">
        <f>Roots_Tubers_Oil_1</f>
        <v>Mangoes, mangosteens, guavas</v>
      </c>
      <c r="D26" s="46">
        <f>Step2_FLP_SubNat_2015!$L35</f>
        <v>0.19900000000000001</v>
      </c>
      <c r="E26" s="46">
        <f>Step2_FLP_SubNat_2016!$L35</f>
        <v>0.19700000000000001</v>
      </c>
      <c r="F26" s="46">
        <f>Step2_FLP_SubNat_2017!$L35</f>
        <v>0</v>
      </c>
      <c r="G26" s="46">
        <f>Step2_FLP_SubNat_2018!$L35</f>
        <v>0</v>
      </c>
      <c r="H26" s="46">
        <v>0</v>
      </c>
      <c r="I26" s="46">
        <v>0</v>
      </c>
      <c r="J26" s="46">
        <v>0</v>
      </c>
      <c r="K26" s="46">
        <v>0</v>
      </c>
      <c r="L26" s="46">
        <v>0</v>
      </c>
      <c r="M26" s="46">
        <v>0</v>
      </c>
      <c r="N26" s="46">
        <v>0</v>
      </c>
      <c r="S26" s="96"/>
    </row>
    <row r="27" spans="1:19" x14ac:dyDescent="0.25">
      <c r="A27" s="32" t="str">
        <f>Roots_Tubers_Oil_2</f>
        <v>Fruits &amp; Vegetables</v>
      </c>
      <c r="B27" s="32" t="str">
        <f>Roots_Tubers_Oil_2</f>
        <v>01319</v>
      </c>
      <c r="C27" s="32" t="str">
        <f>Roots_Tubers_Oil_2</f>
        <v>Fruit, tropical fresh nes</v>
      </c>
      <c r="D27" s="46">
        <f>Step2_FLP_SubNat_2015!$L36</f>
        <v>9.0999999999999998E-2</v>
      </c>
      <c r="E27" s="46">
        <f>Step2_FLP_SubNat_2016!$L36</f>
        <v>0.09</v>
      </c>
      <c r="F27" s="46">
        <f>Step2_FLP_SubNat_2017!$L36</f>
        <v>0</v>
      </c>
      <c r="G27" s="46">
        <f>Step2_FLP_SubNat_2018!$L36</f>
        <v>0</v>
      </c>
      <c r="H27" s="46">
        <v>0</v>
      </c>
      <c r="I27" s="46">
        <v>0</v>
      </c>
      <c r="J27" s="46">
        <v>0</v>
      </c>
      <c r="K27" s="46">
        <v>0</v>
      </c>
      <c r="L27" s="46">
        <v>0</v>
      </c>
      <c r="M27" s="46">
        <v>0</v>
      </c>
      <c r="N27" s="46">
        <v>0</v>
      </c>
      <c r="S27" s="96"/>
    </row>
    <row r="28" spans="1:19" x14ac:dyDescent="0.25">
      <c r="A28" s="32" t="str">
        <f>Animals_Products_1</f>
        <v>Meat &amp; Animals Products</v>
      </c>
      <c r="B28" s="32" t="str">
        <f>Animals_Products_1</f>
        <v>21111.01</v>
      </c>
      <c r="C28" s="32" t="str">
        <f>Animals_Products_1</f>
        <v>Meat, cattle</v>
      </c>
      <c r="D28" s="46">
        <f>Step2_FLP_SubNat_2015!$L37</f>
        <v>8.2000000000000003E-2</v>
      </c>
      <c r="E28" s="46">
        <f>Step2_FLP_SubNat_2016!$L37</f>
        <v>8.2000000000000003E-2</v>
      </c>
      <c r="F28" s="46">
        <f>Step2_FLP_SubNat_2017!$L37</f>
        <v>0</v>
      </c>
      <c r="G28" s="46">
        <f>Step2_FLP_SubNat_2018!$L37</f>
        <v>0</v>
      </c>
      <c r="H28" s="46">
        <v>0</v>
      </c>
      <c r="I28" s="46">
        <v>0</v>
      </c>
      <c r="J28" s="46">
        <v>0</v>
      </c>
      <c r="K28" s="46">
        <v>0</v>
      </c>
      <c r="L28" s="46">
        <v>0</v>
      </c>
      <c r="M28" s="46">
        <v>0</v>
      </c>
      <c r="N28" s="46">
        <v>0</v>
      </c>
      <c r="S28" s="94"/>
    </row>
    <row r="29" spans="1:19" x14ac:dyDescent="0.25">
      <c r="A29" s="32" t="str">
        <f>Animals_Products_2</f>
        <v>Meat &amp; Animals Products</v>
      </c>
      <c r="B29" s="32" t="str">
        <f>Animals_Products_2</f>
        <v>21116</v>
      </c>
      <c r="C29" s="32" t="str">
        <f>Animals_Products_2</f>
        <v>Meat, goat</v>
      </c>
      <c r="D29" s="46">
        <f>Step2_FLP_SubNat_2015!$L38</f>
        <v>8.2000000000000003E-2</v>
      </c>
      <c r="E29" s="46">
        <f>Step2_FLP_SubNat_2016!$L38</f>
        <v>8.2000000000000003E-2</v>
      </c>
      <c r="F29" s="46">
        <f>Step2_FLP_SubNat_2017!$L38</f>
        <v>0</v>
      </c>
      <c r="G29" s="46">
        <f>Step2_FLP_SubNat_2018!$L38</f>
        <v>0</v>
      </c>
      <c r="H29" s="46">
        <v>0</v>
      </c>
      <c r="I29" s="46">
        <v>0</v>
      </c>
      <c r="J29" s="46">
        <v>0</v>
      </c>
      <c r="K29" s="46">
        <v>0</v>
      </c>
      <c r="L29" s="46">
        <v>0</v>
      </c>
      <c r="M29" s="46">
        <v>0</v>
      </c>
      <c r="N29" s="46">
        <v>0</v>
      </c>
      <c r="S29" s="96"/>
    </row>
    <row r="30" spans="1:19" x14ac:dyDescent="0.25">
      <c r="A30" s="32" t="str">
        <f>Fish_1</f>
        <v>Roots, Tubers &amp; Oil-Bearing Crops</v>
      </c>
      <c r="B30" s="32" t="str">
        <f>Fish_1</f>
        <v>0141</v>
      </c>
      <c r="C30" s="32" t="str">
        <f>Fish_1</f>
        <v>Soybeans</v>
      </c>
      <c r="D30" s="46">
        <f>Step2_FLP_SubNat_2015!$L39</f>
        <v>8.5000000000000006E-2</v>
      </c>
      <c r="E30" s="46">
        <f>Step2_FLP_SubNat_2016!$L39</f>
        <v>8.5000000000000006E-2</v>
      </c>
      <c r="F30" s="46">
        <f>Step2_FLP_SubNat_2017!$L39</f>
        <v>0</v>
      </c>
      <c r="G30" s="46">
        <f>Step2_FLP_SubNat_2018!$L39</f>
        <v>0</v>
      </c>
      <c r="H30" s="46">
        <v>0</v>
      </c>
      <c r="I30" s="46">
        <v>0</v>
      </c>
      <c r="J30" s="46">
        <v>0</v>
      </c>
      <c r="K30" s="46">
        <v>0</v>
      </c>
      <c r="L30" s="46">
        <v>0</v>
      </c>
      <c r="M30" s="46">
        <v>0</v>
      </c>
      <c r="N30" s="46">
        <v>0</v>
      </c>
      <c r="S30" s="96"/>
    </row>
    <row r="31" spans="1:19" x14ac:dyDescent="0.25">
      <c r="A31" s="32" t="str">
        <f>Fish_2</f>
        <v>Roots, Tubers &amp; Oil-Bearing Crops</v>
      </c>
      <c r="B31" s="32" t="str">
        <f>Fish_2</f>
        <v>01510</v>
      </c>
      <c r="C31" s="32" t="str">
        <f>Fish_2</f>
        <v>Potatoes</v>
      </c>
      <c r="D31" s="46">
        <f>Step2_FLP_SubNat_2015!$L40</f>
        <v>8.5000000000000006E-2</v>
      </c>
      <c r="E31" s="46">
        <f>Step2_FLP_SubNat_2016!$L40</f>
        <v>8.5000000000000006E-2</v>
      </c>
      <c r="F31" s="46">
        <f>Step2_FLP_SubNat_2017!$L40</f>
        <v>0</v>
      </c>
      <c r="G31" s="46">
        <f>Step2_FLP_SubNat_2018!$L40</f>
        <v>0</v>
      </c>
      <c r="H31" s="46">
        <v>0</v>
      </c>
      <c r="I31" s="46">
        <v>0</v>
      </c>
      <c r="J31" s="46">
        <v>0</v>
      </c>
      <c r="K31" s="46">
        <v>0</v>
      </c>
      <c r="L31" s="46">
        <v>0</v>
      </c>
      <c r="M31" s="46">
        <v>0</v>
      </c>
      <c r="N31" s="46">
        <v>0</v>
      </c>
      <c r="S31" s="96"/>
    </row>
    <row r="32" spans="1:19" x14ac:dyDescent="0.25">
      <c r="A32" s="32" t="str">
        <f>Other_1</f>
        <v>Other</v>
      </c>
      <c r="B32" s="32" t="str">
        <f>Other_1</f>
        <v>01652</v>
      </c>
      <c r="C32" s="32" t="str">
        <f>Other_1</f>
        <v>Chillies and peppers, dry</v>
      </c>
      <c r="D32" s="46">
        <f>Step2_FLP_SubNat_2015!$L41</f>
        <v>2.5999999999999999E-2</v>
      </c>
      <c r="E32" s="46">
        <f>Step2_FLP_SubNat_2016!$L41</f>
        <v>2.5999999999999999E-2</v>
      </c>
      <c r="F32" s="46">
        <f>Step2_FLP_SubNat_2017!$L41</f>
        <v>0</v>
      </c>
      <c r="G32" s="46">
        <f>Step2_FLP_SubNat_2018!$L41</f>
        <v>0</v>
      </c>
      <c r="H32" s="46">
        <v>0</v>
      </c>
      <c r="I32" s="46">
        <v>0</v>
      </c>
      <c r="J32" s="46">
        <v>0</v>
      </c>
      <c r="K32" s="46">
        <v>0</v>
      </c>
      <c r="L32" s="46">
        <v>0</v>
      </c>
      <c r="M32" s="46">
        <v>0</v>
      </c>
      <c r="N32" s="46">
        <v>0</v>
      </c>
      <c r="S32" s="96"/>
    </row>
    <row r="33" spans="1:19" x14ac:dyDescent="0.25">
      <c r="A33" s="32" t="str">
        <f>Other_2</f>
        <v>Other</v>
      </c>
      <c r="B33" s="32" t="str">
        <f>Other_2</f>
        <v>01802</v>
      </c>
      <c r="C33" s="32" t="str">
        <f>Other_2</f>
        <v>Sugar cane</v>
      </c>
      <c r="D33" s="46">
        <f>Step2_FLP_SubNat_2015!$L42</f>
        <v>1E-3</v>
      </c>
      <c r="E33" s="46">
        <f>Step2_FLP_SubNat_2016!$L42</f>
        <v>2.5999999999999999E-2</v>
      </c>
      <c r="F33" s="46">
        <f>Step2_FLP_SubNat_2017!$L42</f>
        <v>0</v>
      </c>
      <c r="G33" s="46">
        <f>Step2_FLP_SubNat_2018!$L42</f>
        <v>0</v>
      </c>
      <c r="H33" s="46">
        <v>0</v>
      </c>
      <c r="I33" s="46">
        <v>0</v>
      </c>
      <c r="J33" s="46">
        <v>0</v>
      </c>
      <c r="K33" s="46">
        <v>0</v>
      </c>
      <c r="L33" s="46">
        <v>0</v>
      </c>
      <c r="M33" s="46">
        <v>0</v>
      </c>
      <c r="N33" s="46">
        <v>0</v>
      </c>
      <c r="S33" s="96"/>
    </row>
    <row r="34" spans="1:19" x14ac:dyDescent="0.25">
      <c r="S34" s="96"/>
    </row>
    <row r="35" spans="1:19" x14ac:dyDescent="0.25">
      <c r="A35" s="102" t="s">
        <v>5</v>
      </c>
      <c r="B35" s="102"/>
      <c r="C35" s="102"/>
      <c r="D35" s="102"/>
      <c r="E35" s="102"/>
      <c r="F35" s="102"/>
      <c r="G35" s="102"/>
      <c r="H35" s="102"/>
      <c r="I35" s="102"/>
      <c r="J35" s="102"/>
      <c r="K35" s="102"/>
      <c r="L35" s="102"/>
      <c r="M35" s="102"/>
      <c r="N35" s="102"/>
      <c r="S35" s="96"/>
    </row>
    <row r="36" spans="1:19" x14ac:dyDescent="0.25">
      <c r="D36" s="116" t="s">
        <v>0</v>
      </c>
      <c r="E36" s="116"/>
      <c r="F36" s="116"/>
      <c r="G36" s="116"/>
      <c r="H36" s="116"/>
      <c r="I36" s="116"/>
      <c r="J36" s="116"/>
      <c r="K36" s="116"/>
      <c r="L36" s="116"/>
      <c r="M36" s="116"/>
      <c r="N36" s="116"/>
      <c r="S36" s="96"/>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6"/>
    </row>
    <row r="38" spans="1:19" x14ac:dyDescent="0.25">
      <c r="A38" s="32" t="str">
        <f>Cereal_1</f>
        <v>Cereals &amp; Pulses</v>
      </c>
      <c r="B38" s="32" t="str">
        <f>Cereal_1</f>
        <v>0111</v>
      </c>
      <c r="C38" s="32" t="str">
        <f>Cereal_1</f>
        <v>Wheat</v>
      </c>
      <c r="D38" s="84">
        <f>D22*$F$4</f>
        <v>13754614.764239999</v>
      </c>
      <c r="E38" s="85">
        <f t="shared" ref="E38:N38" si="1">E22*$F$4</f>
        <v>13754614.764239999</v>
      </c>
      <c r="F38" s="85">
        <f t="shared" si="1"/>
        <v>0</v>
      </c>
      <c r="G38" s="85">
        <f t="shared" si="1"/>
        <v>0</v>
      </c>
      <c r="H38" s="85">
        <f t="shared" si="1"/>
        <v>0</v>
      </c>
      <c r="I38" s="85">
        <f t="shared" si="1"/>
        <v>0</v>
      </c>
      <c r="J38" s="85">
        <f t="shared" si="1"/>
        <v>0</v>
      </c>
      <c r="K38" s="85">
        <f t="shared" si="1"/>
        <v>0</v>
      </c>
      <c r="L38" s="85">
        <f t="shared" si="1"/>
        <v>0</v>
      </c>
      <c r="M38" s="85">
        <f t="shared" si="1"/>
        <v>0</v>
      </c>
      <c r="N38" s="85">
        <f t="shared" si="1"/>
        <v>0</v>
      </c>
      <c r="S38" t="s">
        <v>43</v>
      </c>
    </row>
    <row r="39" spans="1:19" x14ac:dyDescent="0.25">
      <c r="A39" s="32" t="str">
        <f>Cereal_2</f>
        <v>Cereals &amp; Pulses</v>
      </c>
      <c r="B39" s="32" t="str">
        <f>Cereal_2</f>
        <v>0113</v>
      </c>
      <c r="C39" s="32" t="str">
        <f>Cereal_2</f>
        <v>Rice, paddy</v>
      </c>
      <c r="D39" s="88">
        <f>D23*$F$5</f>
        <v>174147758.88600004</v>
      </c>
      <c r="E39" s="89">
        <f t="shared" ref="E39:N39" si="2">E23*$F$5</f>
        <v>174147758.88600004</v>
      </c>
      <c r="F39" s="89">
        <f t="shared" si="2"/>
        <v>0</v>
      </c>
      <c r="G39" s="89">
        <f t="shared" si="2"/>
        <v>0</v>
      </c>
      <c r="H39" s="89">
        <f t="shared" si="2"/>
        <v>0</v>
      </c>
      <c r="I39" s="89">
        <f t="shared" si="2"/>
        <v>0</v>
      </c>
      <c r="J39" s="89">
        <f t="shared" si="2"/>
        <v>0</v>
      </c>
      <c r="K39" s="89">
        <f t="shared" si="2"/>
        <v>0</v>
      </c>
      <c r="L39" s="89">
        <f t="shared" si="2"/>
        <v>0</v>
      </c>
      <c r="M39" s="89">
        <f t="shared" si="2"/>
        <v>0</v>
      </c>
      <c r="N39" s="89">
        <f t="shared" si="2"/>
        <v>0</v>
      </c>
    </row>
    <row r="40" spans="1:19" x14ac:dyDescent="0.25">
      <c r="A40" s="32" t="str">
        <f>Fruits_Vegetables_1</f>
        <v>Fish &amp; Fish Products</v>
      </c>
      <c r="B40" s="32" t="str">
        <f>Fruits_Vegetables_1</f>
        <v>0</v>
      </c>
      <c r="C40" s="32" t="str">
        <f>Fruits_Vegetables_1</f>
        <v xml:space="preserve"> </v>
      </c>
      <c r="D40" s="88">
        <f>D24*$F$6</f>
        <v>0</v>
      </c>
      <c r="E40" s="89">
        <f t="shared" ref="E40:N40" si="3">E24*$F$6</f>
        <v>0</v>
      </c>
      <c r="F40" s="89">
        <f t="shared" si="3"/>
        <v>0</v>
      </c>
      <c r="G40" s="89">
        <f t="shared" si="3"/>
        <v>0</v>
      </c>
      <c r="H40" s="89">
        <f t="shared" si="3"/>
        <v>0</v>
      </c>
      <c r="I40" s="89">
        <f t="shared" si="3"/>
        <v>0</v>
      </c>
      <c r="J40" s="89">
        <f t="shared" si="3"/>
        <v>0</v>
      </c>
      <c r="K40" s="89">
        <f t="shared" si="3"/>
        <v>0</v>
      </c>
      <c r="L40" s="89">
        <f t="shared" si="3"/>
        <v>0</v>
      </c>
      <c r="M40" s="89">
        <f t="shared" si="3"/>
        <v>0</v>
      </c>
      <c r="N40" s="89">
        <f t="shared" si="3"/>
        <v>0</v>
      </c>
    </row>
    <row r="41" spans="1:19" x14ac:dyDescent="0.25">
      <c r="A41" s="32" t="str">
        <f>Fruits_Vegetables_2</f>
        <v>Fish &amp; Fish Products</v>
      </c>
      <c r="B41" s="32" t="str">
        <f>Fruits_Vegetables_2</f>
        <v>0</v>
      </c>
      <c r="C41" s="32" t="str">
        <f>Fruits_Vegetables_2</f>
        <v xml:space="preserve"> </v>
      </c>
      <c r="D41" s="88">
        <f t="shared" ref="D41:N41" si="4">D25*$F$7</f>
        <v>0</v>
      </c>
      <c r="E41" s="89">
        <f t="shared" si="4"/>
        <v>0</v>
      </c>
      <c r="F41" s="89">
        <f t="shared" si="4"/>
        <v>0</v>
      </c>
      <c r="G41" s="89">
        <f t="shared" si="4"/>
        <v>0</v>
      </c>
      <c r="H41" s="89">
        <f t="shared" si="4"/>
        <v>0</v>
      </c>
      <c r="I41" s="89">
        <f t="shared" si="4"/>
        <v>0</v>
      </c>
      <c r="J41" s="89">
        <f t="shared" si="4"/>
        <v>0</v>
      </c>
      <c r="K41" s="89">
        <f t="shared" si="4"/>
        <v>0</v>
      </c>
      <c r="L41" s="89">
        <f t="shared" si="4"/>
        <v>0</v>
      </c>
      <c r="M41" s="89">
        <f t="shared" si="4"/>
        <v>0</v>
      </c>
      <c r="N41" s="89">
        <f t="shared" si="4"/>
        <v>0</v>
      </c>
    </row>
    <row r="42" spans="1:19" x14ac:dyDescent="0.25">
      <c r="A42" s="32" t="str">
        <f>Roots_Tubers_Oil_1</f>
        <v>Fruits &amp; Vegetables</v>
      </c>
      <c r="B42" s="32" t="str">
        <f>Roots_Tubers_Oil_1</f>
        <v>01316</v>
      </c>
      <c r="C42" s="32" t="str">
        <f>Roots_Tubers_Oil_1</f>
        <v>Mangoes, mangosteens, guavas</v>
      </c>
      <c r="D42" s="88">
        <f>D26*$F$8</f>
        <v>126259907.71393999</v>
      </c>
      <c r="E42" s="89">
        <f t="shared" ref="E42:N42" si="5">E26*$F$8</f>
        <v>124990963.91781999</v>
      </c>
      <c r="F42" s="89">
        <f t="shared" si="5"/>
        <v>0</v>
      </c>
      <c r="G42" s="89">
        <f t="shared" si="5"/>
        <v>0</v>
      </c>
      <c r="H42" s="89">
        <f t="shared" si="5"/>
        <v>0</v>
      </c>
      <c r="I42" s="89">
        <f t="shared" si="5"/>
        <v>0</v>
      </c>
      <c r="J42" s="89">
        <f t="shared" si="5"/>
        <v>0</v>
      </c>
      <c r="K42" s="89">
        <f t="shared" si="5"/>
        <v>0</v>
      </c>
      <c r="L42" s="89">
        <f t="shared" si="5"/>
        <v>0</v>
      </c>
      <c r="M42" s="89">
        <f t="shared" si="5"/>
        <v>0</v>
      </c>
      <c r="N42" s="89">
        <f t="shared" si="5"/>
        <v>0</v>
      </c>
    </row>
    <row r="43" spans="1:19" x14ac:dyDescent="0.25">
      <c r="A43" s="32" t="str">
        <f>Roots_Tubers_Oil_2</f>
        <v>Fruits &amp; Vegetables</v>
      </c>
      <c r="B43" s="32" t="str">
        <f>Roots_Tubers_Oil_2</f>
        <v>01319</v>
      </c>
      <c r="C43" s="32" t="str">
        <f>Roots_Tubers_Oil_2</f>
        <v>Fruit, tropical fresh nes</v>
      </c>
      <c r="D43" s="88">
        <f>D27*$F$9</f>
        <v>38346737.014040001</v>
      </c>
      <c r="E43" s="89">
        <f t="shared" ref="E43:N43" si="6">E27*$F$9</f>
        <v>37925344.299599998</v>
      </c>
      <c r="F43" s="89">
        <f t="shared" si="6"/>
        <v>0</v>
      </c>
      <c r="G43" s="89">
        <f t="shared" si="6"/>
        <v>0</v>
      </c>
      <c r="H43" s="89">
        <f t="shared" si="6"/>
        <v>0</v>
      </c>
      <c r="I43" s="89">
        <f t="shared" si="6"/>
        <v>0</v>
      </c>
      <c r="J43" s="89">
        <f t="shared" si="6"/>
        <v>0</v>
      </c>
      <c r="K43" s="89">
        <f t="shared" si="6"/>
        <v>0</v>
      </c>
      <c r="L43" s="89">
        <f t="shared" si="6"/>
        <v>0</v>
      </c>
      <c r="M43" s="89">
        <f t="shared" si="6"/>
        <v>0</v>
      </c>
      <c r="N43" s="89">
        <f t="shared" si="6"/>
        <v>0</v>
      </c>
      <c r="O43" s="97"/>
    </row>
    <row r="44" spans="1:19" x14ac:dyDescent="0.25">
      <c r="A44" s="32" t="str">
        <f>Animals_Products_1</f>
        <v>Meat &amp; Animals Products</v>
      </c>
      <c r="B44" s="32" t="str">
        <f>Animals_Products_1</f>
        <v>21111.01</v>
      </c>
      <c r="C44" s="32" t="str">
        <f>Animals_Products_1</f>
        <v>Meat, cattle</v>
      </c>
      <c r="D44" s="88">
        <f>D28*$F$10</f>
        <v>43037247.461680003</v>
      </c>
      <c r="E44" s="89">
        <f t="shared" ref="E44:N44" si="7">E28*$F$10</f>
        <v>43037247.461680003</v>
      </c>
      <c r="F44" s="89">
        <f t="shared" si="7"/>
        <v>0</v>
      </c>
      <c r="G44" s="89">
        <f t="shared" si="7"/>
        <v>0</v>
      </c>
      <c r="H44" s="89">
        <f t="shared" si="7"/>
        <v>0</v>
      </c>
      <c r="I44" s="89">
        <f t="shared" si="7"/>
        <v>0</v>
      </c>
      <c r="J44" s="89">
        <f t="shared" si="7"/>
        <v>0</v>
      </c>
      <c r="K44" s="89">
        <f t="shared" si="7"/>
        <v>0</v>
      </c>
      <c r="L44" s="89">
        <f t="shared" si="7"/>
        <v>0</v>
      </c>
      <c r="M44" s="89">
        <f t="shared" si="7"/>
        <v>0</v>
      </c>
      <c r="N44" s="89">
        <f t="shared" si="7"/>
        <v>0</v>
      </c>
    </row>
    <row r="45" spans="1:19" ht="15.75" customHeight="1" x14ac:dyDescent="0.25">
      <c r="A45" s="32" t="str">
        <f>Animals_Products_2</f>
        <v>Meat &amp; Animals Products</v>
      </c>
      <c r="B45" s="32" t="str">
        <f>Animals_Products_2</f>
        <v>21116</v>
      </c>
      <c r="C45" s="32" t="str">
        <f>Animals_Products_2</f>
        <v>Meat, goat</v>
      </c>
      <c r="D45" s="90">
        <f>D29*$F$11</f>
        <v>40900315.22236</v>
      </c>
      <c r="E45" s="91">
        <f t="shared" ref="E45:N45" si="8">E29*$F$11</f>
        <v>40900315.22236</v>
      </c>
      <c r="F45" s="91">
        <f t="shared" si="8"/>
        <v>0</v>
      </c>
      <c r="G45" s="91">
        <f t="shared" si="8"/>
        <v>0</v>
      </c>
      <c r="H45" s="91">
        <f t="shared" si="8"/>
        <v>0</v>
      </c>
      <c r="I45" s="91">
        <f t="shared" si="8"/>
        <v>0</v>
      </c>
      <c r="J45" s="91">
        <f t="shared" si="8"/>
        <v>0</v>
      </c>
      <c r="K45" s="91">
        <f t="shared" si="8"/>
        <v>0</v>
      </c>
      <c r="L45" s="91">
        <f t="shared" si="8"/>
        <v>0</v>
      </c>
      <c r="M45" s="91">
        <f t="shared" si="8"/>
        <v>0</v>
      </c>
      <c r="N45" s="91">
        <f t="shared" si="8"/>
        <v>0</v>
      </c>
    </row>
    <row r="46" spans="1:19" ht="15.75" customHeight="1" x14ac:dyDescent="0.25">
      <c r="A46" s="32" t="str">
        <f>Fish_1</f>
        <v>Roots, Tubers &amp; Oil-Bearing Crops</v>
      </c>
      <c r="B46" s="32" t="str">
        <f>Fish_1</f>
        <v>0141</v>
      </c>
      <c r="C46" s="32" t="str">
        <f>Fish_1</f>
        <v>Soybeans</v>
      </c>
      <c r="D46" s="90">
        <f>D30*$F$12</f>
        <v>20996800.755600002</v>
      </c>
      <c r="E46" s="91">
        <f>E30*$F$12</f>
        <v>20996800.755600002</v>
      </c>
      <c r="F46" s="91">
        <f>F30*$F$12</f>
        <v>0</v>
      </c>
      <c r="G46" s="91">
        <f>G30*$F$12</f>
        <v>0</v>
      </c>
      <c r="H46" s="91">
        <f>H30*$F$12</f>
        <v>0</v>
      </c>
      <c r="I46" s="91">
        <f t="shared" ref="I46:N46" si="9">I30*$F$12</f>
        <v>0</v>
      </c>
      <c r="J46" s="91">
        <f t="shared" si="9"/>
        <v>0</v>
      </c>
      <c r="K46" s="91">
        <f t="shared" si="9"/>
        <v>0</v>
      </c>
      <c r="L46" s="91">
        <f t="shared" si="9"/>
        <v>0</v>
      </c>
      <c r="M46" s="91">
        <f t="shared" si="9"/>
        <v>0</v>
      </c>
      <c r="N46" s="91">
        <f t="shared" si="9"/>
        <v>0</v>
      </c>
    </row>
    <row r="47" spans="1:19" ht="15.75" customHeight="1" x14ac:dyDescent="0.25">
      <c r="A47" s="32" t="str">
        <f>Fish_2</f>
        <v>Roots, Tubers &amp; Oil-Bearing Crops</v>
      </c>
      <c r="B47" s="32" t="str">
        <f>Fish_2</f>
        <v>01510</v>
      </c>
      <c r="C47" s="32" t="str">
        <f>Fish_2</f>
        <v>Potatoes</v>
      </c>
      <c r="D47" s="90">
        <f>D31*$F$13</f>
        <v>132450321.03840001</v>
      </c>
      <c r="E47" s="91">
        <f>E31*$F$13</f>
        <v>132450321.03840001</v>
      </c>
      <c r="F47" s="91">
        <f t="shared" ref="F47:N47" si="10">F31*$F$13</f>
        <v>0</v>
      </c>
      <c r="G47" s="91">
        <f t="shared" si="10"/>
        <v>0</v>
      </c>
      <c r="H47" s="91">
        <f t="shared" si="10"/>
        <v>0</v>
      </c>
      <c r="I47" s="91">
        <f t="shared" si="10"/>
        <v>0</v>
      </c>
      <c r="J47" s="91">
        <f t="shared" si="10"/>
        <v>0</v>
      </c>
      <c r="K47" s="91">
        <f t="shared" si="10"/>
        <v>0</v>
      </c>
      <c r="L47" s="91">
        <f t="shared" si="10"/>
        <v>0</v>
      </c>
      <c r="M47" s="91">
        <f t="shared" si="10"/>
        <v>0</v>
      </c>
      <c r="N47" s="91">
        <f t="shared" si="10"/>
        <v>0</v>
      </c>
    </row>
    <row r="48" spans="1:19" x14ac:dyDescent="0.25">
      <c r="A48" s="32" t="str">
        <f>Other_1</f>
        <v>Other</v>
      </c>
      <c r="B48" s="32" t="str">
        <f>Other_1</f>
        <v>01652</v>
      </c>
      <c r="C48" s="32" t="str">
        <f>Other_1</f>
        <v>Chillies and peppers, dry</v>
      </c>
      <c r="D48" s="88">
        <f t="shared" ref="D48:N48" si="11">D32*$F$14</f>
        <v>4094141.1438200003</v>
      </c>
      <c r="E48" s="89">
        <f t="shared" si="11"/>
        <v>4094141.1438200003</v>
      </c>
      <c r="F48" s="89">
        <f t="shared" si="11"/>
        <v>0</v>
      </c>
      <c r="G48" s="89">
        <f t="shared" si="11"/>
        <v>0</v>
      </c>
      <c r="H48" s="89">
        <f t="shared" si="11"/>
        <v>0</v>
      </c>
      <c r="I48" s="89">
        <f t="shared" si="11"/>
        <v>0</v>
      </c>
      <c r="J48" s="89">
        <f t="shared" si="11"/>
        <v>0</v>
      </c>
      <c r="K48" s="89">
        <f t="shared" si="11"/>
        <v>0</v>
      </c>
      <c r="L48" s="89">
        <f t="shared" si="11"/>
        <v>0</v>
      </c>
      <c r="M48" s="89">
        <f t="shared" si="11"/>
        <v>0</v>
      </c>
      <c r="N48" s="89">
        <f t="shared" si="11"/>
        <v>0</v>
      </c>
    </row>
    <row r="49" spans="1:31" x14ac:dyDescent="0.25">
      <c r="A49" s="32" t="str">
        <f>Other_2</f>
        <v>Other</v>
      </c>
      <c r="B49" s="32" t="str">
        <f>Other_2</f>
        <v>01802</v>
      </c>
      <c r="C49" s="32" t="str">
        <f>Other_2</f>
        <v>Sugar cane</v>
      </c>
      <c r="D49" s="88">
        <f t="shared" ref="D49:N49" si="12">D33*$F$15</f>
        <v>143944.97764000003</v>
      </c>
      <c r="E49" s="89">
        <f t="shared" si="12"/>
        <v>3742569.4186400003</v>
      </c>
      <c r="F49" s="89">
        <f t="shared" si="12"/>
        <v>0</v>
      </c>
      <c r="G49" s="89">
        <f t="shared" si="12"/>
        <v>0</v>
      </c>
      <c r="H49" s="89">
        <f t="shared" si="12"/>
        <v>0</v>
      </c>
      <c r="I49" s="89">
        <f t="shared" si="12"/>
        <v>0</v>
      </c>
      <c r="J49" s="89">
        <f t="shared" si="12"/>
        <v>0</v>
      </c>
      <c r="K49" s="89">
        <f t="shared" si="12"/>
        <v>0</v>
      </c>
      <c r="L49" s="89">
        <f t="shared" si="12"/>
        <v>0</v>
      </c>
      <c r="M49" s="89">
        <f t="shared" si="12"/>
        <v>0</v>
      </c>
      <c r="N49" s="89">
        <f t="shared" si="12"/>
        <v>0</v>
      </c>
    </row>
    <row r="50" spans="1:31" x14ac:dyDescent="0.25">
      <c r="A50" s="32"/>
      <c r="B50" s="32"/>
      <c r="C50" s="32" t="s">
        <v>6</v>
      </c>
      <c r="D50" s="92">
        <f t="shared" ref="D50:N50" si="13">SUM(D38:D49)</f>
        <v>594131788.97772014</v>
      </c>
      <c r="E50" s="92">
        <f t="shared" si="13"/>
        <v>596040076.90816009</v>
      </c>
      <c r="F50" s="92">
        <f t="shared" si="13"/>
        <v>0</v>
      </c>
      <c r="G50" s="92">
        <f t="shared" si="13"/>
        <v>0</v>
      </c>
      <c r="H50" s="92">
        <f t="shared" si="13"/>
        <v>0</v>
      </c>
      <c r="I50" s="92">
        <f t="shared" si="13"/>
        <v>0</v>
      </c>
      <c r="J50" s="92">
        <f t="shared" si="13"/>
        <v>0</v>
      </c>
      <c r="K50" s="92">
        <f t="shared" si="13"/>
        <v>0</v>
      </c>
      <c r="L50" s="92">
        <f t="shared" si="13"/>
        <v>0</v>
      </c>
      <c r="M50" s="92">
        <f t="shared" si="13"/>
        <v>0</v>
      </c>
      <c r="N50" s="92">
        <f t="shared" si="13"/>
        <v>0</v>
      </c>
    </row>
    <row r="55" spans="1:31" x14ac:dyDescent="0.25">
      <c r="S55" s="87" t="s">
        <v>1</v>
      </c>
      <c r="T55" s="87">
        <f>D50/F16</f>
        <v>3.0526807944698319E-2</v>
      </c>
      <c r="U55" s="98">
        <f t="shared" ref="U55:AD55" si="14">E50/denominator</f>
        <v>3.0624856795536545E-2</v>
      </c>
      <c r="V55" s="98">
        <f t="shared" si="14"/>
        <v>0</v>
      </c>
      <c r="W55" s="98">
        <f t="shared" si="14"/>
        <v>0</v>
      </c>
      <c r="X55" s="98">
        <f t="shared" si="14"/>
        <v>0</v>
      </c>
      <c r="Y55" s="98">
        <f t="shared" si="14"/>
        <v>0</v>
      </c>
      <c r="Z55" s="98">
        <f t="shared" si="14"/>
        <v>0</v>
      </c>
      <c r="AA55" s="98">
        <f t="shared" si="14"/>
        <v>0</v>
      </c>
      <c r="AB55" s="98">
        <f t="shared" si="14"/>
        <v>0</v>
      </c>
      <c r="AC55" s="98">
        <f t="shared" si="14"/>
        <v>0</v>
      </c>
      <c r="AD55" s="98">
        <f t="shared" si="14"/>
        <v>0</v>
      </c>
      <c r="AE55" s="98" t="e">
        <f>#REF!/denominator</f>
        <v>#REF!</v>
      </c>
    </row>
    <row r="56" spans="1:31" x14ac:dyDescent="0.25">
      <c r="P56" t="s">
        <v>44</v>
      </c>
      <c r="S56" s="101" t="s">
        <v>2</v>
      </c>
      <c r="T56" s="99">
        <f>T55/T55*100</f>
        <v>100</v>
      </c>
      <c r="U56" s="99">
        <f t="shared" ref="U56:AE56" si="15">U55/$T$55*100</f>
        <v>100.32118933304737</v>
      </c>
      <c r="V56" s="99">
        <f t="shared" si="15"/>
        <v>0</v>
      </c>
      <c r="W56" s="99">
        <f t="shared" si="15"/>
        <v>0</v>
      </c>
      <c r="X56" s="99">
        <f t="shared" si="15"/>
        <v>0</v>
      </c>
      <c r="Y56" s="99">
        <f t="shared" si="15"/>
        <v>0</v>
      </c>
      <c r="Z56" s="99">
        <f t="shared" si="15"/>
        <v>0</v>
      </c>
      <c r="AA56" s="99">
        <f t="shared" si="15"/>
        <v>0</v>
      </c>
      <c r="AB56" s="99">
        <f t="shared" si="15"/>
        <v>0</v>
      </c>
      <c r="AC56" s="99">
        <f t="shared" si="15"/>
        <v>0</v>
      </c>
      <c r="AD56" s="99">
        <f t="shared" si="15"/>
        <v>0</v>
      </c>
      <c r="AE56" s="99" t="e">
        <f t="shared" si="15"/>
        <v>#REF!</v>
      </c>
    </row>
    <row r="59" spans="1:31" x14ac:dyDescent="0.25">
      <c r="S59" s="96"/>
    </row>
    <row r="60" spans="1:31" x14ac:dyDescent="0.25">
      <c r="S60" s="96"/>
    </row>
    <row r="61" spans="1:31" x14ac:dyDescent="0.25">
      <c r="S61" s="96"/>
    </row>
    <row r="62" spans="1:31" x14ac:dyDescent="0.25">
      <c r="S62" s="96"/>
    </row>
    <row r="63" spans="1:31" x14ac:dyDescent="0.25">
      <c r="S63" s="96"/>
    </row>
    <row r="64" spans="1:31" x14ac:dyDescent="0.25">
      <c r="S64" s="96"/>
    </row>
    <row r="65" spans="19:19" x14ac:dyDescent="0.25">
      <c r="S65" s="94"/>
    </row>
    <row r="66" spans="19:19" x14ac:dyDescent="0.25">
      <c r="S66" s="96"/>
    </row>
    <row r="67" spans="19:19" x14ac:dyDescent="0.25">
      <c r="S67" s="96"/>
    </row>
    <row r="68" spans="19:19" x14ac:dyDescent="0.25">
      <c r="S68" s="96"/>
    </row>
    <row r="69" spans="19:19" x14ac:dyDescent="0.25">
      <c r="S69" s="96"/>
    </row>
    <row r="70" spans="19:19" x14ac:dyDescent="0.25">
      <c r="S70" s="96"/>
    </row>
    <row r="71" spans="19:19" x14ac:dyDescent="0.25">
      <c r="S71" s="96"/>
    </row>
    <row r="72" spans="19:19" x14ac:dyDescent="0.25">
      <c r="S72" s="96"/>
    </row>
    <row r="73" spans="19:19" x14ac:dyDescent="0.25">
      <c r="S73" s="96"/>
    </row>
    <row r="74" spans="19:19" x14ac:dyDescent="0.25">
      <c r="S74" s="96"/>
    </row>
    <row r="75" spans="19:19" x14ac:dyDescent="0.25">
      <c r="S75" s="96"/>
    </row>
  </sheetData>
  <mergeCells count="2">
    <mergeCell ref="D20:N20"/>
    <mergeCell ref="D36:N36"/>
  </mergeCells>
  <pageMargins left="0.7" right="0.7" top="0.75" bottom="0.75" header="0.3" footer="0.3"/>
  <pageSetup paperSize="9" scale="37" fitToWidth="2" fitToHeight="2"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workbookViewId="0">
      <selection activeCell="I27" sqref="I27"/>
    </sheetView>
  </sheetViews>
  <sheetFormatPr defaultRowHeight="15" x14ac:dyDescent="0.25"/>
  <cols>
    <col min="1" max="1" width="15.42578125" customWidth="1"/>
    <col min="2" max="2" width="18" customWidth="1"/>
    <col min="3" max="3" width="22.42578125" customWidth="1"/>
  </cols>
  <sheetData>
    <row r="1" spans="1:8" x14ac:dyDescent="0.25">
      <c r="A1" s="104" t="s">
        <v>169</v>
      </c>
      <c r="B1" s="104" t="s">
        <v>170</v>
      </c>
      <c r="C1" s="104" t="s">
        <v>171</v>
      </c>
      <c r="D1" t="s">
        <v>172</v>
      </c>
      <c r="E1" t="s">
        <v>173</v>
      </c>
      <c r="F1" t="s">
        <v>174</v>
      </c>
      <c r="G1" t="s">
        <v>175</v>
      </c>
      <c r="H1" t="s">
        <v>176</v>
      </c>
    </row>
    <row r="2" spans="1:8" x14ac:dyDescent="0.25">
      <c r="A2" t="s">
        <v>65</v>
      </c>
      <c r="B2" t="s">
        <v>66</v>
      </c>
      <c r="C2">
        <v>2010</v>
      </c>
      <c r="D2">
        <v>1.5</v>
      </c>
      <c r="E2" t="s">
        <v>155</v>
      </c>
      <c r="F2" t="s">
        <v>177</v>
      </c>
      <c r="G2" t="s">
        <v>178</v>
      </c>
      <c r="H2" t="s">
        <v>179</v>
      </c>
    </row>
    <row r="3" spans="1:8" x14ac:dyDescent="0.25">
      <c r="A3" t="s">
        <v>72</v>
      </c>
      <c r="B3" t="s">
        <v>180</v>
      </c>
      <c r="C3">
        <v>1977</v>
      </c>
      <c r="D3">
        <v>7</v>
      </c>
      <c r="E3" t="s">
        <v>181</v>
      </c>
      <c r="F3" t="s">
        <v>182</v>
      </c>
      <c r="G3" t="s">
        <v>183</v>
      </c>
      <c r="H3" t="s">
        <v>184</v>
      </c>
    </row>
    <row r="4" spans="1:8" x14ac:dyDescent="0.25">
      <c r="A4" t="s">
        <v>72</v>
      </c>
      <c r="B4" t="s">
        <v>180</v>
      </c>
      <c r="C4">
        <v>1980</v>
      </c>
      <c r="D4">
        <v>1</v>
      </c>
      <c r="E4" t="s">
        <v>185</v>
      </c>
      <c r="F4" t="s">
        <v>186</v>
      </c>
      <c r="G4" t="s">
        <v>187</v>
      </c>
      <c r="H4" t="s">
        <v>188</v>
      </c>
    </row>
    <row r="5" spans="1:8" x14ac:dyDescent="0.25">
      <c r="A5" t="s">
        <v>72</v>
      </c>
      <c r="B5" t="s">
        <v>180</v>
      </c>
      <c r="C5">
        <v>1980</v>
      </c>
      <c r="D5">
        <v>1</v>
      </c>
      <c r="E5" t="s">
        <v>181</v>
      </c>
      <c r="F5" t="s">
        <v>186</v>
      </c>
      <c r="G5" t="s">
        <v>187</v>
      </c>
      <c r="H5" t="s">
        <v>188</v>
      </c>
    </row>
    <row r="6" spans="1:8" x14ac:dyDescent="0.25">
      <c r="A6" t="s">
        <v>72</v>
      </c>
      <c r="B6" t="s">
        <v>180</v>
      </c>
      <c r="C6">
        <v>1980</v>
      </c>
      <c r="D6">
        <v>1</v>
      </c>
      <c r="E6" t="s">
        <v>185</v>
      </c>
      <c r="F6" t="s">
        <v>186</v>
      </c>
      <c r="G6" t="s">
        <v>187</v>
      </c>
      <c r="H6" t="s">
        <v>188</v>
      </c>
    </row>
    <row r="7" spans="1:8" x14ac:dyDescent="0.25">
      <c r="A7" t="s">
        <v>72</v>
      </c>
      <c r="B7" t="s">
        <v>180</v>
      </c>
      <c r="C7">
        <v>1980</v>
      </c>
      <c r="D7">
        <v>1</v>
      </c>
      <c r="E7" t="s">
        <v>155</v>
      </c>
      <c r="F7" t="s">
        <v>186</v>
      </c>
      <c r="G7" t="s">
        <v>187</v>
      </c>
      <c r="H7" t="s">
        <v>188</v>
      </c>
    </row>
    <row r="8" spans="1:8" x14ac:dyDescent="0.25">
      <c r="A8" t="s">
        <v>72</v>
      </c>
      <c r="B8" t="s">
        <v>180</v>
      </c>
      <c r="C8">
        <v>1980</v>
      </c>
      <c r="D8">
        <v>2.5</v>
      </c>
      <c r="E8" t="s">
        <v>154</v>
      </c>
      <c r="F8" t="s">
        <v>186</v>
      </c>
      <c r="G8" t="s">
        <v>187</v>
      </c>
      <c r="H8" t="s">
        <v>188</v>
      </c>
    </row>
    <row r="9" spans="1:8" x14ac:dyDescent="0.25">
      <c r="A9" t="s">
        <v>72</v>
      </c>
      <c r="B9" t="s">
        <v>180</v>
      </c>
      <c r="C9">
        <v>1980</v>
      </c>
      <c r="D9">
        <v>2.5</v>
      </c>
      <c r="E9" t="s">
        <v>154</v>
      </c>
      <c r="G9" t="s">
        <v>187</v>
      </c>
      <c r="H9" t="s">
        <v>188</v>
      </c>
    </row>
    <row r="10" spans="1:8" x14ac:dyDescent="0.25">
      <c r="A10" t="s">
        <v>72</v>
      </c>
      <c r="B10" t="s">
        <v>180</v>
      </c>
      <c r="C10">
        <v>1980</v>
      </c>
      <c r="D10">
        <v>3</v>
      </c>
      <c r="E10" t="s">
        <v>154</v>
      </c>
      <c r="F10" t="s">
        <v>186</v>
      </c>
      <c r="G10" t="s">
        <v>187</v>
      </c>
      <c r="H10" t="s">
        <v>188</v>
      </c>
    </row>
    <row r="11" spans="1:8" x14ac:dyDescent="0.25">
      <c r="A11" t="s">
        <v>72</v>
      </c>
      <c r="B11" t="s">
        <v>180</v>
      </c>
      <c r="C11">
        <v>1980</v>
      </c>
      <c r="D11">
        <v>3</v>
      </c>
      <c r="E11" t="s">
        <v>157</v>
      </c>
      <c r="G11" t="s">
        <v>187</v>
      </c>
      <c r="H11" t="s">
        <v>188</v>
      </c>
    </row>
    <row r="12" spans="1:8" x14ac:dyDescent="0.25">
      <c r="A12" t="s">
        <v>72</v>
      </c>
      <c r="B12" t="s">
        <v>180</v>
      </c>
      <c r="C12">
        <v>1980</v>
      </c>
      <c r="D12">
        <v>7.5</v>
      </c>
      <c r="E12" t="s">
        <v>153</v>
      </c>
      <c r="F12" t="s">
        <v>186</v>
      </c>
      <c r="G12" t="s">
        <v>187</v>
      </c>
      <c r="H12" t="s">
        <v>188</v>
      </c>
    </row>
    <row r="13" spans="1:8" x14ac:dyDescent="0.25">
      <c r="A13" t="s">
        <v>72</v>
      </c>
      <c r="B13" t="s">
        <v>180</v>
      </c>
      <c r="C13">
        <v>1994</v>
      </c>
      <c r="D13">
        <v>0.6</v>
      </c>
      <c r="E13" t="s">
        <v>154</v>
      </c>
      <c r="G13" t="s">
        <v>189</v>
      </c>
      <c r="H13" t="s">
        <v>190</v>
      </c>
    </row>
    <row r="14" spans="1:8" x14ac:dyDescent="0.25">
      <c r="A14" t="s">
        <v>72</v>
      </c>
      <c r="B14" t="s">
        <v>180</v>
      </c>
      <c r="C14">
        <v>2010</v>
      </c>
      <c r="D14">
        <v>0.18</v>
      </c>
      <c r="E14" t="s">
        <v>156</v>
      </c>
      <c r="G14" t="s">
        <v>178</v>
      </c>
      <c r="H14" t="s">
        <v>179</v>
      </c>
    </row>
    <row r="15" spans="1:8" x14ac:dyDescent="0.25">
      <c r="A15" t="s">
        <v>72</v>
      </c>
      <c r="B15" t="s">
        <v>180</v>
      </c>
      <c r="C15">
        <v>2010</v>
      </c>
      <c r="D15">
        <v>0.28999999999999998</v>
      </c>
      <c r="E15" t="s">
        <v>191</v>
      </c>
      <c r="G15" t="s">
        <v>178</v>
      </c>
      <c r="H15" t="s">
        <v>179</v>
      </c>
    </row>
    <row r="16" spans="1:8" x14ac:dyDescent="0.25">
      <c r="A16" t="s">
        <v>72</v>
      </c>
      <c r="B16" t="s">
        <v>180</v>
      </c>
      <c r="C16">
        <v>2010</v>
      </c>
      <c r="D16">
        <v>1</v>
      </c>
      <c r="E16" t="s">
        <v>185</v>
      </c>
      <c r="G16" t="s">
        <v>178</v>
      </c>
      <c r="H16" t="s">
        <v>179</v>
      </c>
    </row>
    <row r="17" spans="1:8" x14ac:dyDescent="0.25">
      <c r="A17" t="s">
        <v>72</v>
      </c>
      <c r="B17" t="s">
        <v>180</v>
      </c>
      <c r="C17">
        <v>2010</v>
      </c>
      <c r="D17">
        <v>1.21</v>
      </c>
      <c r="E17" t="s">
        <v>157</v>
      </c>
      <c r="G17" t="s">
        <v>178</v>
      </c>
      <c r="H17" t="s">
        <v>179</v>
      </c>
    </row>
    <row r="18" spans="1:8" x14ac:dyDescent="0.25">
      <c r="A18" t="s">
        <v>72</v>
      </c>
      <c r="B18" t="s">
        <v>180</v>
      </c>
      <c r="C18">
        <v>2010</v>
      </c>
      <c r="D18">
        <v>1.45</v>
      </c>
      <c r="E18" t="s">
        <v>154</v>
      </c>
      <c r="G18" t="s">
        <v>178</v>
      </c>
      <c r="H18" t="s">
        <v>179</v>
      </c>
    </row>
    <row r="19" spans="1:8" x14ac:dyDescent="0.25">
      <c r="A19" t="s">
        <v>72</v>
      </c>
      <c r="B19" t="s">
        <v>180</v>
      </c>
      <c r="C19">
        <v>2010</v>
      </c>
      <c r="D19">
        <v>1.75</v>
      </c>
      <c r="E19" t="s">
        <v>153</v>
      </c>
      <c r="G19" t="s">
        <v>178</v>
      </c>
      <c r="H19" t="s">
        <v>179</v>
      </c>
    </row>
    <row r="20" spans="1:8" x14ac:dyDescent="0.25">
      <c r="A20" t="s">
        <v>72</v>
      </c>
      <c r="B20" t="s">
        <v>180</v>
      </c>
      <c r="C20">
        <v>2010</v>
      </c>
      <c r="D20">
        <v>2.2999999999999998</v>
      </c>
      <c r="E20" t="s">
        <v>154</v>
      </c>
      <c r="G20" t="s">
        <v>178</v>
      </c>
      <c r="H20" t="s">
        <v>179</v>
      </c>
    </row>
    <row r="21" spans="1:8" x14ac:dyDescent="0.25">
      <c r="A21" t="s">
        <v>72</v>
      </c>
      <c r="B21" t="s">
        <v>180</v>
      </c>
      <c r="C21">
        <v>2010</v>
      </c>
      <c r="D21">
        <v>3.75</v>
      </c>
      <c r="E21" t="s">
        <v>155</v>
      </c>
      <c r="G21" t="s">
        <v>178</v>
      </c>
      <c r="H21" t="s">
        <v>179</v>
      </c>
    </row>
    <row r="22" spans="1:8" x14ac:dyDescent="0.25">
      <c r="A22" t="s">
        <v>72</v>
      </c>
      <c r="B22" t="s">
        <v>180</v>
      </c>
      <c r="C22">
        <v>2012</v>
      </c>
      <c r="D22">
        <v>4.2699999999999996</v>
      </c>
      <c r="E22" t="s">
        <v>155</v>
      </c>
      <c r="F22" t="s">
        <v>192</v>
      </c>
      <c r="G22" t="s">
        <v>193</v>
      </c>
      <c r="H22" t="s">
        <v>194</v>
      </c>
    </row>
    <row r="23" spans="1:8" x14ac:dyDescent="0.25">
      <c r="A23" t="s">
        <v>83</v>
      </c>
      <c r="B23" t="s">
        <v>195</v>
      </c>
      <c r="C23">
        <v>2010</v>
      </c>
      <c r="D23">
        <v>4</v>
      </c>
      <c r="E23" t="s">
        <v>154</v>
      </c>
      <c r="F23" t="s">
        <v>192</v>
      </c>
      <c r="G23" t="s">
        <v>196</v>
      </c>
      <c r="H23" t="s">
        <v>197</v>
      </c>
    </row>
    <row r="24" spans="1:8" x14ac:dyDescent="0.25">
      <c r="A24" t="s">
        <v>83</v>
      </c>
      <c r="B24" t="s">
        <v>195</v>
      </c>
      <c r="C24">
        <v>2010</v>
      </c>
      <c r="D24">
        <v>7</v>
      </c>
      <c r="E24" t="s">
        <v>191</v>
      </c>
      <c r="F24" t="s">
        <v>192</v>
      </c>
      <c r="G24" t="s">
        <v>196</v>
      </c>
      <c r="H24" t="s">
        <v>197</v>
      </c>
    </row>
    <row r="25" spans="1:8" x14ac:dyDescent="0.25">
      <c r="A25" t="s">
        <v>83</v>
      </c>
      <c r="B25" t="s">
        <v>195</v>
      </c>
      <c r="C25">
        <v>2010</v>
      </c>
      <c r="D25">
        <v>8</v>
      </c>
      <c r="E25" t="s">
        <v>198</v>
      </c>
      <c r="F25" t="s">
        <v>192</v>
      </c>
      <c r="G25" t="s">
        <v>196</v>
      </c>
      <c r="H25" t="s">
        <v>197</v>
      </c>
    </row>
    <row r="26" spans="1:8" x14ac:dyDescent="0.25">
      <c r="A26" t="s">
        <v>83</v>
      </c>
      <c r="B26" t="s">
        <v>195</v>
      </c>
      <c r="C26">
        <v>2010</v>
      </c>
      <c r="D26">
        <v>8</v>
      </c>
      <c r="E26" t="s">
        <v>156</v>
      </c>
      <c r="F26" t="s">
        <v>192</v>
      </c>
      <c r="G26" t="s">
        <v>196</v>
      </c>
      <c r="H26" t="s">
        <v>197</v>
      </c>
    </row>
    <row r="27" spans="1:8" x14ac:dyDescent="0.25">
      <c r="A27" t="s">
        <v>83</v>
      </c>
      <c r="B27" t="s">
        <v>195</v>
      </c>
      <c r="C27">
        <v>2010</v>
      </c>
      <c r="D27">
        <v>4.0999999999999996</v>
      </c>
      <c r="E27" t="s">
        <v>154</v>
      </c>
      <c r="G27" t="s">
        <v>196</v>
      </c>
      <c r="H27" t="s">
        <v>197</v>
      </c>
    </row>
    <row r="28" spans="1:8" x14ac:dyDescent="0.25">
      <c r="A28" t="s">
        <v>83</v>
      </c>
      <c r="B28" t="s">
        <v>195</v>
      </c>
      <c r="C28">
        <v>2010</v>
      </c>
      <c r="D28">
        <v>6.7</v>
      </c>
      <c r="E28" t="s">
        <v>191</v>
      </c>
      <c r="G28" t="s">
        <v>196</v>
      </c>
      <c r="H28" t="s">
        <v>197</v>
      </c>
    </row>
    <row r="29" spans="1:8" x14ac:dyDescent="0.25">
      <c r="A29" t="s">
        <v>83</v>
      </c>
      <c r="B29" t="s">
        <v>195</v>
      </c>
      <c r="C29">
        <v>2010</v>
      </c>
      <c r="D29">
        <v>8.35</v>
      </c>
      <c r="E29" t="s">
        <v>198</v>
      </c>
      <c r="G29" t="s">
        <v>196</v>
      </c>
      <c r="H29" t="s">
        <v>197</v>
      </c>
    </row>
    <row r="30" spans="1:8" x14ac:dyDescent="0.25">
      <c r="A30" t="s">
        <v>83</v>
      </c>
      <c r="B30" t="s">
        <v>195</v>
      </c>
      <c r="C30">
        <v>2010</v>
      </c>
      <c r="D30">
        <v>9.25</v>
      </c>
      <c r="E30" t="s">
        <v>156</v>
      </c>
      <c r="G30" t="s">
        <v>196</v>
      </c>
      <c r="H30" t="s">
        <v>197</v>
      </c>
    </row>
    <row r="31" spans="1:8" x14ac:dyDescent="0.25">
      <c r="A31" t="s">
        <v>115</v>
      </c>
      <c r="B31" t="s">
        <v>116</v>
      </c>
      <c r="C31">
        <v>1991</v>
      </c>
      <c r="D31">
        <v>15</v>
      </c>
      <c r="E31" t="s">
        <v>181</v>
      </c>
      <c r="F31" t="s">
        <v>177</v>
      </c>
      <c r="G31" t="s">
        <v>199</v>
      </c>
      <c r="H31" t="s">
        <v>200</v>
      </c>
    </row>
    <row r="32" spans="1:8" x14ac:dyDescent="0.25">
      <c r="A32" t="s">
        <v>115</v>
      </c>
      <c r="B32" t="s">
        <v>116</v>
      </c>
      <c r="C32">
        <v>2009</v>
      </c>
      <c r="D32">
        <v>0.28999999999999998</v>
      </c>
      <c r="E32" t="s">
        <v>156</v>
      </c>
      <c r="F32" t="s">
        <v>192</v>
      </c>
      <c r="H32" t="s">
        <v>201</v>
      </c>
    </row>
    <row r="33" spans="1:8" x14ac:dyDescent="0.25">
      <c r="A33" t="s">
        <v>115</v>
      </c>
      <c r="B33" t="s">
        <v>116</v>
      </c>
      <c r="C33">
        <v>2009</v>
      </c>
      <c r="D33">
        <v>0.51</v>
      </c>
      <c r="E33" t="s">
        <v>154</v>
      </c>
      <c r="F33" t="s">
        <v>192</v>
      </c>
    </row>
    <row r="34" spans="1:8" x14ac:dyDescent="0.25">
      <c r="A34" t="s">
        <v>115</v>
      </c>
      <c r="B34" t="s">
        <v>116</v>
      </c>
      <c r="C34">
        <v>2009</v>
      </c>
      <c r="D34">
        <v>1</v>
      </c>
      <c r="E34" t="s">
        <v>198</v>
      </c>
      <c r="F34" t="s">
        <v>192</v>
      </c>
      <c r="H34" t="s">
        <v>201</v>
      </c>
    </row>
    <row r="35" spans="1:8" x14ac:dyDescent="0.25">
      <c r="A35" t="s">
        <v>115</v>
      </c>
      <c r="B35" t="s">
        <v>116</v>
      </c>
      <c r="C35">
        <v>2009</v>
      </c>
      <c r="D35">
        <v>2</v>
      </c>
      <c r="E35" t="s">
        <v>156</v>
      </c>
      <c r="F35" t="s">
        <v>192</v>
      </c>
      <c r="H35" t="s">
        <v>201</v>
      </c>
    </row>
    <row r="36" spans="1:8" x14ac:dyDescent="0.25">
      <c r="A36" t="s">
        <v>115</v>
      </c>
      <c r="B36" t="s">
        <v>116</v>
      </c>
      <c r="C36">
        <v>2009</v>
      </c>
      <c r="D36">
        <v>5</v>
      </c>
      <c r="F36" t="s">
        <v>177</v>
      </c>
      <c r="G36" t="s">
        <v>202</v>
      </c>
      <c r="H36" t="s">
        <v>179</v>
      </c>
    </row>
    <row r="37" spans="1:8" x14ac:dyDescent="0.25">
      <c r="A37" t="s">
        <v>115</v>
      </c>
      <c r="B37" t="s">
        <v>116</v>
      </c>
      <c r="C37">
        <v>2009</v>
      </c>
      <c r="D37">
        <v>5.8</v>
      </c>
      <c r="F37" t="s">
        <v>177</v>
      </c>
      <c r="G37" t="s">
        <v>203</v>
      </c>
      <c r="H37" t="s">
        <v>179</v>
      </c>
    </row>
    <row r="38" spans="1:8" x14ac:dyDescent="0.25">
      <c r="A38" t="s">
        <v>115</v>
      </c>
      <c r="B38" t="s">
        <v>116</v>
      </c>
      <c r="C38">
        <v>2009</v>
      </c>
      <c r="D38">
        <v>25.5</v>
      </c>
      <c r="E38" t="s">
        <v>181</v>
      </c>
      <c r="F38" t="s">
        <v>177</v>
      </c>
      <c r="G38" t="s">
        <v>203</v>
      </c>
      <c r="H38" t="s">
        <v>179</v>
      </c>
    </row>
    <row r="39" spans="1:8" x14ac:dyDescent="0.25">
      <c r="A39" t="s">
        <v>115</v>
      </c>
      <c r="B39" t="s">
        <v>116</v>
      </c>
      <c r="C39">
        <v>2009</v>
      </c>
      <c r="D39">
        <v>0.28999999999999998</v>
      </c>
      <c r="E39" t="s">
        <v>156</v>
      </c>
      <c r="H39" t="s">
        <v>201</v>
      </c>
    </row>
    <row r="40" spans="1:8" x14ac:dyDescent="0.25">
      <c r="A40" t="s">
        <v>115</v>
      </c>
      <c r="B40" t="s">
        <v>116</v>
      </c>
      <c r="C40">
        <v>2009</v>
      </c>
      <c r="D40">
        <v>0.51</v>
      </c>
      <c r="E40" t="s">
        <v>154</v>
      </c>
    </row>
    <row r="41" spans="1:8" x14ac:dyDescent="0.25">
      <c r="A41" t="s">
        <v>115</v>
      </c>
      <c r="B41" t="s">
        <v>116</v>
      </c>
      <c r="C41">
        <v>2009</v>
      </c>
      <c r="D41">
        <v>1</v>
      </c>
      <c r="E41" t="s">
        <v>198</v>
      </c>
      <c r="H41" t="s">
        <v>201</v>
      </c>
    </row>
    <row r="42" spans="1:8" x14ac:dyDescent="0.25">
      <c r="A42" t="s">
        <v>115</v>
      </c>
      <c r="B42" t="s">
        <v>116</v>
      </c>
      <c r="C42">
        <v>2009</v>
      </c>
      <c r="D42">
        <v>2</v>
      </c>
      <c r="E42" t="s">
        <v>156</v>
      </c>
      <c r="H42" t="s">
        <v>201</v>
      </c>
    </row>
    <row r="43" spans="1:8" x14ac:dyDescent="0.25">
      <c r="A43" t="s">
        <v>115</v>
      </c>
      <c r="B43" t="s">
        <v>116</v>
      </c>
      <c r="C43">
        <v>2009</v>
      </c>
      <c r="D43">
        <v>5</v>
      </c>
      <c r="G43" t="s">
        <v>202</v>
      </c>
      <c r="H43" t="s">
        <v>179</v>
      </c>
    </row>
    <row r="44" spans="1:8" x14ac:dyDescent="0.25">
      <c r="A44" t="s">
        <v>115</v>
      </c>
      <c r="B44" t="s">
        <v>116</v>
      </c>
      <c r="C44">
        <v>2009</v>
      </c>
      <c r="D44">
        <v>5.8</v>
      </c>
      <c r="G44" t="s">
        <v>203</v>
      </c>
      <c r="H44" t="s">
        <v>179</v>
      </c>
    </row>
    <row r="45" spans="1:8" x14ac:dyDescent="0.25">
      <c r="A45" t="s">
        <v>115</v>
      </c>
      <c r="B45" t="s">
        <v>116</v>
      </c>
      <c r="C45">
        <v>2009</v>
      </c>
      <c r="D45">
        <v>25.5</v>
      </c>
      <c r="E45" t="s">
        <v>181</v>
      </c>
      <c r="G45" t="s">
        <v>203</v>
      </c>
      <c r="H45" t="s">
        <v>179</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7" t="s">
        <v>37</v>
      </c>
      <c r="B1" s="107"/>
      <c r="C1" s="107"/>
      <c r="D1" s="107"/>
      <c r="E1" s="107"/>
      <c r="F1" s="107"/>
      <c r="G1" s="107"/>
      <c r="H1" s="107"/>
      <c r="I1" s="107"/>
      <c r="J1" s="107"/>
      <c r="K1" s="107"/>
      <c r="L1" s="107"/>
      <c r="M1" s="107"/>
      <c r="P1" s="2"/>
      <c r="Q1" s="3"/>
      <c r="R1" s="3"/>
      <c r="S1" s="3"/>
      <c r="T1" s="3"/>
      <c r="U1" s="3"/>
      <c r="V1" s="3"/>
      <c r="W1" s="3"/>
      <c r="X1" s="3"/>
      <c r="Y1" s="3"/>
      <c r="Z1" s="3"/>
      <c r="AA1" s="3"/>
      <c r="AB1" s="3"/>
    </row>
    <row r="2" spans="1:28" ht="15" customHeight="1" x14ac:dyDescent="0.25">
      <c r="A2" s="107"/>
      <c r="B2" s="107"/>
      <c r="C2" s="107"/>
      <c r="D2" s="107"/>
      <c r="E2" s="107"/>
      <c r="F2" s="107"/>
      <c r="G2" s="107"/>
      <c r="H2" s="107"/>
      <c r="I2" s="107"/>
      <c r="J2" s="107"/>
      <c r="K2" s="107"/>
      <c r="L2" s="107"/>
      <c r="M2" s="107"/>
    </row>
    <row r="3" spans="1:28" ht="15" customHeight="1" x14ac:dyDescent="0.25">
      <c r="A3" s="107"/>
      <c r="B3" s="107"/>
      <c r="C3" s="107"/>
      <c r="D3" s="107"/>
      <c r="E3" s="107"/>
      <c r="F3" s="107"/>
      <c r="G3" s="107"/>
      <c r="H3" s="107"/>
      <c r="I3" s="107"/>
      <c r="J3" s="107"/>
      <c r="K3" s="107"/>
      <c r="L3" s="107"/>
      <c r="M3" s="107"/>
    </row>
    <row r="4" spans="1:28" x14ac:dyDescent="0.25">
      <c r="A4" s="107"/>
      <c r="B4" s="107"/>
      <c r="C4" s="107"/>
      <c r="D4" s="107"/>
      <c r="E4" s="107"/>
      <c r="F4" s="107"/>
      <c r="G4" s="107"/>
      <c r="H4" s="107"/>
      <c r="I4" s="107"/>
      <c r="J4" s="107"/>
      <c r="K4" s="107"/>
      <c r="L4" s="107"/>
      <c r="M4" s="107"/>
    </row>
    <row r="5" spans="1:28" x14ac:dyDescent="0.25">
      <c r="A5" s="107"/>
      <c r="B5" s="107"/>
      <c r="C5" s="107"/>
      <c r="D5" s="107"/>
      <c r="E5" s="107"/>
      <c r="F5" s="107"/>
      <c r="G5" s="107"/>
      <c r="H5" s="107"/>
      <c r="I5" s="107"/>
      <c r="J5" s="107"/>
      <c r="K5" s="107"/>
      <c r="L5" s="107"/>
      <c r="M5" s="107"/>
    </row>
    <row r="6" spans="1:28" x14ac:dyDescent="0.25">
      <c r="A6" s="107"/>
      <c r="B6" s="107"/>
      <c r="C6" s="107"/>
      <c r="D6" s="107"/>
      <c r="E6" s="107"/>
      <c r="F6" s="107"/>
      <c r="G6" s="107"/>
      <c r="H6" s="107"/>
      <c r="I6" s="107"/>
      <c r="J6" s="107"/>
      <c r="K6" s="107"/>
      <c r="L6" s="107"/>
      <c r="M6" s="107"/>
    </row>
    <row r="7" spans="1:28" x14ac:dyDescent="0.25">
      <c r="A7" s="107"/>
      <c r="B7" s="107"/>
      <c r="C7" s="107"/>
      <c r="D7" s="107"/>
      <c r="E7" s="107"/>
      <c r="F7" s="107"/>
      <c r="G7" s="107"/>
      <c r="H7" s="107"/>
      <c r="I7" s="107"/>
      <c r="J7" s="107"/>
      <c r="K7" s="107"/>
      <c r="L7" s="107"/>
      <c r="M7" s="107"/>
    </row>
    <row r="8" spans="1:28" x14ac:dyDescent="0.25">
      <c r="A8" s="107"/>
      <c r="B8" s="107"/>
      <c r="C8" s="107"/>
      <c r="D8" s="107"/>
      <c r="E8" s="107"/>
      <c r="F8" s="107"/>
      <c r="G8" s="107"/>
      <c r="H8" s="107"/>
      <c r="I8" s="107"/>
      <c r="J8" s="107"/>
      <c r="K8" s="107"/>
      <c r="L8" s="107"/>
      <c r="M8" s="107"/>
    </row>
    <row r="9" spans="1:28" x14ac:dyDescent="0.25">
      <c r="A9" s="107"/>
      <c r="B9" s="107"/>
      <c r="C9" s="107"/>
      <c r="D9" s="107"/>
      <c r="E9" s="107"/>
      <c r="F9" s="107"/>
      <c r="G9" s="107"/>
      <c r="H9" s="107"/>
      <c r="I9" s="107"/>
      <c r="J9" s="107"/>
      <c r="K9" s="107"/>
      <c r="L9" s="107"/>
      <c r="M9" s="107"/>
    </row>
    <row r="10" spans="1:28" x14ac:dyDescent="0.25">
      <c r="A10" s="107"/>
      <c r="B10" s="107"/>
      <c r="C10" s="107"/>
      <c r="D10" s="107"/>
      <c r="E10" s="107"/>
      <c r="F10" s="107"/>
      <c r="G10" s="107"/>
      <c r="H10" s="107"/>
      <c r="I10" s="107"/>
      <c r="J10" s="107"/>
      <c r="K10" s="107"/>
      <c r="L10" s="107"/>
      <c r="M10" s="107"/>
    </row>
    <row r="11" spans="1:28" x14ac:dyDescent="0.25">
      <c r="A11" s="107"/>
      <c r="B11" s="107"/>
      <c r="C11" s="107"/>
      <c r="D11" s="107"/>
      <c r="E11" s="107"/>
      <c r="F11" s="107"/>
      <c r="G11" s="107"/>
      <c r="H11" s="107"/>
      <c r="I11" s="107"/>
      <c r="J11" s="107"/>
      <c r="K11" s="107"/>
      <c r="L11" s="107"/>
      <c r="M11" s="107"/>
    </row>
    <row r="12" spans="1:28" x14ac:dyDescent="0.25">
      <c r="A12" s="107"/>
      <c r="B12" s="107"/>
      <c r="C12" s="107"/>
      <c r="D12" s="107"/>
      <c r="E12" s="107"/>
      <c r="F12" s="107"/>
      <c r="G12" s="107"/>
      <c r="H12" s="107"/>
      <c r="I12" s="107"/>
      <c r="J12" s="107"/>
      <c r="K12" s="107"/>
      <c r="L12" s="107"/>
      <c r="M12" s="107"/>
    </row>
    <row r="13" spans="1:28" x14ac:dyDescent="0.25">
      <c r="A13" s="107"/>
      <c r="B13" s="107"/>
      <c r="C13" s="107"/>
      <c r="D13" s="107"/>
      <c r="E13" s="107"/>
      <c r="F13" s="107"/>
      <c r="G13" s="107"/>
      <c r="H13" s="107"/>
      <c r="I13" s="107"/>
      <c r="J13" s="107"/>
      <c r="K13" s="107"/>
      <c r="L13" s="107"/>
      <c r="M13" s="107"/>
    </row>
    <row r="14" spans="1:28" x14ac:dyDescent="0.25">
      <c r="A14" s="107"/>
      <c r="B14" s="107"/>
      <c r="C14" s="107"/>
      <c r="D14" s="107"/>
      <c r="E14" s="107"/>
      <c r="F14" s="107"/>
      <c r="G14" s="107"/>
      <c r="H14" s="107"/>
      <c r="I14" s="107"/>
      <c r="J14" s="107"/>
      <c r="K14" s="107"/>
      <c r="L14" s="107"/>
      <c r="M14" s="107"/>
    </row>
    <row r="15" spans="1:28" x14ac:dyDescent="0.25">
      <c r="A15" s="107"/>
      <c r="B15" s="107"/>
      <c r="C15" s="107"/>
      <c r="D15" s="107"/>
      <c r="E15" s="107"/>
      <c r="F15" s="107"/>
      <c r="G15" s="107"/>
      <c r="H15" s="107"/>
      <c r="I15" s="107"/>
      <c r="J15" s="107"/>
      <c r="K15" s="107"/>
      <c r="L15" s="107"/>
      <c r="M15" s="107"/>
    </row>
    <row r="16" spans="1:28" ht="134.25" customHeight="1" x14ac:dyDescent="0.25">
      <c r="A16" s="107"/>
      <c r="B16" s="107"/>
      <c r="C16" s="107"/>
      <c r="D16" s="107"/>
      <c r="E16" s="107"/>
      <c r="F16" s="107"/>
      <c r="G16" s="107"/>
      <c r="H16" s="107"/>
      <c r="I16" s="107"/>
      <c r="J16" s="107"/>
      <c r="K16" s="107"/>
      <c r="L16" s="107"/>
      <c r="M16" s="107"/>
    </row>
    <row r="17" spans="1:13" ht="15" customHeight="1" x14ac:dyDescent="0.25"/>
    <row r="19" spans="1:13" x14ac:dyDescent="0.25">
      <c r="A19" s="106" t="s">
        <v>36</v>
      </c>
      <c r="B19" s="106"/>
      <c r="C19" s="106"/>
      <c r="D19" s="106"/>
      <c r="E19" s="106"/>
      <c r="F19" s="106"/>
      <c r="G19" s="106"/>
      <c r="H19" s="106"/>
      <c r="I19" s="106"/>
      <c r="J19" s="106"/>
      <c r="K19" s="106"/>
      <c r="L19" s="106"/>
      <c r="M19" s="106"/>
    </row>
    <row r="20" spans="1:13" x14ac:dyDescent="0.25">
      <c r="A20" s="106"/>
      <c r="B20" s="106"/>
      <c r="C20" s="106"/>
      <c r="D20" s="106"/>
      <c r="E20" s="106"/>
      <c r="F20" s="106"/>
      <c r="G20" s="106"/>
      <c r="H20" s="106"/>
      <c r="I20" s="106"/>
      <c r="J20" s="106"/>
      <c r="K20" s="106"/>
      <c r="L20" s="106"/>
      <c r="M20" s="106"/>
    </row>
    <row r="21" spans="1:13" x14ac:dyDescent="0.25">
      <c r="A21" s="106"/>
      <c r="B21" s="106"/>
      <c r="C21" s="106"/>
      <c r="D21" s="106"/>
      <c r="E21" s="106"/>
      <c r="F21" s="106"/>
      <c r="G21" s="106"/>
      <c r="H21" s="106"/>
      <c r="I21" s="106"/>
      <c r="J21" s="106"/>
      <c r="K21" s="106"/>
      <c r="L21" s="106"/>
      <c r="M21" s="106"/>
    </row>
    <row r="22" spans="1:13" x14ac:dyDescent="0.25">
      <c r="A22" s="106"/>
      <c r="B22" s="106"/>
      <c r="C22" s="106"/>
      <c r="D22" s="106"/>
      <c r="E22" s="106"/>
      <c r="F22" s="106"/>
      <c r="G22" s="106"/>
      <c r="H22" s="106"/>
      <c r="I22" s="106"/>
      <c r="J22" s="106"/>
      <c r="K22" s="106"/>
      <c r="L22" s="106"/>
      <c r="M22" s="106"/>
    </row>
    <row r="23" spans="1:13" x14ac:dyDescent="0.25">
      <c r="A23" s="106"/>
      <c r="B23" s="106"/>
      <c r="C23" s="106"/>
      <c r="D23" s="106"/>
      <c r="E23" s="106"/>
      <c r="F23" s="106"/>
      <c r="G23" s="106"/>
      <c r="H23" s="106"/>
      <c r="I23" s="106"/>
      <c r="J23" s="106"/>
      <c r="K23" s="106"/>
      <c r="L23" s="106"/>
      <c r="M23" s="106"/>
    </row>
    <row r="24" spans="1:13" x14ac:dyDescent="0.25">
      <c r="A24" s="106"/>
      <c r="B24" s="106"/>
      <c r="C24" s="106"/>
      <c r="D24" s="106"/>
      <c r="E24" s="106"/>
      <c r="F24" s="106"/>
      <c r="G24" s="106"/>
      <c r="H24" s="106"/>
      <c r="I24" s="106"/>
      <c r="J24" s="106"/>
      <c r="K24" s="106"/>
      <c r="L24" s="106"/>
      <c r="M24" s="106"/>
    </row>
    <row r="25" spans="1:13" x14ac:dyDescent="0.25">
      <c r="A25" s="106"/>
      <c r="B25" s="106"/>
      <c r="C25" s="106"/>
      <c r="D25" s="106"/>
      <c r="E25" s="106"/>
      <c r="F25" s="106"/>
      <c r="G25" s="106"/>
      <c r="H25" s="106"/>
      <c r="I25" s="106"/>
      <c r="J25" s="106"/>
      <c r="K25" s="106"/>
      <c r="L25" s="106"/>
      <c r="M25" s="106"/>
    </row>
    <row r="26" spans="1:13" x14ac:dyDescent="0.25">
      <c r="A26" s="106"/>
      <c r="B26" s="106"/>
      <c r="C26" s="106"/>
      <c r="D26" s="106"/>
      <c r="E26" s="106"/>
      <c r="F26" s="106"/>
      <c r="G26" s="106"/>
      <c r="H26" s="106"/>
      <c r="I26" s="106"/>
      <c r="J26" s="106"/>
      <c r="K26" s="106"/>
      <c r="L26" s="106"/>
      <c r="M26" s="106"/>
    </row>
    <row r="27" spans="1:13" x14ac:dyDescent="0.25">
      <c r="A27" s="106"/>
      <c r="B27" s="106"/>
      <c r="C27" s="106"/>
      <c r="D27" s="106"/>
      <c r="E27" s="106"/>
      <c r="F27" s="106"/>
      <c r="G27" s="106"/>
      <c r="H27" s="106"/>
      <c r="I27" s="106"/>
      <c r="J27" s="106"/>
      <c r="K27" s="106"/>
      <c r="L27" s="106"/>
      <c r="M27" s="106"/>
    </row>
    <row r="28" spans="1:13" x14ac:dyDescent="0.25">
      <c r="A28" s="106"/>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row r="31" spans="1:13" x14ac:dyDescent="0.25">
      <c r="A31" s="106"/>
      <c r="B31" s="106"/>
      <c r="C31" s="106"/>
      <c r="D31" s="106"/>
      <c r="E31" s="106"/>
      <c r="F31" s="106"/>
      <c r="G31" s="106"/>
      <c r="H31" s="106"/>
      <c r="I31" s="106"/>
      <c r="J31" s="106"/>
      <c r="K31" s="106"/>
      <c r="L31" s="106"/>
      <c r="M31" s="106"/>
    </row>
    <row r="32" spans="1:13" x14ac:dyDescent="0.25">
      <c r="A32" s="106"/>
      <c r="B32" s="106"/>
      <c r="C32" s="106"/>
      <c r="D32" s="106"/>
      <c r="E32" s="106"/>
      <c r="F32" s="106"/>
      <c r="G32" s="106"/>
      <c r="H32" s="106"/>
      <c r="I32" s="106"/>
      <c r="J32" s="106"/>
      <c r="K32" s="106"/>
      <c r="L32" s="106"/>
      <c r="M32" s="106"/>
    </row>
    <row r="33" spans="1:13" x14ac:dyDescent="0.25">
      <c r="A33" s="106"/>
      <c r="B33" s="106"/>
      <c r="C33" s="106"/>
      <c r="D33" s="106"/>
      <c r="E33" s="106"/>
      <c r="F33" s="106"/>
      <c r="G33" s="106"/>
      <c r="H33" s="106"/>
      <c r="I33" s="106"/>
      <c r="J33" s="106"/>
      <c r="K33" s="106"/>
      <c r="L33" s="106"/>
      <c r="M33" s="106"/>
    </row>
    <row r="34" spans="1:13" x14ac:dyDescent="0.25">
      <c r="A34" s="106"/>
      <c r="B34" s="106"/>
      <c r="C34" s="106"/>
      <c r="D34" s="106"/>
      <c r="E34" s="106"/>
      <c r="F34" s="106"/>
      <c r="G34" s="106"/>
      <c r="H34" s="106"/>
      <c r="I34" s="106"/>
      <c r="J34" s="106"/>
      <c r="K34" s="106"/>
      <c r="L34" s="106"/>
      <c r="M34" s="106"/>
    </row>
    <row r="36" spans="1:13" x14ac:dyDescent="0.25">
      <c r="A36" t="s">
        <v>29</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38</v>
      </c>
    </row>
    <row r="2" spans="1:8" ht="15.75" customHeight="1" x14ac:dyDescent="0.25"/>
    <row r="3" spans="1:8" ht="15.75" customHeight="1" x14ac:dyDescent="0.25">
      <c r="A3" s="21" t="s">
        <v>56</v>
      </c>
      <c r="B3" s="22" t="s">
        <v>57</v>
      </c>
      <c r="C3" s="22" t="s">
        <v>58</v>
      </c>
      <c r="D3" s="22" t="s">
        <v>59</v>
      </c>
      <c r="E3" s="22" t="s">
        <v>60</v>
      </c>
      <c r="F3" s="23" t="s">
        <v>61</v>
      </c>
      <c r="G3" s="24" t="s">
        <v>62</v>
      </c>
      <c r="H3" s="20" t="s">
        <v>63</v>
      </c>
    </row>
    <row r="4" spans="1:8" ht="15.75" customHeight="1" x14ac:dyDescent="0.25">
      <c r="A4" s="9" t="s">
        <v>64</v>
      </c>
      <c r="B4" s="10" t="s">
        <v>65</v>
      </c>
      <c r="C4" s="11" t="s">
        <v>66</v>
      </c>
      <c r="D4" s="25" t="s">
        <v>67</v>
      </c>
      <c r="E4" s="25" t="s">
        <v>68</v>
      </c>
      <c r="F4" s="25" t="s">
        <v>69</v>
      </c>
      <c r="G4" s="26" t="s">
        <v>70</v>
      </c>
      <c r="H4" s="4" t="s">
        <v>71</v>
      </c>
    </row>
    <row r="5" spans="1:8" ht="15.75" customHeight="1" x14ac:dyDescent="0.25">
      <c r="A5" s="12" t="s">
        <v>64</v>
      </c>
      <c r="B5" s="13" t="s">
        <v>72</v>
      </c>
      <c r="C5" s="14" t="s">
        <v>73</v>
      </c>
      <c r="D5" s="5" t="s">
        <v>74</v>
      </c>
      <c r="E5" s="25" t="s">
        <v>75</v>
      </c>
      <c r="F5" s="25" t="s">
        <v>76</v>
      </c>
      <c r="G5" s="6" t="s">
        <v>77</v>
      </c>
      <c r="H5" s="4" t="s">
        <v>78</v>
      </c>
    </row>
    <row r="6" spans="1:8" ht="15.75" customHeight="1" x14ac:dyDescent="0.25">
      <c r="A6" s="12" t="s">
        <v>79</v>
      </c>
      <c r="B6" s="13" t="s">
        <v>80</v>
      </c>
      <c r="C6" s="14" t="s">
        <v>81</v>
      </c>
      <c r="D6" s="5" t="s">
        <v>80</v>
      </c>
      <c r="E6" s="25" t="s">
        <v>80</v>
      </c>
      <c r="F6" s="25" t="s">
        <v>80</v>
      </c>
      <c r="G6" s="6" t="s">
        <v>80</v>
      </c>
      <c r="H6" s="4" t="s">
        <v>80</v>
      </c>
    </row>
    <row r="7" spans="1:8" ht="15.75" customHeight="1" x14ac:dyDescent="0.25">
      <c r="A7" s="12" t="s">
        <v>79</v>
      </c>
      <c r="B7" s="13" t="s">
        <v>80</v>
      </c>
      <c r="C7" s="14" t="s">
        <v>81</v>
      </c>
      <c r="D7" s="5" t="s">
        <v>80</v>
      </c>
      <c r="E7" s="25" t="s">
        <v>80</v>
      </c>
      <c r="F7" s="25" t="s">
        <v>80</v>
      </c>
      <c r="G7" s="6" t="s">
        <v>80</v>
      </c>
      <c r="H7" s="4" t="s">
        <v>80</v>
      </c>
    </row>
    <row r="8" spans="1:8" ht="15.75" customHeight="1" x14ac:dyDescent="0.25">
      <c r="A8" s="12" t="s">
        <v>82</v>
      </c>
      <c r="B8" s="13" t="s">
        <v>83</v>
      </c>
      <c r="C8" s="14" t="s">
        <v>84</v>
      </c>
      <c r="D8" s="5" t="s">
        <v>85</v>
      </c>
      <c r="E8" s="25" t="s">
        <v>86</v>
      </c>
      <c r="F8" s="25" t="s">
        <v>87</v>
      </c>
      <c r="G8" s="6" t="s">
        <v>88</v>
      </c>
      <c r="H8" s="4" t="s">
        <v>89</v>
      </c>
    </row>
    <row r="9" spans="1:8" ht="15.75" customHeight="1" x14ac:dyDescent="0.25">
      <c r="A9" s="12" t="s">
        <v>82</v>
      </c>
      <c r="B9" s="13" t="s">
        <v>90</v>
      </c>
      <c r="C9" s="14" t="s">
        <v>91</v>
      </c>
      <c r="D9" s="5" t="s">
        <v>92</v>
      </c>
      <c r="E9" s="25" t="s">
        <v>93</v>
      </c>
      <c r="F9" s="25" t="s">
        <v>94</v>
      </c>
      <c r="G9" s="6" t="s">
        <v>95</v>
      </c>
      <c r="H9" s="4" t="s">
        <v>89</v>
      </c>
    </row>
    <row r="10" spans="1:8" ht="15.75" customHeight="1" x14ac:dyDescent="0.25">
      <c r="A10" s="12" t="s">
        <v>96</v>
      </c>
      <c r="B10" s="13" t="s">
        <v>97</v>
      </c>
      <c r="C10" s="14" t="s">
        <v>98</v>
      </c>
      <c r="D10" s="5" t="s">
        <v>99</v>
      </c>
      <c r="E10" s="25" t="s">
        <v>100</v>
      </c>
      <c r="F10" s="25" t="s">
        <v>101</v>
      </c>
      <c r="G10" s="6" t="s">
        <v>102</v>
      </c>
      <c r="H10" s="4" t="s">
        <v>80</v>
      </c>
    </row>
    <row r="11" spans="1:8" ht="15.75" customHeight="1" x14ac:dyDescent="0.25">
      <c r="A11" s="12" t="s">
        <v>96</v>
      </c>
      <c r="B11" s="13" t="s">
        <v>103</v>
      </c>
      <c r="C11" s="14" t="s">
        <v>104</v>
      </c>
      <c r="D11" s="7" t="s">
        <v>105</v>
      </c>
      <c r="E11" s="25" t="s">
        <v>106</v>
      </c>
      <c r="F11" s="25" t="s">
        <v>105</v>
      </c>
      <c r="G11" s="8" t="s">
        <v>107</v>
      </c>
      <c r="H11" s="4" t="s">
        <v>80</v>
      </c>
    </row>
    <row r="12" spans="1:8" ht="15.75" customHeight="1" x14ac:dyDescent="0.25">
      <c r="A12" s="15" t="s">
        <v>108</v>
      </c>
      <c r="B12" s="13" t="s">
        <v>109</v>
      </c>
      <c r="C12" s="14" t="s">
        <v>110</v>
      </c>
      <c r="D12" s="5" t="s">
        <v>111</v>
      </c>
      <c r="E12" s="25" t="s">
        <v>112</v>
      </c>
      <c r="F12" s="25" t="s">
        <v>113</v>
      </c>
      <c r="G12" s="6" t="s">
        <v>114</v>
      </c>
      <c r="H12" s="4" t="s">
        <v>89</v>
      </c>
    </row>
    <row r="13" spans="1:8" ht="15.75" customHeight="1" x14ac:dyDescent="0.25">
      <c r="A13" s="16" t="s">
        <v>108</v>
      </c>
      <c r="B13" s="17" t="s">
        <v>115</v>
      </c>
      <c r="C13" s="18" t="s">
        <v>116</v>
      </c>
      <c r="D13" s="7" t="s">
        <v>117</v>
      </c>
      <c r="E13" s="25" t="s">
        <v>118</v>
      </c>
      <c r="F13" s="25" t="s">
        <v>119</v>
      </c>
      <c r="G13" s="8" t="s">
        <v>120</v>
      </c>
      <c r="H13" s="4" t="s">
        <v>121</v>
      </c>
    </row>
    <row r="14" spans="1:8" ht="15.75" customHeight="1" x14ac:dyDescent="0.25">
      <c r="A14" s="12" t="s">
        <v>122</v>
      </c>
      <c r="B14" s="13" t="s">
        <v>123</v>
      </c>
      <c r="C14" s="14" t="s">
        <v>124</v>
      </c>
      <c r="D14" s="5" t="s">
        <v>125</v>
      </c>
      <c r="E14" s="25" t="s">
        <v>126</v>
      </c>
      <c r="F14" s="25" t="s">
        <v>127</v>
      </c>
      <c r="G14" s="6" t="s">
        <v>128</v>
      </c>
      <c r="H14" s="4" t="s">
        <v>80</v>
      </c>
    </row>
    <row r="15" spans="1:8" x14ac:dyDescent="0.25">
      <c r="A15" s="12" t="s">
        <v>122</v>
      </c>
      <c r="B15" s="13" t="s">
        <v>129</v>
      </c>
      <c r="C15" s="14" t="s">
        <v>130</v>
      </c>
      <c r="D15" s="5" t="s">
        <v>131</v>
      </c>
      <c r="E15" s="25" t="s">
        <v>106</v>
      </c>
      <c r="F15" s="25" t="s">
        <v>131</v>
      </c>
      <c r="G15" s="6" t="s">
        <v>132</v>
      </c>
      <c r="H15" s="4" t="s">
        <v>133</v>
      </c>
    </row>
  </sheetData>
  <pageMargins left="0.7" right="0.7" top="0.75" bottom="0.75" header="0.3" footer="0.3"/>
  <pageSetup paperSize="9" scale="58"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topLeftCell="L1" workbookViewId="0">
      <selection activeCell="W8" sqref="W8"/>
    </sheetView>
  </sheetViews>
  <sheetFormatPr defaultRowHeight="15" x14ac:dyDescent="0.25"/>
  <sheetData>
    <row r="1" spans="1:25" x14ac:dyDescent="0.25">
      <c r="A1" t="s">
        <v>52</v>
      </c>
    </row>
    <row r="3" spans="1:25" ht="15.75" customHeight="1" x14ac:dyDescent="0.25">
      <c r="D3" s="108">
        <v>2015</v>
      </c>
      <c r="E3" s="108"/>
      <c r="F3" s="108">
        <v>2016</v>
      </c>
      <c r="G3" s="108"/>
      <c r="H3" s="108">
        <v>2017</v>
      </c>
      <c r="I3" s="108"/>
      <c r="J3" s="108">
        <v>2018</v>
      </c>
      <c r="K3" s="108"/>
      <c r="L3" s="108">
        <v>2019</v>
      </c>
      <c r="M3" s="108"/>
      <c r="N3" s="108">
        <v>2020</v>
      </c>
      <c r="O3" s="108"/>
      <c r="P3" s="108">
        <v>2021</v>
      </c>
      <c r="Q3" s="108"/>
      <c r="R3" s="108">
        <v>2022</v>
      </c>
      <c r="S3" s="108"/>
      <c r="T3" s="108">
        <v>2023</v>
      </c>
      <c r="U3" s="108"/>
      <c r="V3" s="108">
        <v>2024</v>
      </c>
      <c r="W3" s="108"/>
      <c r="X3" s="108">
        <v>2025</v>
      </c>
      <c r="Y3" s="108"/>
    </row>
    <row r="4" spans="1:25" ht="30" customHeight="1" x14ac:dyDescent="0.25">
      <c r="A4" s="37" t="s">
        <v>7</v>
      </c>
      <c r="B4" s="36" t="s">
        <v>8</v>
      </c>
      <c r="C4" s="27" t="s">
        <v>9</v>
      </c>
      <c r="D4" s="30" t="s">
        <v>134</v>
      </c>
      <c r="E4" s="30" t="s">
        <v>135</v>
      </c>
      <c r="F4" s="30" t="s">
        <v>136</v>
      </c>
      <c r="G4" s="30" t="s">
        <v>137</v>
      </c>
      <c r="H4" s="30" t="s">
        <v>50</v>
      </c>
      <c r="I4" s="30" t="s">
        <v>51</v>
      </c>
      <c r="J4" s="30" t="s">
        <v>50</v>
      </c>
      <c r="K4" s="30" t="s">
        <v>51</v>
      </c>
      <c r="L4" s="30" t="s">
        <v>50</v>
      </c>
      <c r="M4" s="30" t="s">
        <v>51</v>
      </c>
      <c r="N4" s="30" t="s">
        <v>50</v>
      </c>
      <c r="O4" s="30" t="s">
        <v>51</v>
      </c>
      <c r="P4" s="30" t="s">
        <v>50</v>
      </c>
      <c r="Q4" s="30" t="s">
        <v>51</v>
      </c>
      <c r="R4" s="30" t="s">
        <v>50</v>
      </c>
      <c r="S4" s="30" t="s">
        <v>51</v>
      </c>
      <c r="T4" s="30" t="s">
        <v>50</v>
      </c>
      <c r="U4" s="30" t="s">
        <v>51</v>
      </c>
      <c r="V4" s="30" t="s">
        <v>50</v>
      </c>
      <c r="W4" s="30" t="s">
        <v>51</v>
      </c>
      <c r="X4" s="30" t="s">
        <v>50</v>
      </c>
      <c r="Y4" s="30" t="s">
        <v>51</v>
      </c>
    </row>
    <row r="5" spans="1:25" x14ac:dyDescent="0.25">
      <c r="A5" s="33" t="str">
        <f>Cereal_1</f>
        <v>Cereals &amp; Pulses</v>
      </c>
      <c r="B5" s="32" t="str">
        <f>Cereal_1</f>
        <v>0111</v>
      </c>
      <c r="C5" s="28" t="str">
        <f>Cereal_1</f>
        <v>Wheat</v>
      </c>
      <c r="D5" s="31">
        <v>1348000</v>
      </c>
      <c r="E5" s="31">
        <v>3832242.45</v>
      </c>
      <c r="F5" s="31">
        <v>1348186</v>
      </c>
      <c r="G5" s="31">
        <v>3643322.4980000001</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 Pulses</v>
      </c>
      <c r="B6" s="32" t="str">
        <f>Cereal_2</f>
        <v>0113</v>
      </c>
      <c r="C6" s="28" t="str">
        <f>Cereal_2</f>
        <v>Rice, paddy</v>
      </c>
      <c r="D6" s="31">
        <v>51278400</v>
      </c>
      <c r="E6" s="31">
        <v>14356</v>
      </c>
      <c r="F6" s="31">
        <v>52590000</v>
      </c>
      <c r="G6" s="31">
        <v>12400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01316</v>
      </c>
      <c r="C9" s="28" t="str">
        <f>Roots_Tubers_Oil_1</f>
        <v>Mangoes, mangosteens, guavas</v>
      </c>
      <c r="D9" s="31">
        <v>1018112</v>
      </c>
      <c r="E9" s="31">
        <v>3135.2829999999999</v>
      </c>
      <c r="F9" s="31">
        <v>1161685</v>
      </c>
      <c r="G9" s="31">
        <v>908.11</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01319</v>
      </c>
      <c r="C10" s="28" t="str">
        <f>Roots_Tubers_Oil_2</f>
        <v>Fruit, tropical fresh nes</v>
      </c>
      <c r="D10" s="31">
        <v>1031000</v>
      </c>
      <c r="E10" s="31">
        <v>9.9760000000000009</v>
      </c>
      <c r="F10" s="31">
        <v>1001353.566358</v>
      </c>
      <c r="G10" s="31">
        <v>29.739000000000001</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21111.01</v>
      </c>
      <c r="C11" s="28" t="str">
        <f>Animals_Products_1</f>
        <v>Meat, cattle</v>
      </c>
      <c r="D11" s="31">
        <v>192660.712141</v>
      </c>
      <c r="E11" s="31">
        <v>4.1589999999999998</v>
      </c>
      <c r="F11" s="31">
        <v>193139.18395000001</v>
      </c>
      <c r="G11" s="31">
        <v>7.3275399999999999</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21116</v>
      </c>
      <c r="C12" s="28" t="str">
        <f>Animals_Products_2</f>
        <v>Meat, goat</v>
      </c>
      <c r="D12" s="31"/>
      <c r="E12" s="31"/>
      <c r="F12" s="31"/>
      <c r="G12" s="31"/>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0141</v>
      </c>
      <c r="C13" s="28" t="str">
        <f>Fish_1</f>
        <v>Soybeans</v>
      </c>
      <c r="D13" s="31">
        <v>91496</v>
      </c>
      <c r="E13" s="31">
        <v>1065656.246</v>
      </c>
      <c r="F13" s="31">
        <v>92181</v>
      </c>
      <c r="G13" s="31">
        <v>668665.09258299996</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01510</v>
      </c>
      <c r="C14" s="28" t="str">
        <f>Fish_2</f>
        <v>Potatoes</v>
      </c>
      <c r="D14" s="31">
        <v>9254285</v>
      </c>
      <c r="E14" s="31">
        <v>5540.671018</v>
      </c>
      <c r="F14" s="31">
        <v>9474099</v>
      </c>
      <c r="G14" s="31">
        <v>7622.25</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01652</v>
      </c>
      <c r="C15" s="28" t="str">
        <f>Other_1</f>
        <v>Chillies and peppers, dry</v>
      </c>
      <c r="D15" s="31">
        <v>123207</v>
      </c>
      <c r="E15" s="31">
        <v>35153.489000000001</v>
      </c>
      <c r="F15" s="31">
        <v>130260</v>
      </c>
      <c r="G15" s="31">
        <v>5691.8748699999996</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01802</v>
      </c>
      <c r="C16" s="29" t="str">
        <f>Other_2</f>
        <v>Sugar cane</v>
      </c>
      <c r="D16" s="31"/>
      <c r="E16" s="31"/>
      <c r="F16" s="31"/>
      <c r="G16" s="31"/>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N26" sqref="N26"/>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152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153</v>
      </c>
      <c r="E11" s="30" t="s">
        <v>154</v>
      </c>
      <c r="F11" s="30" t="s">
        <v>15</v>
      </c>
      <c r="G11" s="30" t="s">
        <v>155</v>
      </c>
      <c r="H11" s="30" t="s">
        <v>156</v>
      </c>
      <c r="I11" s="30" t="s">
        <v>157</v>
      </c>
      <c r="L11" s="38" t="s">
        <v>40</v>
      </c>
    </row>
    <row r="12" spans="1:13" x14ac:dyDescent="0.25">
      <c r="A12" s="33" t="str">
        <f>Cereal_1</f>
        <v>Cereals &amp; Pulses</v>
      </c>
      <c r="B12" s="32" t="str">
        <f>Cereal_1</f>
        <v>0111</v>
      </c>
      <c r="C12" s="71" t="str">
        <f>Cereal_1</f>
        <v>Wheat</v>
      </c>
      <c r="D12" s="77" t="s">
        <v>158</v>
      </c>
      <c r="E12" s="77" t="s">
        <v>158</v>
      </c>
      <c r="F12" s="77" t="s">
        <v>158</v>
      </c>
      <c r="G12" s="77" t="s">
        <v>159</v>
      </c>
      <c r="H12" s="77" t="s">
        <v>158</v>
      </c>
      <c r="I12" s="77" t="s">
        <v>158</v>
      </c>
      <c r="L12" s="39">
        <v>0</v>
      </c>
    </row>
    <row r="13" spans="1:13" x14ac:dyDescent="0.25">
      <c r="A13" s="33" t="str">
        <f>Cereal_2</f>
        <v>Cereals &amp; Pulses</v>
      </c>
      <c r="B13" s="32" t="str">
        <f>Cereal_2</f>
        <v>0113</v>
      </c>
      <c r="C13" s="71" t="str">
        <f>Cereal_2</f>
        <v>Rice, paddy</v>
      </c>
      <c r="D13" s="77" t="s">
        <v>160</v>
      </c>
      <c r="E13" s="77" t="s">
        <v>161</v>
      </c>
      <c r="F13" s="77" t="s">
        <v>158</v>
      </c>
      <c r="G13" s="77" t="s">
        <v>162</v>
      </c>
      <c r="H13" s="77" t="s">
        <v>163</v>
      </c>
      <c r="I13" s="77" t="s">
        <v>164</v>
      </c>
      <c r="L13" s="39">
        <v>0</v>
      </c>
    </row>
    <row r="14" spans="1:13" x14ac:dyDescent="0.25">
      <c r="A14" s="33" t="str">
        <f>Fruits_Vegetables_1</f>
        <v>Fish &amp; Fish Products</v>
      </c>
      <c r="B14" s="32" t="str">
        <f>Fruits_Vegetables_1</f>
        <v>0</v>
      </c>
      <c r="C14" s="71" t="str">
        <f>Fruits_Vegetables_1</f>
        <v xml:space="preserve"> </v>
      </c>
      <c r="D14" s="77" t="s">
        <v>158</v>
      </c>
      <c r="E14" s="77" t="s">
        <v>158</v>
      </c>
      <c r="F14" s="77" t="s">
        <v>158</v>
      </c>
      <c r="G14" s="77" t="s">
        <v>158</v>
      </c>
      <c r="H14" s="77" t="s">
        <v>158</v>
      </c>
      <c r="I14" s="77" t="s">
        <v>158</v>
      </c>
      <c r="L14" s="39">
        <v>0</v>
      </c>
    </row>
    <row r="15" spans="1:13" x14ac:dyDescent="0.25">
      <c r="A15" s="33" t="str">
        <f>Fruits_Vegetables_2</f>
        <v>Fish &amp; Fish Products</v>
      </c>
      <c r="B15" s="32" t="str">
        <f>Fruits_Vegetables_2</f>
        <v>0</v>
      </c>
      <c r="C15" s="71" t="str">
        <f>Fruits_Vegetables_2</f>
        <v xml:space="preserve"> </v>
      </c>
      <c r="D15" s="77" t="s">
        <v>158</v>
      </c>
      <c r="E15" s="77" t="s">
        <v>158</v>
      </c>
      <c r="F15" s="77" t="s">
        <v>158</v>
      </c>
      <c r="G15" s="77" t="s">
        <v>158</v>
      </c>
      <c r="H15" s="77" t="s">
        <v>158</v>
      </c>
      <c r="I15" s="77" t="s">
        <v>158</v>
      </c>
      <c r="L15" s="39">
        <v>0</v>
      </c>
    </row>
    <row r="16" spans="1:13" x14ac:dyDescent="0.25">
      <c r="A16" s="33" t="str">
        <f>Roots_Tubers_Oil_1</f>
        <v>Fruits &amp; Vegetables</v>
      </c>
      <c r="B16" s="32" t="str">
        <f>Roots_Tubers_Oil_1</f>
        <v>01316</v>
      </c>
      <c r="C16" s="71" t="str">
        <f>Roots_Tubers_Oil_1</f>
        <v>Mangoes, mangosteens, guavas</v>
      </c>
      <c r="D16" s="77" t="s">
        <v>158</v>
      </c>
      <c r="E16" s="77" t="s">
        <v>165</v>
      </c>
      <c r="F16" s="77" t="s">
        <v>158</v>
      </c>
      <c r="G16" s="77" t="s">
        <v>158</v>
      </c>
      <c r="H16" s="77" t="s">
        <v>166</v>
      </c>
      <c r="I16" s="77" t="s">
        <v>158</v>
      </c>
      <c r="L16" s="39">
        <v>0</v>
      </c>
    </row>
    <row r="17" spans="1:27" x14ac:dyDescent="0.25">
      <c r="A17" s="33" t="str">
        <f>Roots_Tubers_Oil_2</f>
        <v>Fruits &amp; Vegetables</v>
      </c>
      <c r="B17" s="32" t="str">
        <f>Roots_Tubers_Oil_2</f>
        <v>01319</v>
      </c>
      <c r="C17" s="71" t="str">
        <f>Roots_Tubers_Oil_2</f>
        <v>Fruit, tropical fresh nes</v>
      </c>
      <c r="D17" s="77" t="s">
        <v>158</v>
      </c>
      <c r="E17" s="77" t="s">
        <v>158</v>
      </c>
      <c r="F17" s="77" t="s">
        <v>158</v>
      </c>
      <c r="G17" s="77" t="s">
        <v>158</v>
      </c>
      <c r="H17" s="77" t="s">
        <v>158</v>
      </c>
      <c r="I17" s="77" t="s">
        <v>158</v>
      </c>
      <c r="L17" s="39">
        <v>0</v>
      </c>
      <c r="X17" s="19"/>
      <c r="Y17" s="19"/>
      <c r="Z17" s="19"/>
      <c r="AA17" s="19"/>
    </row>
    <row r="18" spans="1:27" x14ac:dyDescent="0.25">
      <c r="A18" s="33" t="str">
        <f>Animals_Products_1</f>
        <v>Meat &amp; Animals Products</v>
      </c>
      <c r="B18" s="32" t="str">
        <f>Animals_Products_1</f>
        <v>21111.01</v>
      </c>
      <c r="C18" s="71" t="str">
        <f>Animals_Products_1</f>
        <v>Meat, cattle</v>
      </c>
      <c r="D18" s="77" t="s">
        <v>158</v>
      </c>
      <c r="E18" s="77" t="s">
        <v>158</v>
      </c>
      <c r="F18" s="77" t="s">
        <v>158</v>
      </c>
      <c r="G18" s="77" t="s">
        <v>158</v>
      </c>
      <c r="H18" s="77" t="s">
        <v>158</v>
      </c>
      <c r="I18" s="77" t="s">
        <v>158</v>
      </c>
      <c r="L18" s="39">
        <v>0</v>
      </c>
    </row>
    <row r="19" spans="1:27" x14ac:dyDescent="0.25">
      <c r="A19" s="33" t="str">
        <f>Animals_Products_2</f>
        <v>Meat &amp; Animals Products</v>
      </c>
      <c r="B19" s="32" t="str">
        <f>Animals_Products_2</f>
        <v>21116</v>
      </c>
      <c r="C19" s="71" t="str">
        <f>Animals_Products_2</f>
        <v>Meat, goat</v>
      </c>
      <c r="D19" s="77" t="s">
        <v>158</v>
      </c>
      <c r="E19" s="77" t="s">
        <v>158</v>
      </c>
      <c r="F19" s="77" t="s">
        <v>158</v>
      </c>
      <c r="G19" s="77" t="s">
        <v>158</v>
      </c>
      <c r="H19" s="77" t="s">
        <v>158</v>
      </c>
      <c r="I19" s="77" t="s">
        <v>158</v>
      </c>
      <c r="L19" s="39">
        <v>0</v>
      </c>
    </row>
    <row r="20" spans="1:27" x14ac:dyDescent="0.25">
      <c r="A20" s="33" t="str">
        <f>Fish_1</f>
        <v>Roots, Tubers &amp; Oil-Bearing Crops</v>
      </c>
      <c r="B20" s="32" t="str">
        <f>Fish_1</f>
        <v>0141</v>
      </c>
      <c r="C20" s="71" t="str">
        <f>Fish_1</f>
        <v>Soybeans</v>
      </c>
      <c r="D20" s="77" t="s">
        <v>158</v>
      </c>
      <c r="E20" s="77" t="s">
        <v>158</v>
      </c>
      <c r="F20" s="77" t="s">
        <v>158</v>
      </c>
      <c r="G20" s="77" t="s">
        <v>158</v>
      </c>
      <c r="H20" s="77" t="s">
        <v>158</v>
      </c>
      <c r="I20" s="77" t="s">
        <v>158</v>
      </c>
      <c r="L20" s="39">
        <v>0</v>
      </c>
    </row>
    <row r="21" spans="1:27" x14ac:dyDescent="0.25">
      <c r="A21" s="33" t="str">
        <f>Fish_2</f>
        <v>Roots, Tubers &amp; Oil-Bearing Crops</v>
      </c>
      <c r="B21" s="32" t="str">
        <f>Fish_2</f>
        <v>01510</v>
      </c>
      <c r="C21" s="71" t="str">
        <f>Fish_2</f>
        <v>Potatoes</v>
      </c>
      <c r="D21" s="77" t="s">
        <v>158</v>
      </c>
      <c r="E21" s="77" t="s">
        <v>167</v>
      </c>
      <c r="F21" s="77" t="s">
        <v>158</v>
      </c>
      <c r="G21" s="77" t="s">
        <v>158</v>
      </c>
      <c r="H21" s="77" t="s">
        <v>168</v>
      </c>
      <c r="I21" s="77" t="s">
        <v>158</v>
      </c>
      <c r="L21" s="39">
        <v>0</v>
      </c>
    </row>
    <row r="22" spans="1:27" x14ac:dyDescent="0.25">
      <c r="A22" s="33" t="str">
        <f>Other_1</f>
        <v>Other</v>
      </c>
      <c r="B22" s="32" t="str">
        <f>Other_1</f>
        <v>01652</v>
      </c>
      <c r="C22" s="71" t="str">
        <f>Other_1</f>
        <v>Chillies and peppers, dry</v>
      </c>
      <c r="D22" s="77" t="s">
        <v>158</v>
      </c>
      <c r="E22" s="77" t="s">
        <v>158</v>
      </c>
      <c r="F22" s="77" t="s">
        <v>158</v>
      </c>
      <c r="G22" s="77" t="s">
        <v>158</v>
      </c>
      <c r="H22" s="77" t="s">
        <v>158</v>
      </c>
      <c r="I22" s="77" t="s">
        <v>158</v>
      </c>
      <c r="L22" s="39">
        <v>0</v>
      </c>
    </row>
    <row r="23" spans="1:27" ht="15.75" customHeight="1" x14ac:dyDescent="0.25">
      <c r="A23" s="34" t="str">
        <f>Other_2</f>
        <v>Other</v>
      </c>
      <c r="B23" s="35" t="str">
        <f>Other_2</f>
        <v>01802</v>
      </c>
      <c r="C23" s="72" t="str">
        <f>Other_2</f>
        <v>Sugar cane</v>
      </c>
      <c r="D23" s="77" t="s">
        <v>158</v>
      </c>
      <c r="E23" s="77" t="s">
        <v>158</v>
      </c>
      <c r="F23" s="77" t="s">
        <v>158</v>
      </c>
      <c r="G23" s="77" t="s">
        <v>158</v>
      </c>
      <c r="H23" s="77" t="s">
        <v>158</v>
      </c>
      <c r="I23" s="77" t="s">
        <v>158</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SUM('Step1a_AnnualProduction&amp;Imports'!D5:E5)</f>
        <v>5180242.45</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SUM('Step1a_AnnualProduction&amp;Imports'!D6:E6)</f>
        <v>51292756</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SUM('Step1a_AnnualProduction&amp;Imports'!D9:E9)</f>
        <v>1021247.2830000001</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SUM('Step1a_AnnualProduction&amp;Imports'!D10:E10)</f>
        <v>1031009.976</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SUM('Step1a_AnnualProduction&amp;Imports'!D11:E11)</f>
        <v>192664.87114100001</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SUM('Step1a_AnnualProduction&amp;Imports'!D12:E12)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SUM('Step1a_AnnualProduction&amp;Imports'!D13:E13)</f>
        <v>1157152.246</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SUM('Step1a_AnnualProduction&amp;Imports'!D14:E14)</f>
        <v>9259825.6710180007</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SUM('Step1a_AnnualProduction&amp;Imports'!D15:E15)</f>
        <v>158360.489</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SUM('Step1a_AnnualProduction&amp;Imports'!D16:E16)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142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1.7999999999999999E-2</v>
      </c>
      <c r="M12" t="s">
        <v>147</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1.2E-2</v>
      </c>
      <c r="M13" t="s">
        <v>147</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0.19900000000000001</v>
      </c>
      <c r="M16" t="s">
        <v>147</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9.0999999999999998E-2</v>
      </c>
      <c r="M17" t="s">
        <v>147</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8.2000000000000003E-2</v>
      </c>
      <c r="M18" t="s">
        <v>147</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8.2000000000000003E-2</v>
      </c>
      <c r="M19" t="s">
        <v>147</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8.5000000000000006E-2</v>
      </c>
      <c r="M20" t="s">
        <v>147</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8.5000000000000006E-2</v>
      </c>
      <c r="M21" t="s">
        <v>147</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2.5999999999999999E-2</v>
      </c>
      <c r="M22" t="s">
        <v>147</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1E-3</v>
      </c>
      <c r="M23" t="s">
        <v>148</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1.7999999999999999E-2</v>
      </c>
      <c r="M31" s="81" t="str">
        <f>Cereal_1_Prod</f>
        <v xml:space="preserve"> 4,843,106</v>
      </c>
      <c r="N31" s="67">
        <f>L31*M31</f>
        <v>87175.907999999996</v>
      </c>
      <c r="O31" s="68" t="str">
        <f>IF(ISNUMBER(D12),M31*(1+D12/100),M31)</f>
        <v xml:space="preserve"> 4,843,106</v>
      </c>
      <c r="P31" s="31">
        <f>SUM('Step1a_AnnualProduction&amp;Imports'!D5:E5)</f>
        <v>5180242.45</v>
      </c>
      <c r="Q31" s="41">
        <f>P31*L31</f>
        <v>93244.364099999992</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1.2E-2</v>
      </c>
      <c r="M32" s="81" t="str">
        <f>Cereal_2_Prod</f>
        <v>52,078,925</v>
      </c>
      <c r="N32" s="61">
        <f t="shared" ref="N32:N42" si="6">L32*M32</f>
        <v>624947.1</v>
      </c>
      <c r="O32" s="68" t="str">
        <f>IF(ISNUMBER(D13),M32*(1+D13/100),M32)</f>
        <v>52,078,925</v>
      </c>
      <c r="P32" s="31">
        <f>SUM('Step1a_AnnualProduction&amp;Imports'!D6:E6)</f>
        <v>51292756</v>
      </c>
      <c r="Q32" s="41">
        <f t="shared" ref="Q32:Q42" si="7">P32*L32</f>
        <v>615513.07200000004</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0.19900000000000001</v>
      </c>
      <c r="M35" s="81" t="str">
        <f>Roots_Tubers_Oil_1_Prod</f>
        <v xml:space="preserve"> 1,058,918</v>
      </c>
      <c r="N35" s="61">
        <f t="shared" si="6"/>
        <v>210724.682</v>
      </c>
      <c r="O35" s="68" t="str">
        <f t="shared" si="8"/>
        <v xml:space="preserve"> 1,058,918</v>
      </c>
      <c r="P35" s="31">
        <f>SUM('Step1a_AnnualProduction&amp;Imports'!D9:E9)</f>
        <v>1021247.2830000001</v>
      </c>
      <c r="Q35" s="41">
        <f t="shared" si="7"/>
        <v>203228.20931700003</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9.0999999999999998E-2</v>
      </c>
      <c r="M36" s="81" t="str">
        <f>Roots_Tubers_Oil_2_Prod</f>
        <v xml:space="preserve"> 1,031,132</v>
      </c>
      <c r="N36" s="61">
        <f t="shared" si="6"/>
        <v>93833.012000000002</v>
      </c>
      <c r="O36" s="68" t="str">
        <f t="shared" si="8"/>
        <v xml:space="preserve"> 1,031,132</v>
      </c>
      <c r="P36" s="31">
        <f>SUM('Step1a_AnnualProduction&amp;Imports'!D10:E10)</f>
        <v>1031009.976</v>
      </c>
      <c r="Q36" s="41">
        <f t="shared" si="7"/>
        <v>93821.907816000006</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8.2000000000000003E-2</v>
      </c>
      <c r="M37" s="81" t="str">
        <f>Animals_Products_1_Prod</f>
        <v xml:space="preserve">   193,372</v>
      </c>
      <c r="N37" s="61">
        <f t="shared" si="6"/>
        <v>15856.504000000001</v>
      </c>
      <c r="O37" s="68" t="str">
        <f t="shared" si="8"/>
        <v xml:space="preserve">   193,372</v>
      </c>
      <c r="P37" s="31">
        <f>SUM('Step1a_AnnualProduction&amp;Imports'!D11:E11)</f>
        <v>192664.87114100001</v>
      </c>
      <c r="Q37" s="41">
        <f t="shared" si="7"/>
        <v>15798.519433562002</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8.2000000000000003E-2</v>
      </c>
      <c r="M38" s="81" t="str">
        <f>Animals_Products_2_Prod</f>
        <v xml:space="preserve">   208,406</v>
      </c>
      <c r="N38" s="61">
        <f t="shared" si="6"/>
        <v>17089.292000000001</v>
      </c>
      <c r="O38" s="68" t="str">
        <f t="shared" si="8"/>
        <v xml:space="preserve">   208,406</v>
      </c>
      <c r="P38" s="31">
        <f>SUM('Step1a_AnnualProduction&amp;Imports'!D12:E12)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8.5000000000000006E-2</v>
      </c>
      <c r="M39" s="81" t="str">
        <f>Fish_1_Prod</f>
        <v xml:space="preserve">   900,584</v>
      </c>
      <c r="N39" s="61">
        <f t="shared" si="6"/>
        <v>76549.64</v>
      </c>
      <c r="O39" s="68" t="str">
        <f t="shared" si="8"/>
        <v xml:space="preserve">   900,584</v>
      </c>
      <c r="P39" s="31">
        <f>SUM('Step1a_AnnualProduction&amp;Imports'!D13:E13)</f>
        <v>1157152.246</v>
      </c>
      <c r="Q39" s="41">
        <f t="shared" si="7"/>
        <v>98357.940910000005</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8.5000000000000006E-2</v>
      </c>
      <c r="M40" s="81" t="str">
        <f>Fish_2_Prod</f>
        <v xml:space="preserve"> 9,232,368</v>
      </c>
      <c r="N40" s="61">
        <f t="shared" si="6"/>
        <v>784751.28</v>
      </c>
      <c r="O40" s="68" t="str">
        <f t="shared" si="8"/>
        <v xml:space="preserve"> 9,232,368</v>
      </c>
      <c r="P40" s="31">
        <f>SUM('Step1a_AnnualProduction&amp;Imports'!D14:E14)</f>
        <v>9259825.6710180007</v>
      </c>
      <c r="Q40" s="41">
        <f t="shared" si="7"/>
        <v>787085.18203653011</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2.5999999999999999E-2</v>
      </c>
      <c r="M41" s="81" t="str">
        <f>Other_1_Prod</f>
        <v xml:space="preserve">   143,749</v>
      </c>
      <c r="N41" s="61">
        <f t="shared" si="6"/>
        <v>3737.4739999999997</v>
      </c>
      <c r="O41" s="68" t="str">
        <f t="shared" si="8"/>
        <v xml:space="preserve">   143,749</v>
      </c>
      <c r="P41" s="31">
        <f>SUM('Step1a_AnnualProduction&amp;Imports'!D15:E15)</f>
        <v>158360.489</v>
      </c>
      <c r="Q41" s="41">
        <f t="shared" si="7"/>
        <v>4117.3727140000001</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1E-3</v>
      </c>
      <c r="M42" s="81" t="str">
        <f>Other_2_Prod</f>
        <v xml:space="preserve"> 4,383,221</v>
      </c>
      <c r="N42" s="61">
        <f t="shared" si="6"/>
        <v>4383.2210000000005</v>
      </c>
      <c r="O42" s="68" t="str">
        <f t="shared" si="8"/>
        <v xml:space="preserve"> 4,383,221</v>
      </c>
      <c r="P42" s="31">
        <f>SUM('Step1a_AnnualProduction&amp;Imports'!D16:E16)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149</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1.7999999999999999E-2</v>
      </c>
      <c r="M12" t="s">
        <v>147</v>
      </c>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v>1.2E-2</v>
      </c>
      <c r="M13" t="s">
        <v>147</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v>0.19700000000000001</v>
      </c>
      <c r="M16" t="s">
        <v>147</v>
      </c>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v>0.09</v>
      </c>
      <c r="M17" t="s">
        <v>147</v>
      </c>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v>8.2000000000000003E-2</v>
      </c>
      <c r="M18" t="s">
        <v>147</v>
      </c>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v>8.2000000000000003E-2</v>
      </c>
      <c r="M19" t="s">
        <v>147</v>
      </c>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v>8.5000000000000006E-2</v>
      </c>
      <c r="M20" t="s">
        <v>147</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8.5000000000000006E-2</v>
      </c>
      <c r="M21" t="s">
        <v>147</v>
      </c>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v>2.5999999999999999E-2</v>
      </c>
      <c r="M22" t="s">
        <v>147</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2.5999999999999999E-2</v>
      </c>
      <c r="M23" t="s">
        <v>147</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1.7999999999999999E-2</v>
      </c>
      <c r="M31" s="81" t="str">
        <f>Cereal_1_Prod</f>
        <v xml:space="preserve"> 4,843,106</v>
      </c>
      <c r="N31" s="67">
        <f>L31*M31</f>
        <v>87175.907999999996</v>
      </c>
      <c r="O31" s="68" t="str">
        <f>IF(ISNUMBER(D12),M31*(1+D12/100),M31)</f>
        <v xml:space="preserve"> 4,843,106</v>
      </c>
      <c r="P31" s="31">
        <f>SUM('Step1a_AnnualProduction&amp;Imports'!F5:G5)</f>
        <v>4991508.4979999997</v>
      </c>
      <c r="Q31" s="41">
        <f>P31*L31</f>
        <v>89847.152963999994</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1.2E-2</v>
      </c>
      <c r="M32" s="81" t="str">
        <f>Cereal_2_Prod</f>
        <v>52,078,925</v>
      </c>
      <c r="N32" s="61">
        <f t="shared" ref="N32:N42" si="6">L32*M32</f>
        <v>624947.1</v>
      </c>
      <c r="O32" s="68" t="str">
        <f>IF(ISNUMBER(D13),M32*(1+D13/100),M32)</f>
        <v>52,078,925</v>
      </c>
      <c r="P32" s="31">
        <f>SUM('Step1a_AnnualProduction&amp;Imports'!F6:G6)</f>
        <v>52602400</v>
      </c>
      <c r="Q32" s="41">
        <f t="shared" ref="Q32:Q42" si="7">P32*L32</f>
        <v>631228.80000000005</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SUM('Step1a_AnnualProduction&amp;Imports'!F8:G8)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0.19700000000000001</v>
      </c>
      <c r="M35" s="81" t="str">
        <f>Roots_Tubers_Oil_1_Prod</f>
        <v xml:space="preserve"> 1,058,918</v>
      </c>
      <c r="N35" s="61">
        <f t="shared" si="6"/>
        <v>208606.84600000002</v>
      </c>
      <c r="O35" s="68" t="str">
        <f t="shared" si="8"/>
        <v xml:space="preserve"> 1,058,918</v>
      </c>
      <c r="P35" s="31">
        <f>SUM('Step1a_AnnualProduction&amp;Imports'!F9:G9)</f>
        <v>1162593.1100000001</v>
      </c>
      <c r="Q35" s="41">
        <f t="shared" si="7"/>
        <v>229030.84267000004</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0.09</v>
      </c>
      <c r="M36" s="81" t="str">
        <f>Roots_Tubers_Oil_2_Prod</f>
        <v xml:space="preserve"> 1,031,132</v>
      </c>
      <c r="N36" s="61">
        <f t="shared" si="6"/>
        <v>92801.87999999999</v>
      </c>
      <c r="O36" s="68" t="str">
        <f t="shared" si="8"/>
        <v xml:space="preserve"> 1,031,132</v>
      </c>
      <c r="P36" s="31">
        <f>SUM('Step1a_AnnualProduction&amp;Imports'!F10:G10)</f>
        <v>1001383.305358</v>
      </c>
      <c r="Q36" s="41">
        <f t="shared" si="7"/>
        <v>90124.497482220002</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8.2000000000000003E-2</v>
      </c>
      <c r="M37" s="81" t="str">
        <f>Animals_Products_1_Prod</f>
        <v xml:space="preserve">   193,372</v>
      </c>
      <c r="N37" s="61">
        <f t="shared" si="6"/>
        <v>15856.504000000001</v>
      </c>
      <c r="O37" s="68" t="str">
        <f t="shared" si="8"/>
        <v xml:space="preserve">   193,372</v>
      </c>
      <c r="P37" s="31">
        <f>SUM('Step1a_AnnualProduction&amp;Imports'!F11:G11)</f>
        <v>193146.51149</v>
      </c>
      <c r="Q37" s="41">
        <f t="shared" si="7"/>
        <v>15838.013942180001</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8.2000000000000003E-2</v>
      </c>
      <c r="M38" s="81" t="str">
        <f>Animals_Products_2_Prod</f>
        <v xml:space="preserve">   208,406</v>
      </c>
      <c r="N38" s="61">
        <f t="shared" si="6"/>
        <v>17089.292000000001</v>
      </c>
      <c r="O38" s="68" t="str">
        <f t="shared" si="8"/>
        <v xml:space="preserve">   208,406</v>
      </c>
      <c r="P38" s="31">
        <f>SUM('Step1a_AnnualProduction&amp;Imports'!F12:G12)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8.5000000000000006E-2</v>
      </c>
      <c r="M39" s="81" t="str">
        <f>Fish_1_Prod</f>
        <v xml:space="preserve">   900,584</v>
      </c>
      <c r="N39" s="61">
        <f t="shared" si="6"/>
        <v>76549.64</v>
      </c>
      <c r="O39" s="68" t="str">
        <f t="shared" si="8"/>
        <v xml:space="preserve">   900,584</v>
      </c>
      <c r="P39" s="31">
        <f>SUM('Step1a_AnnualProduction&amp;Imports'!F13:G13)</f>
        <v>760846.09258299996</v>
      </c>
      <c r="Q39" s="41">
        <f t="shared" si="7"/>
        <v>64671.917869555</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8.5000000000000006E-2</v>
      </c>
      <c r="M40" s="81" t="str">
        <f>Fish_2_Prod</f>
        <v xml:space="preserve"> 9,232,368</v>
      </c>
      <c r="N40" s="61">
        <f t="shared" si="6"/>
        <v>784751.28</v>
      </c>
      <c r="O40" s="68" t="str">
        <f t="shared" si="8"/>
        <v xml:space="preserve"> 9,232,368</v>
      </c>
      <c r="P40" s="31">
        <f>SUM('Step1a_AnnualProduction&amp;Imports'!F14:G14)</f>
        <v>9481721.25</v>
      </c>
      <c r="Q40" s="41">
        <f t="shared" si="7"/>
        <v>805946.30625000002</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2.5999999999999999E-2</v>
      </c>
      <c r="M41" s="81" t="str">
        <f>Other_1_Prod</f>
        <v xml:space="preserve">   143,749</v>
      </c>
      <c r="N41" s="61">
        <f t="shared" si="6"/>
        <v>3737.4739999999997</v>
      </c>
      <c r="O41" s="68" t="str">
        <f t="shared" si="8"/>
        <v xml:space="preserve">   143,749</v>
      </c>
      <c r="P41" s="31">
        <f>SUM('Step1a_AnnualProduction&amp;Imports'!F15:G15)</f>
        <v>135951.87487</v>
      </c>
      <c r="Q41" s="41">
        <f t="shared" si="7"/>
        <v>3534.74874662</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2.5999999999999999E-2</v>
      </c>
      <c r="M42" s="81" t="str">
        <f>Other_2_Prod</f>
        <v xml:space="preserve"> 4,383,221</v>
      </c>
      <c r="N42" s="61">
        <f t="shared" si="6"/>
        <v>113963.746</v>
      </c>
      <c r="O42" s="68" t="str">
        <f t="shared" si="8"/>
        <v xml:space="preserve"> 4,383,221</v>
      </c>
      <c r="P42" s="31">
        <f>SUM('Step1a_AnnualProduction&amp;Imports'!F16:G16)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150</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SUM('Step1a_AnnualProduction&amp;Imports'!H5:I5)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SUM('Step1a_AnnualProduction&amp;Imports'!H6:I6)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SUM('Step1a_AnnualProduction&amp;Imports'!H9:I9)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SUM('Step1a_AnnualProduction&amp;Imports'!H10:I10)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SUM('Step1a_AnnualProduction&amp;Imports'!H11:I11)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SUM('Step1a_AnnualProduction&amp;Imports'!H12:I12)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SUM('Step1a_AnnualProduction&amp;Imports'!H13:I13)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SUM('Step1a_AnnualProduction&amp;Imports'!H14:I14)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SUM('Step1a_AnnualProduction&amp;Imports'!H15:I15)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SUM('Step1a_AnnualProduction&amp;Imports'!H16:I16)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23</v>
      </c>
      <c r="B4" s="45" t="s">
        <v>151</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row>
    <row r="13" spans="1:13" x14ac:dyDescent="0.25">
      <c r="A13" s="33" t="str">
        <f>Cereal_2</f>
        <v>Cereals &amp; Pulses</v>
      </c>
      <c r="B13" s="32" t="str">
        <f>Cereal_2</f>
        <v>0113</v>
      </c>
      <c r="C13" s="71" t="str">
        <f>Cereal_2</f>
        <v>Rice, paddy</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mangosteens, guavas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01319</v>
      </c>
      <c r="C17" s="71" t="str">
        <f>Roots_Tubers_Oil_2</f>
        <v>Fruit, tropical fresh nes</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21111.01</v>
      </c>
      <c r="C18" s="71" t="str">
        <f>Animals_Products_1</f>
        <v>Meat, cattle</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21116</v>
      </c>
      <c r="C19" s="71" t="str">
        <f>Animals_Products_2</f>
        <v>Meat, goat</v>
      </c>
      <c r="D19" s="77" t="s">
        <v>19</v>
      </c>
      <c r="E19" s="77" t="s">
        <v>19</v>
      </c>
      <c r="F19" s="77" t="s">
        <v>19</v>
      </c>
      <c r="G19" s="77" t="s">
        <v>19</v>
      </c>
      <c r="H19" s="77" t="s">
        <v>19</v>
      </c>
      <c r="I19" s="77" t="s">
        <v>19</v>
      </c>
      <c r="L19" s="39"/>
    </row>
    <row r="20" spans="1:27" x14ac:dyDescent="0.25">
      <c r="A20" s="33" t="str">
        <f>Fish_1</f>
        <v>Roots, Tubers &amp; Oil-Bearing Crops</v>
      </c>
      <c r="B20" s="32" t="str">
        <f>Fish_1</f>
        <v>0141</v>
      </c>
      <c r="C20" s="71" t="str">
        <f>Fish_1</f>
        <v>Soybeans</v>
      </c>
      <c r="D20" s="77" t="s">
        <v>19</v>
      </c>
      <c r="E20" s="77" t="s">
        <v>19</v>
      </c>
      <c r="F20" s="77" t="s">
        <v>19</v>
      </c>
      <c r="G20" s="77" t="s">
        <v>19</v>
      </c>
      <c r="H20" s="77" t="s">
        <v>19</v>
      </c>
      <c r="I20" s="77" t="s">
        <v>19</v>
      </c>
      <c r="L20" s="39"/>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row>
    <row r="22" spans="1:27" x14ac:dyDescent="0.25">
      <c r="A22" s="33" t="str">
        <f>Other_1</f>
        <v>Other</v>
      </c>
      <c r="B22" s="32" t="str">
        <f>Other_1</f>
        <v>01652</v>
      </c>
      <c r="C22" s="71" t="str">
        <f>Other_1</f>
        <v>Chillies and peppers, dry</v>
      </c>
      <c r="D22" s="77" t="s">
        <v>19</v>
      </c>
      <c r="E22" s="77" t="s">
        <v>19</v>
      </c>
      <c r="F22" s="77" t="s">
        <v>19</v>
      </c>
      <c r="G22" s="77" t="s">
        <v>19</v>
      </c>
      <c r="H22" s="77" t="s">
        <v>19</v>
      </c>
      <c r="I22" s="77" t="s">
        <v>19</v>
      </c>
      <c r="L22" s="39"/>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4,843,106</v>
      </c>
      <c r="N31" s="67">
        <f>L31*M31</f>
        <v>0</v>
      </c>
      <c r="O31" s="68" t="str">
        <f>IF(ISNUMBER(D12),M31*(1+D12/100),M31)</f>
        <v xml:space="preserve"> 4,843,106</v>
      </c>
      <c r="P31" s="31">
        <f>SUM('Step1a_AnnualProduction&amp;Imports'!J5:K5)</f>
        <v>0</v>
      </c>
      <c r="Q31" s="41">
        <f>P31*L31</f>
        <v>0</v>
      </c>
    </row>
    <row r="32" spans="1:27" x14ac:dyDescent="0.25">
      <c r="A32" s="33" t="str">
        <f>Cereal_2</f>
        <v>Cereals &amp; Pulses</v>
      </c>
      <c r="B32" s="32" t="str">
        <f>Cereal_2</f>
        <v>0113</v>
      </c>
      <c r="C32" s="71" t="str">
        <f>Cereal_2</f>
        <v>Rice, paddy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52,078,925</v>
      </c>
      <c r="N32" s="61">
        <f t="shared" ref="N32:N42" si="6">L32*M32</f>
        <v>0</v>
      </c>
      <c r="O32" s="68" t="str">
        <f>IF(ISNUMBER(D13),M32*(1+D13/100),M32)</f>
        <v>52,078,925</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01316</v>
      </c>
      <c r="C35" s="71" t="str">
        <f>Roots_Tubers_Oil_1</f>
        <v>Mangoes, mangosteens, guavas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1,058,918</v>
      </c>
      <c r="N35" s="61">
        <f t="shared" si="6"/>
        <v>0</v>
      </c>
      <c r="O35" s="68" t="str">
        <f t="shared" si="8"/>
        <v xml:space="preserve"> 1,058,918</v>
      </c>
      <c r="P35" s="31">
        <f>SUM('Step1a_AnnualProduction&amp;Imports'!J9:K9)</f>
        <v>0</v>
      </c>
      <c r="Q35" s="41">
        <f t="shared" si="7"/>
        <v>0</v>
      </c>
    </row>
    <row r="36" spans="1:17" x14ac:dyDescent="0.25">
      <c r="A36" s="33" t="str">
        <f>Roots_Tubers_Oil_2</f>
        <v>Fruits &amp; Vegetables</v>
      </c>
      <c r="B36" s="32" t="str">
        <f>Roots_Tubers_Oil_2</f>
        <v>01319</v>
      </c>
      <c r="C36" s="71" t="str">
        <f>Roots_Tubers_Oil_2</f>
        <v>Fruit, tropical fresh nes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1,031,132</v>
      </c>
      <c r="N36" s="61">
        <f t="shared" si="6"/>
        <v>0</v>
      </c>
      <c r="O36" s="68" t="str">
        <f t="shared" si="8"/>
        <v xml:space="preserve"> 1,031,132</v>
      </c>
      <c r="P36" s="31">
        <f>SUM('Step1a_AnnualProduction&amp;Imports'!J10:K10)</f>
        <v>0</v>
      </c>
      <c r="Q36" s="41">
        <f t="shared" si="7"/>
        <v>0</v>
      </c>
    </row>
    <row r="37" spans="1:17" x14ac:dyDescent="0.25">
      <c r="A37" s="33" t="str">
        <f>Animals_Products_1</f>
        <v>Meat &amp; Animals Products</v>
      </c>
      <c r="B37" s="32" t="str">
        <f>Animals_Products_1</f>
        <v>21111.01</v>
      </c>
      <c r="C37" s="71" t="str">
        <f>Animals_Products_1</f>
        <v>Meat,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193,372</v>
      </c>
      <c r="N37" s="61">
        <f t="shared" si="6"/>
        <v>0</v>
      </c>
      <c r="O37" s="68" t="str">
        <f t="shared" si="8"/>
        <v xml:space="preserve">   193,372</v>
      </c>
      <c r="P37" s="31">
        <f>SUM('Step1a_AnnualProduction&amp;Imports'!J11:K11)</f>
        <v>0</v>
      </c>
      <c r="Q37" s="41">
        <f t="shared" si="7"/>
        <v>0</v>
      </c>
    </row>
    <row r="38" spans="1:17" x14ac:dyDescent="0.25">
      <c r="A38" s="33" t="str">
        <f>Animals_Products_2</f>
        <v>Meat &amp; Animals Products</v>
      </c>
      <c r="B38" s="32" t="str">
        <f>Animals_Products_2</f>
        <v>21116</v>
      </c>
      <c r="C38" s="71" t="str">
        <f>Animals_Products_2</f>
        <v>Meat, goat</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208,406</v>
      </c>
      <c r="N38" s="61">
        <f t="shared" si="6"/>
        <v>0</v>
      </c>
      <c r="O38" s="68" t="str">
        <f t="shared" si="8"/>
        <v xml:space="preserve">   208,406</v>
      </c>
      <c r="P38" s="31">
        <f>SUM('Step1a_AnnualProduction&amp;Imports'!J12:K12)</f>
        <v>0</v>
      </c>
      <c r="Q38" s="41">
        <f t="shared" si="7"/>
        <v>0</v>
      </c>
    </row>
    <row r="39" spans="1:17" x14ac:dyDescent="0.25">
      <c r="A39" s="33" t="str">
        <f>Fish_1</f>
        <v>Roots, Tubers &amp; Oil-Bearing Crops</v>
      </c>
      <c r="B39" s="32" t="str">
        <f>Fish_1</f>
        <v>0141</v>
      </c>
      <c r="C39" s="71" t="str">
        <f>Fish_1</f>
        <v>Soybeans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900,584</v>
      </c>
      <c r="N39" s="61">
        <f t="shared" si="6"/>
        <v>0</v>
      </c>
      <c r="O39" s="68" t="str">
        <f t="shared" si="8"/>
        <v xml:space="preserve">   900,584</v>
      </c>
      <c r="P39" s="31">
        <f>SUM('Step1a_AnnualProduction&amp;Imports'!J13:K13)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9,232,368</v>
      </c>
      <c r="N40" s="61">
        <f t="shared" si="6"/>
        <v>0</v>
      </c>
      <c r="O40" s="68" t="str">
        <f t="shared" si="8"/>
        <v xml:space="preserve"> 9,232,368</v>
      </c>
      <c r="P40" s="31">
        <f>SUM('Step1a_AnnualProduction&amp;Imports'!J14:K14)</f>
        <v>0</v>
      </c>
      <c r="Q40" s="41">
        <f t="shared" si="7"/>
        <v>0</v>
      </c>
    </row>
    <row r="41" spans="1:17" x14ac:dyDescent="0.25">
      <c r="A41" s="33" t="str">
        <f>Other_1</f>
        <v>Other</v>
      </c>
      <c r="B41" s="32" t="str">
        <f>Other_1</f>
        <v>01652</v>
      </c>
      <c r="C41" s="71" t="str">
        <f>Other_1</f>
        <v>Chillies and peppers, dry</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143,749</v>
      </c>
      <c r="N41" s="61">
        <f t="shared" si="6"/>
        <v>0</v>
      </c>
      <c r="O41" s="68" t="str">
        <f t="shared" si="8"/>
        <v xml:space="preserve">   143,749</v>
      </c>
      <c r="P41" s="31">
        <f>SUM('Step1a_AnnualProduction&amp;Imports'!J15:K15)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4,383,221</v>
      </c>
      <c r="N42" s="61">
        <f t="shared" si="6"/>
        <v>0</v>
      </c>
      <c r="O42" s="68" t="str">
        <f t="shared" si="8"/>
        <v xml:space="preserve"> 4,383,221</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2018-09-15T15:47:04Z</dcterms:modified>
</cp:coreProperties>
</file>