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6.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7.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lisha.FAODOMAIN\Documents\faoswsLossa\SDG12_3\Excel\"/>
    </mc:Choice>
  </mc:AlternateContent>
  <bookViews>
    <workbookView xWindow="0" yWindow="0" windowWidth="13125" windowHeight="6105" activeTab="1"/>
  </bookViews>
  <sheets>
    <sheet name="Introduction" sheetId="8" r:id="rId1"/>
    <sheet name="Instructions" sheetId="7" r:id="rId2"/>
    <sheet name="Step 1_Select Commodity Basket" sheetId="9" r:id="rId3"/>
    <sheet name="Step1a_AnnualProduction&amp;Imports" sheetId="11" r:id="rId4"/>
    <sheet name="Step2_FLP_SubNat_pre-2015" sheetId="22" r:id="rId5"/>
    <sheet name="Step2_FLP_SubNat_2015" sheetId="2" r:id="rId6"/>
    <sheet name="Step2_FLP_SubNat_2016" sheetId="12" r:id="rId7"/>
    <sheet name="Step2_FLP_SubNat_2017" sheetId="13" r:id="rId8"/>
    <sheet name="Step2_FLP_SubNat_2018" sheetId="14" r:id="rId9"/>
    <sheet name="Step2_FLP_SubNat_2019" sheetId="15" state="hidden" r:id="rId10"/>
    <sheet name="Step2_FLP_SubNat_2020" sheetId="16" state="hidden" r:id="rId11"/>
    <sheet name="Step2_FLP_SubNat_2021" sheetId="17" state="hidden" r:id="rId12"/>
    <sheet name="Step2_FLP_SubNat_2022" sheetId="18" state="hidden" r:id="rId13"/>
    <sheet name="Step2_FLP_SubNat_2023" sheetId="19" state="hidden" r:id="rId14"/>
    <sheet name="Step2_FLP_SubNat_2024" sheetId="20" state="hidden" r:id="rId15"/>
    <sheet name="Step2_FLP_SubNat_2025" sheetId="21" state="hidden" r:id="rId16"/>
    <sheet name="Step3_CompareFLI" sheetId="1" r:id="rId17"/>
    <sheet name="Sources " sheetId="5" r:id="rId18"/>
  </sheets>
  <definedNames>
    <definedName name="Animals_Products_1">'Step 1_Select Commodity Basket'!$A$10:$C$10</definedName>
    <definedName name="Animals_Products_1_Price">'Step 1_Select Commodity Basket'!$G$10</definedName>
    <definedName name="Animals_Products_1_Prod">'Step 1_Select Commodity Basket'!$F$10</definedName>
    <definedName name="Animals_Products_2">'Step 1_Select Commodity Basket'!$A$11:$C$11</definedName>
    <definedName name="Animals_Products_2_Price">'Step 1_Select Commodity Basket'!$G$11</definedName>
    <definedName name="Animals_Products_2_Prod">'Step 1_Select Commodity Basket'!$F$11</definedName>
    <definedName name="Cereal_1">'Step 1_Select Commodity Basket'!$A$4:$C$4</definedName>
    <definedName name="Cereal_1_Price">'Step 1_Select Commodity Basket'!$G$4</definedName>
    <definedName name="Cereal_1_Prod">'Step 1_Select Commodity Basket'!$F$4</definedName>
    <definedName name="Cereal_2">'Step 1_Select Commodity Basket'!$A$5:$C$5</definedName>
    <definedName name="Cereal_2_Price">'Step 1_Select Commodity Basket'!$G$5</definedName>
    <definedName name="Cereal_2_Prod">'Step 1_Select Commodity Basket'!$F$5</definedName>
    <definedName name="denominator">Step3_CompareFLI!$F$16</definedName>
    <definedName name="Fish_1">'Step 1_Select Commodity Basket'!$A$12:$C$12</definedName>
    <definedName name="Fish_1_Price">'Step 1_Select Commodity Basket'!$G$12</definedName>
    <definedName name="Fish_1_Prod">'Step 1_Select Commodity Basket'!$F$12</definedName>
    <definedName name="Fish_2">'Step 1_Select Commodity Basket'!$A$13:$C$13</definedName>
    <definedName name="Fish_2_Price">'Step 1_Select Commodity Basket'!$G$13</definedName>
    <definedName name="Fish_2_Prod">'Step 1_Select Commodity Basket'!$F$13</definedName>
    <definedName name="Fruits_Vegetables_1">'Step 1_Select Commodity Basket'!$A$6:$C$6</definedName>
    <definedName name="Fruits_Vegetables_1_Price">'Step 1_Select Commodity Basket'!$G$6</definedName>
    <definedName name="Fruits_Vegetables_1_Prod">'Step 1_Select Commodity Basket'!$F$6</definedName>
    <definedName name="Fruits_Vegetables_2">'Step 1_Select Commodity Basket'!$A$7:$C$7</definedName>
    <definedName name="Fruits_Vegetables_2_Price">'Step 1_Select Commodity Basket'!$G$7</definedName>
    <definedName name="Fruits_Vegetables_2_Prod">'Step 1_Select Commodity Basket'!$F$7</definedName>
    <definedName name="Other_1">'Step 1_Select Commodity Basket'!$A$14:$C$14</definedName>
    <definedName name="Other_1_Price">'Step 1_Select Commodity Basket'!$G$14</definedName>
    <definedName name="Other_1_Prod">'Step 1_Select Commodity Basket'!$F$14</definedName>
    <definedName name="Other_2">'Step 1_Select Commodity Basket'!$A$15:$C$15</definedName>
    <definedName name="Other_2_Price">'Step 1_Select Commodity Basket'!$G$15</definedName>
    <definedName name="Other_2_Prod">'Step 1_Select Commodity Basket'!$F$15</definedName>
    <definedName name="_xlnm.Print_Area" localSheetId="1">Instructions!$A$1:$N$49</definedName>
    <definedName name="_xlnm.Print_Area" localSheetId="0">Introduction!$A$1:$M$16</definedName>
    <definedName name="_xlnm.Print_Area" localSheetId="2">'Step 1_Select Commodity Basket'!$A$1:$N$20</definedName>
    <definedName name="_xlnm.Print_Area" localSheetId="5">Step2_FLP_SubNat_2015!$A$1:$R$45</definedName>
    <definedName name="_xlnm.Print_Area" localSheetId="6">Step2_FLP_SubNat_2016!$A$1:$R$45</definedName>
    <definedName name="_xlnm.Print_Area" localSheetId="7">Step2_FLP_SubNat_2017!$A$1:$R$45</definedName>
    <definedName name="_xlnm.Print_Area" localSheetId="8">Step2_FLP_SubNat_2018!$A$1:$R$45</definedName>
    <definedName name="_xlnm.Print_Area" localSheetId="9">Step2_FLP_SubNat_2019!$A$1:$R$45</definedName>
    <definedName name="_xlnm.Print_Area" localSheetId="10">Step2_FLP_SubNat_2020!$A$1:$R$45</definedName>
    <definedName name="_xlnm.Print_Area" localSheetId="11">Step2_FLP_SubNat_2021!$A$1:$R$45</definedName>
    <definedName name="_xlnm.Print_Area" localSheetId="12">Step2_FLP_SubNat_2022!$A$1:$R$45</definedName>
    <definedName name="_xlnm.Print_Area" localSheetId="13">Step2_FLP_SubNat_2023!$A$1:$R$45</definedName>
    <definedName name="_xlnm.Print_Area" localSheetId="14">Step2_FLP_SubNat_2024!$A$1:$R$45</definedName>
    <definedName name="_xlnm.Print_Area" localSheetId="15">Step2_FLP_SubNat_2025!$A$1:$R$45</definedName>
    <definedName name="_xlnm.Print_Area" localSheetId="4">'Step2_FLP_SubNat_pre-2015'!$A$1:$R$45</definedName>
    <definedName name="_xlnm.Print_Area" localSheetId="16">Step3_CompareFLI!$A$1:$AF$75</definedName>
    <definedName name="Roots_Tubers_Oil_1">'Step 1_Select Commodity Basket'!$A$8:$C$8</definedName>
    <definedName name="Roots_Tubers_Oil_1_Price">'Step 1_Select Commodity Basket'!$G$8</definedName>
    <definedName name="Roots_Tubers_Oil_1_Prod">'Step 1_Select Commodity Basket'!$F$8</definedName>
    <definedName name="Roots_Tubers_Oil_2">'Step 1_Select Commodity Basket'!$A$9:$C$9</definedName>
    <definedName name="Roots_Tubers_Oil_2_Price">'Step 1_Select Commodity Basket'!$G$9</definedName>
    <definedName name="Roots_Tubers_Oil_2_Prod">'Step 1_Select Commodity Basket'!$F$9</definedName>
    <definedName name="Subnational_1" localSheetId="6">Step2_FLP_SubNat_2016!$D$12:$I$23</definedName>
    <definedName name="Subnational_1" localSheetId="7">Step2_FLP_SubNat_2017!$D$12:$I$23</definedName>
    <definedName name="Subnational_1" localSheetId="8">Step2_FLP_SubNat_2018!$D$12:$I$23</definedName>
    <definedName name="Subnational_1" localSheetId="9">Step2_FLP_SubNat_2019!$D$12:$I$23</definedName>
    <definedName name="Subnational_1" localSheetId="10">Step2_FLP_SubNat_2020!$D$12:$I$23</definedName>
    <definedName name="Subnational_1" localSheetId="11">Step2_FLP_SubNat_2021!$D$12:$I$23</definedName>
    <definedName name="Subnational_1" localSheetId="12">Step2_FLP_SubNat_2022!$D$12:$I$23</definedName>
    <definedName name="Subnational_1" localSheetId="13">Step2_FLP_SubNat_2023!$D$12:$I$23</definedName>
    <definedName name="Subnational_1" localSheetId="14">Step2_FLP_SubNat_2024!$D$12:$I$23</definedName>
    <definedName name="Subnational_1" localSheetId="15">Step2_FLP_SubNat_2025!$D$12:$I$23</definedName>
    <definedName name="Subnational_1" localSheetId="4">'Step2_FLP_SubNat_pre-2015'!$D$12:$I$23</definedName>
    <definedName name="Subnational_1">Step2_FLP_SubNat_2015!$D$12:$I$23</definedName>
  </definedNames>
  <calcPr calcId="152511"/>
</workbook>
</file>

<file path=xl/calcChain.xml><?xml version="1.0" encoding="utf-8"?>
<calcChain xmlns="http://schemas.openxmlformats.org/spreadsheetml/2006/main">
  <c r="N49" i="1" l="1"/>
  <c r="L49" i="1"/>
  <c r="K49" i="1"/>
  <c r="C49" i="1"/>
  <c r="B49" i="1"/>
  <c r="A49" i="1"/>
  <c r="M48" i="1"/>
  <c r="C48" i="1"/>
  <c r="B48" i="1"/>
  <c r="A48" i="1"/>
  <c r="C47" i="1"/>
  <c r="B47" i="1"/>
  <c r="A47" i="1"/>
  <c r="M46" i="1"/>
  <c r="H46" i="1"/>
  <c r="C46" i="1"/>
  <c r="B46" i="1"/>
  <c r="A46" i="1"/>
  <c r="C45" i="1"/>
  <c r="B45" i="1"/>
  <c r="A45" i="1"/>
  <c r="C44" i="1"/>
  <c r="B44" i="1"/>
  <c r="A44" i="1"/>
  <c r="J43" i="1"/>
  <c r="C43" i="1"/>
  <c r="B43" i="1"/>
  <c r="A43" i="1"/>
  <c r="I42" i="1"/>
  <c r="C42" i="1"/>
  <c r="B42" i="1"/>
  <c r="A42" i="1"/>
  <c r="L41" i="1"/>
  <c r="K41" i="1"/>
  <c r="C41" i="1"/>
  <c r="B41" i="1"/>
  <c r="A41" i="1"/>
  <c r="M40" i="1"/>
  <c r="C40" i="1"/>
  <c r="B40" i="1"/>
  <c r="A40" i="1"/>
  <c r="C39" i="1"/>
  <c r="B39" i="1"/>
  <c r="A39" i="1"/>
  <c r="C38" i="1"/>
  <c r="B38" i="1"/>
  <c r="A38" i="1"/>
  <c r="E33" i="1"/>
  <c r="E49" i="1" s="1"/>
  <c r="D33" i="1"/>
  <c r="D49" i="1" s="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E15" i="1"/>
  <c r="D15" i="1"/>
  <c r="F15" i="1" s="1"/>
  <c r="C15" i="1"/>
  <c r="B15" i="1"/>
  <c r="A15" i="1"/>
  <c r="E14" i="1"/>
  <c r="F14" i="1" s="1"/>
  <c r="H48" i="1" s="1"/>
  <c r="D14" i="1"/>
  <c r="C14" i="1"/>
  <c r="B14" i="1"/>
  <c r="A14" i="1"/>
  <c r="E13" i="1"/>
  <c r="D13" i="1"/>
  <c r="C13" i="1"/>
  <c r="B13" i="1"/>
  <c r="A13" i="1"/>
  <c r="E12" i="1"/>
  <c r="F12" i="1" s="1"/>
  <c r="D12" i="1"/>
  <c r="C12" i="1"/>
  <c r="B12" i="1"/>
  <c r="A12" i="1"/>
  <c r="E11" i="1"/>
  <c r="D11" i="1"/>
  <c r="F11" i="1" s="1"/>
  <c r="L45" i="1" s="1"/>
  <c r="C11" i="1"/>
  <c r="B11" i="1"/>
  <c r="A11" i="1"/>
  <c r="F10" i="1"/>
  <c r="E10" i="1"/>
  <c r="D10" i="1"/>
  <c r="C10" i="1"/>
  <c r="B10" i="1"/>
  <c r="A10" i="1"/>
  <c r="E9" i="1"/>
  <c r="D9" i="1"/>
  <c r="F9" i="1" s="1"/>
  <c r="H43" i="1" s="1"/>
  <c r="C9" i="1"/>
  <c r="B9" i="1"/>
  <c r="A9" i="1"/>
  <c r="E8" i="1"/>
  <c r="F8" i="1" s="1"/>
  <c r="M42" i="1" s="1"/>
  <c r="D8" i="1"/>
  <c r="C8" i="1"/>
  <c r="B8" i="1"/>
  <c r="A8" i="1"/>
  <c r="E7" i="1"/>
  <c r="D7" i="1"/>
  <c r="F7" i="1" s="1"/>
  <c r="N41" i="1" s="1"/>
  <c r="C7" i="1"/>
  <c r="B7" i="1"/>
  <c r="A7" i="1"/>
  <c r="E6" i="1"/>
  <c r="F6" i="1" s="1"/>
  <c r="D6" i="1"/>
  <c r="C6" i="1"/>
  <c r="B6" i="1"/>
  <c r="A6" i="1"/>
  <c r="E5" i="1"/>
  <c r="D5" i="1"/>
  <c r="C5" i="1"/>
  <c r="B5" i="1"/>
  <c r="A5" i="1"/>
  <c r="E4" i="1"/>
  <c r="F4" i="1" s="1"/>
  <c r="D4" i="1"/>
  <c r="C4" i="1"/>
  <c r="B4" i="1"/>
  <c r="A4" i="1"/>
  <c r="P42" i="21"/>
  <c r="O42" i="21"/>
  <c r="M42" i="21"/>
  <c r="L42" i="21"/>
  <c r="N42" i="21" s="1"/>
  <c r="K42" i="21"/>
  <c r="E42" i="21"/>
  <c r="F42" i="21" s="1"/>
  <c r="G42" i="21" s="1"/>
  <c r="H42" i="21" s="1"/>
  <c r="I42" i="21" s="1"/>
  <c r="D42" i="21"/>
  <c r="C42" i="21"/>
  <c r="B42" i="21"/>
  <c r="A42" i="21"/>
  <c r="P41" i="21"/>
  <c r="O41" i="21"/>
  <c r="M41" i="21"/>
  <c r="F41" i="21"/>
  <c r="G41" i="21" s="1"/>
  <c r="H41" i="21" s="1"/>
  <c r="I41" i="21" s="1"/>
  <c r="K41" i="21" s="1"/>
  <c r="L41" i="21" s="1"/>
  <c r="N41" i="21" s="1"/>
  <c r="E41" i="21"/>
  <c r="D41" i="21"/>
  <c r="C41" i="21"/>
  <c r="B41" i="21"/>
  <c r="A41" i="21"/>
  <c r="P40" i="21"/>
  <c r="O40" i="21"/>
  <c r="N40" i="21"/>
  <c r="M40" i="21"/>
  <c r="F40" i="21"/>
  <c r="G40" i="21" s="1"/>
  <c r="H40" i="21" s="1"/>
  <c r="I40" i="21" s="1"/>
  <c r="K40" i="21" s="1"/>
  <c r="L40" i="21" s="1"/>
  <c r="E40" i="21"/>
  <c r="D40" i="21"/>
  <c r="C40" i="21"/>
  <c r="B40" i="21"/>
  <c r="A40" i="21"/>
  <c r="P39" i="21"/>
  <c r="O39" i="21"/>
  <c r="M39" i="21"/>
  <c r="E39" i="21"/>
  <c r="F39" i="21" s="1"/>
  <c r="G39" i="21" s="1"/>
  <c r="H39" i="21" s="1"/>
  <c r="I39" i="21" s="1"/>
  <c r="K39" i="21" s="1"/>
  <c r="L39" i="21" s="1"/>
  <c r="N39" i="21" s="1"/>
  <c r="D39" i="21"/>
  <c r="C39" i="21"/>
  <c r="B39" i="21"/>
  <c r="A39" i="21"/>
  <c r="P38" i="21"/>
  <c r="O38" i="21"/>
  <c r="M38" i="21"/>
  <c r="F38" i="21"/>
  <c r="G38" i="21" s="1"/>
  <c r="H38" i="21" s="1"/>
  <c r="I38" i="21" s="1"/>
  <c r="K38" i="21" s="1"/>
  <c r="L38" i="21" s="1"/>
  <c r="N38" i="21" s="1"/>
  <c r="E38" i="21"/>
  <c r="D38" i="21"/>
  <c r="C38" i="21"/>
  <c r="B38" i="21"/>
  <c r="A38" i="21"/>
  <c r="P37" i="21"/>
  <c r="O37" i="21"/>
  <c r="M37" i="21"/>
  <c r="L37" i="21"/>
  <c r="N37" i="21" s="1"/>
  <c r="E37" i="21"/>
  <c r="F37" i="21" s="1"/>
  <c r="G37" i="21" s="1"/>
  <c r="H37" i="21" s="1"/>
  <c r="I37" i="21" s="1"/>
  <c r="K37" i="21" s="1"/>
  <c r="D37" i="21"/>
  <c r="C37" i="21"/>
  <c r="B37" i="21"/>
  <c r="A37" i="21"/>
  <c r="P36" i="21"/>
  <c r="O36" i="21"/>
  <c r="M36" i="21"/>
  <c r="F36" i="21"/>
  <c r="G36" i="21" s="1"/>
  <c r="H36" i="21" s="1"/>
  <c r="I36" i="21" s="1"/>
  <c r="K36" i="21" s="1"/>
  <c r="L36" i="21" s="1"/>
  <c r="N36" i="21" s="1"/>
  <c r="E36" i="21"/>
  <c r="D36" i="21"/>
  <c r="C36" i="21"/>
  <c r="B36" i="21"/>
  <c r="A36" i="21"/>
  <c r="P35" i="21"/>
  <c r="O35" i="21"/>
  <c r="M35" i="21"/>
  <c r="E35" i="21"/>
  <c r="F35" i="21" s="1"/>
  <c r="G35" i="21" s="1"/>
  <c r="H35" i="21" s="1"/>
  <c r="I35" i="21" s="1"/>
  <c r="K35" i="21" s="1"/>
  <c r="L35" i="21" s="1"/>
  <c r="N35" i="21" s="1"/>
  <c r="D35" i="21"/>
  <c r="C35" i="21"/>
  <c r="B35" i="21"/>
  <c r="A35" i="21"/>
  <c r="P34" i="21"/>
  <c r="O34" i="21"/>
  <c r="M34" i="21"/>
  <c r="E34" i="21"/>
  <c r="F34" i="21" s="1"/>
  <c r="G34" i="21" s="1"/>
  <c r="H34" i="21" s="1"/>
  <c r="I34" i="21" s="1"/>
  <c r="K34" i="21" s="1"/>
  <c r="L34" i="21" s="1"/>
  <c r="N34" i="21" s="1"/>
  <c r="D34" i="21"/>
  <c r="C34" i="21"/>
  <c r="B34" i="21"/>
  <c r="A34" i="21"/>
  <c r="P33" i="21"/>
  <c r="O33" i="21"/>
  <c r="M33" i="21"/>
  <c r="F33" i="21"/>
  <c r="G33" i="21" s="1"/>
  <c r="H33" i="21" s="1"/>
  <c r="I33" i="21" s="1"/>
  <c r="K33" i="21" s="1"/>
  <c r="L33" i="21" s="1"/>
  <c r="N33" i="21" s="1"/>
  <c r="E33" i="21"/>
  <c r="D33" i="21"/>
  <c r="C33" i="21"/>
  <c r="B33" i="21"/>
  <c r="A33" i="21"/>
  <c r="P32" i="21"/>
  <c r="O32" i="21"/>
  <c r="N32" i="21"/>
  <c r="M32" i="21"/>
  <c r="F32" i="21"/>
  <c r="G32" i="21" s="1"/>
  <c r="H32" i="21" s="1"/>
  <c r="I32" i="21" s="1"/>
  <c r="K32" i="21" s="1"/>
  <c r="L32" i="21" s="1"/>
  <c r="E32" i="21"/>
  <c r="D32" i="21"/>
  <c r="C32" i="21"/>
  <c r="B32" i="21"/>
  <c r="A32" i="21"/>
  <c r="P31" i="21"/>
  <c r="O31" i="21"/>
  <c r="M31" i="21"/>
  <c r="I31" i="21"/>
  <c r="K31" i="21" s="1"/>
  <c r="L31" i="21" s="1"/>
  <c r="N31" i="21" s="1"/>
  <c r="E31" i="21"/>
  <c r="F31" i="21" s="1"/>
  <c r="G31" i="21" s="1"/>
  <c r="H31" i="21" s="1"/>
  <c r="D31" i="21"/>
  <c r="C31" i="21"/>
  <c r="B31" i="21"/>
  <c r="A31" i="21"/>
  <c r="C23" i="21"/>
  <c r="B23" i="21"/>
  <c r="A23" i="21"/>
  <c r="C22" i="21"/>
  <c r="B22" i="21"/>
  <c r="A22" i="21"/>
  <c r="C21" i="21"/>
  <c r="B21" i="21"/>
  <c r="A21" i="21"/>
  <c r="C20" i="21"/>
  <c r="B20" i="21"/>
  <c r="A20" i="21"/>
  <c r="C19" i="21"/>
  <c r="B19" i="21"/>
  <c r="A19" i="21"/>
  <c r="C18" i="21"/>
  <c r="B18" i="21"/>
  <c r="A18" i="21"/>
  <c r="C17" i="21"/>
  <c r="B17" i="21"/>
  <c r="A17" i="21"/>
  <c r="C16" i="21"/>
  <c r="B16" i="21"/>
  <c r="A16" i="21"/>
  <c r="C15" i="21"/>
  <c r="B15" i="21"/>
  <c r="A15" i="21"/>
  <c r="C14" i="21"/>
  <c r="B14" i="21"/>
  <c r="A14" i="21"/>
  <c r="C13" i="21"/>
  <c r="B13" i="21"/>
  <c r="A13" i="21"/>
  <c r="C12" i="21"/>
  <c r="B12" i="21"/>
  <c r="A12" i="21"/>
  <c r="P42" i="20"/>
  <c r="O42" i="20"/>
  <c r="M42" i="20"/>
  <c r="I42" i="20"/>
  <c r="K42" i="20" s="1"/>
  <c r="L42" i="20" s="1"/>
  <c r="N42" i="20" s="1"/>
  <c r="E42" i="20"/>
  <c r="F42" i="20" s="1"/>
  <c r="G42" i="20" s="1"/>
  <c r="H42" i="20" s="1"/>
  <c r="D42" i="20"/>
  <c r="C42" i="20"/>
  <c r="B42" i="20"/>
  <c r="A42" i="20"/>
  <c r="P41" i="20"/>
  <c r="O41" i="20"/>
  <c r="M41" i="20"/>
  <c r="E41" i="20"/>
  <c r="F41" i="20" s="1"/>
  <c r="G41" i="20" s="1"/>
  <c r="H41" i="20" s="1"/>
  <c r="I41" i="20" s="1"/>
  <c r="K41" i="20" s="1"/>
  <c r="L41" i="20" s="1"/>
  <c r="N41" i="20" s="1"/>
  <c r="D41" i="20"/>
  <c r="C41" i="20"/>
  <c r="B41" i="20"/>
  <c r="A41" i="20"/>
  <c r="P40" i="20"/>
  <c r="O40" i="20"/>
  <c r="M40" i="20"/>
  <c r="F40" i="20"/>
  <c r="G40" i="20" s="1"/>
  <c r="H40" i="20" s="1"/>
  <c r="I40" i="20" s="1"/>
  <c r="K40" i="20" s="1"/>
  <c r="L40" i="20" s="1"/>
  <c r="N40" i="20" s="1"/>
  <c r="E40" i="20"/>
  <c r="D40" i="20"/>
  <c r="C40" i="20"/>
  <c r="B40" i="20"/>
  <c r="A40" i="20"/>
  <c r="P39" i="20"/>
  <c r="O39" i="20"/>
  <c r="M39" i="20"/>
  <c r="E39" i="20"/>
  <c r="F39" i="20" s="1"/>
  <c r="G39" i="20" s="1"/>
  <c r="H39" i="20" s="1"/>
  <c r="I39" i="20" s="1"/>
  <c r="K39" i="20" s="1"/>
  <c r="L39" i="20" s="1"/>
  <c r="N39" i="20" s="1"/>
  <c r="D39" i="20"/>
  <c r="C39" i="20"/>
  <c r="B39" i="20"/>
  <c r="A39" i="20"/>
  <c r="P38" i="20"/>
  <c r="O38" i="20"/>
  <c r="M38" i="20"/>
  <c r="E38" i="20"/>
  <c r="F38" i="20" s="1"/>
  <c r="G38" i="20" s="1"/>
  <c r="H38" i="20" s="1"/>
  <c r="I38" i="20" s="1"/>
  <c r="K38" i="20" s="1"/>
  <c r="L38" i="20" s="1"/>
  <c r="N38" i="20" s="1"/>
  <c r="D38" i="20"/>
  <c r="C38" i="20"/>
  <c r="B38" i="20"/>
  <c r="A38" i="20"/>
  <c r="P37" i="20"/>
  <c r="O37" i="20"/>
  <c r="M37" i="20"/>
  <c r="E37" i="20"/>
  <c r="F37" i="20" s="1"/>
  <c r="G37" i="20" s="1"/>
  <c r="H37" i="20" s="1"/>
  <c r="I37" i="20" s="1"/>
  <c r="K37" i="20" s="1"/>
  <c r="L37" i="20" s="1"/>
  <c r="N37" i="20" s="1"/>
  <c r="D37" i="20"/>
  <c r="C37" i="20"/>
  <c r="B37" i="20"/>
  <c r="A37" i="20"/>
  <c r="P36" i="20"/>
  <c r="O36" i="20"/>
  <c r="M36" i="20"/>
  <c r="I36" i="20"/>
  <c r="K36" i="20" s="1"/>
  <c r="L36" i="20" s="1"/>
  <c r="N36" i="20" s="1"/>
  <c r="F36" i="20"/>
  <c r="G36" i="20" s="1"/>
  <c r="H36" i="20" s="1"/>
  <c r="E36" i="20"/>
  <c r="D36" i="20"/>
  <c r="C36" i="20"/>
  <c r="B36" i="20"/>
  <c r="A36" i="20"/>
  <c r="P35" i="20"/>
  <c r="O35" i="20"/>
  <c r="M35" i="20"/>
  <c r="F35" i="20"/>
  <c r="G35" i="20" s="1"/>
  <c r="H35" i="20" s="1"/>
  <c r="I35" i="20" s="1"/>
  <c r="K35" i="20" s="1"/>
  <c r="L35" i="20" s="1"/>
  <c r="N35" i="20" s="1"/>
  <c r="E35" i="20"/>
  <c r="D35" i="20"/>
  <c r="C35" i="20"/>
  <c r="B35" i="20"/>
  <c r="A35" i="20"/>
  <c r="P34" i="20"/>
  <c r="O34" i="20"/>
  <c r="N34" i="20"/>
  <c r="M34" i="20"/>
  <c r="I34" i="20"/>
  <c r="K34" i="20" s="1"/>
  <c r="L34" i="20" s="1"/>
  <c r="E34" i="20"/>
  <c r="F34" i="20" s="1"/>
  <c r="G34" i="20" s="1"/>
  <c r="H34" i="20" s="1"/>
  <c r="D34" i="20"/>
  <c r="C34" i="20"/>
  <c r="B34" i="20"/>
  <c r="A34" i="20"/>
  <c r="P33" i="20"/>
  <c r="O33" i="20"/>
  <c r="M33" i="20"/>
  <c r="E33" i="20"/>
  <c r="F33" i="20" s="1"/>
  <c r="G33" i="20" s="1"/>
  <c r="H33" i="20" s="1"/>
  <c r="I33" i="20" s="1"/>
  <c r="K33" i="20" s="1"/>
  <c r="L33" i="20" s="1"/>
  <c r="N33" i="20" s="1"/>
  <c r="D33" i="20"/>
  <c r="C33" i="20"/>
  <c r="B33" i="20"/>
  <c r="A33" i="20"/>
  <c r="P32" i="20"/>
  <c r="O32" i="20"/>
  <c r="M32" i="20"/>
  <c r="E32" i="20"/>
  <c r="F32" i="20" s="1"/>
  <c r="G32" i="20" s="1"/>
  <c r="H32" i="20" s="1"/>
  <c r="I32" i="20" s="1"/>
  <c r="K32" i="20" s="1"/>
  <c r="L32" i="20" s="1"/>
  <c r="N32" i="20" s="1"/>
  <c r="D32" i="20"/>
  <c r="C32" i="20"/>
  <c r="B32" i="20"/>
  <c r="A32" i="20"/>
  <c r="P31" i="20"/>
  <c r="O31" i="20"/>
  <c r="M31" i="20"/>
  <c r="K31" i="20"/>
  <c r="L31" i="20" s="1"/>
  <c r="N31" i="20" s="1"/>
  <c r="G31" i="20"/>
  <c r="H31" i="20" s="1"/>
  <c r="I31" i="20" s="1"/>
  <c r="E31" i="20"/>
  <c r="F31" i="20" s="1"/>
  <c r="D31" i="20"/>
  <c r="C31" i="20"/>
  <c r="B31" i="20"/>
  <c r="A31" i="20"/>
  <c r="C23" i="20"/>
  <c r="B23" i="20"/>
  <c r="A23" i="20"/>
  <c r="C22" i="20"/>
  <c r="B22" i="20"/>
  <c r="A22" i="20"/>
  <c r="C21" i="20"/>
  <c r="B21" i="20"/>
  <c r="A21" i="20"/>
  <c r="C20" i="20"/>
  <c r="B20" i="20"/>
  <c r="A20" i="20"/>
  <c r="C19" i="20"/>
  <c r="B19" i="20"/>
  <c r="A19" i="20"/>
  <c r="C18" i="20"/>
  <c r="B18" i="20"/>
  <c r="A18" i="20"/>
  <c r="C17" i="20"/>
  <c r="B17" i="20"/>
  <c r="A17" i="20"/>
  <c r="C16" i="20"/>
  <c r="B16" i="20"/>
  <c r="A16" i="20"/>
  <c r="C15" i="20"/>
  <c r="B15" i="20"/>
  <c r="A15" i="20"/>
  <c r="C14" i="20"/>
  <c r="B14" i="20"/>
  <c r="A14" i="20"/>
  <c r="C13" i="20"/>
  <c r="B13" i="20"/>
  <c r="A13" i="20"/>
  <c r="C12" i="20"/>
  <c r="B12" i="20"/>
  <c r="A12" i="20"/>
  <c r="P42" i="19"/>
  <c r="O42" i="19"/>
  <c r="M42" i="19"/>
  <c r="E42" i="19"/>
  <c r="F42" i="19" s="1"/>
  <c r="G42" i="19" s="1"/>
  <c r="H42" i="19" s="1"/>
  <c r="I42" i="19" s="1"/>
  <c r="K42" i="19" s="1"/>
  <c r="L42" i="19" s="1"/>
  <c r="N42" i="19" s="1"/>
  <c r="D42" i="19"/>
  <c r="C42" i="19"/>
  <c r="B42" i="19"/>
  <c r="A42" i="19"/>
  <c r="P41" i="19"/>
  <c r="O41" i="19"/>
  <c r="M41" i="19"/>
  <c r="I41" i="19"/>
  <c r="K41" i="19" s="1"/>
  <c r="L41" i="19" s="1"/>
  <c r="N41" i="19" s="1"/>
  <c r="F41" i="19"/>
  <c r="G41" i="19" s="1"/>
  <c r="H41" i="19" s="1"/>
  <c r="E41" i="19"/>
  <c r="D41" i="19"/>
  <c r="C41" i="19"/>
  <c r="B41" i="19"/>
  <c r="A41" i="19"/>
  <c r="P40" i="19"/>
  <c r="Q40" i="19" s="1"/>
  <c r="O40" i="19"/>
  <c r="M40" i="19"/>
  <c r="E40" i="19"/>
  <c r="F40" i="19" s="1"/>
  <c r="G40" i="19" s="1"/>
  <c r="H40" i="19" s="1"/>
  <c r="I40" i="19" s="1"/>
  <c r="K40" i="19" s="1"/>
  <c r="L40" i="19" s="1"/>
  <c r="N40" i="19" s="1"/>
  <c r="D40" i="19"/>
  <c r="C40" i="19"/>
  <c r="B40" i="19"/>
  <c r="A40" i="19"/>
  <c r="P39" i="19"/>
  <c r="O39" i="19"/>
  <c r="M39" i="19"/>
  <c r="I39" i="19"/>
  <c r="K39" i="19" s="1"/>
  <c r="L39" i="19" s="1"/>
  <c r="N39" i="19" s="1"/>
  <c r="E39" i="19"/>
  <c r="F39" i="19" s="1"/>
  <c r="G39" i="19" s="1"/>
  <c r="H39" i="19" s="1"/>
  <c r="D39" i="19"/>
  <c r="C39" i="19"/>
  <c r="B39" i="19"/>
  <c r="A39" i="19"/>
  <c r="P38" i="19"/>
  <c r="O38" i="19"/>
  <c r="M38" i="19"/>
  <c r="E38" i="19"/>
  <c r="F38" i="19" s="1"/>
  <c r="G38" i="19" s="1"/>
  <c r="H38" i="19" s="1"/>
  <c r="I38" i="19" s="1"/>
  <c r="K38" i="19" s="1"/>
  <c r="L38" i="19" s="1"/>
  <c r="N38" i="19" s="1"/>
  <c r="D38" i="19"/>
  <c r="C38" i="19"/>
  <c r="B38" i="19"/>
  <c r="A38" i="19"/>
  <c r="P37" i="19"/>
  <c r="Q37" i="19" s="1"/>
  <c r="O37" i="19"/>
  <c r="M37" i="19"/>
  <c r="L37" i="19"/>
  <c r="N37" i="19" s="1"/>
  <c r="E37" i="19"/>
  <c r="F37" i="19" s="1"/>
  <c r="G37" i="19" s="1"/>
  <c r="H37" i="19" s="1"/>
  <c r="I37" i="19" s="1"/>
  <c r="K37" i="19" s="1"/>
  <c r="D37" i="19"/>
  <c r="C37" i="19"/>
  <c r="B37" i="19"/>
  <c r="A37" i="19"/>
  <c r="P36" i="19"/>
  <c r="O36" i="19"/>
  <c r="M36" i="19"/>
  <c r="K36" i="19"/>
  <c r="L36" i="19" s="1"/>
  <c r="N36" i="19" s="1"/>
  <c r="F36" i="19"/>
  <c r="G36" i="19" s="1"/>
  <c r="H36" i="19" s="1"/>
  <c r="I36" i="19" s="1"/>
  <c r="E36" i="19"/>
  <c r="D36" i="19"/>
  <c r="C36" i="19"/>
  <c r="B36" i="19"/>
  <c r="A36" i="19"/>
  <c r="P35" i="19"/>
  <c r="Q35" i="19" s="1"/>
  <c r="O35" i="19"/>
  <c r="M35" i="19"/>
  <c r="E35" i="19"/>
  <c r="F35" i="19" s="1"/>
  <c r="G35" i="19" s="1"/>
  <c r="H35" i="19" s="1"/>
  <c r="I35" i="19" s="1"/>
  <c r="K35" i="19" s="1"/>
  <c r="L35" i="19" s="1"/>
  <c r="N35" i="19" s="1"/>
  <c r="D35" i="19"/>
  <c r="C35" i="19"/>
  <c r="B35" i="19"/>
  <c r="A35" i="19"/>
  <c r="P34" i="19"/>
  <c r="O34" i="19"/>
  <c r="M34" i="19"/>
  <c r="K34" i="19"/>
  <c r="L34" i="19" s="1"/>
  <c r="N34" i="19" s="1"/>
  <c r="E34" i="19"/>
  <c r="F34" i="19" s="1"/>
  <c r="G34" i="19" s="1"/>
  <c r="H34" i="19" s="1"/>
  <c r="I34" i="19" s="1"/>
  <c r="D34" i="19"/>
  <c r="C34" i="19"/>
  <c r="B34" i="19"/>
  <c r="A34" i="19"/>
  <c r="P33" i="19"/>
  <c r="O33" i="19"/>
  <c r="M33" i="19"/>
  <c r="I33" i="19"/>
  <c r="K33" i="19" s="1"/>
  <c r="L33" i="19" s="1"/>
  <c r="N33" i="19" s="1"/>
  <c r="E33" i="19"/>
  <c r="F33" i="19" s="1"/>
  <c r="G33" i="19" s="1"/>
  <c r="H33" i="19" s="1"/>
  <c r="D33" i="19"/>
  <c r="C33" i="19"/>
  <c r="B33" i="19"/>
  <c r="A33" i="19"/>
  <c r="P32" i="19"/>
  <c r="O32" i="19"/>
  <c r="M32" i="19"/>
  <c r="I32" i="19"/>
  <c r="K32" i="19" s="1"/>
  <c r="L32" i="19" s="1"/>
  <c r="N32" i="19" s="1"/>
  <c r="E32" i="19"/>
  <c r="F32" i="19" s="1"/>
  <c r="G32" i="19" s="1"/>
  <c r="H32" i="19" s="1"/>
  <c r="D32" i="19"/>
  <c r="C32" i="19"/>
  <c r="B32" i="19"/>
  <c r="A32" i="19"/>
  <c r="P31" i="19"/>
  <c r="O31" i="19"/>
  <c r="M31" i="19"/>
  <c r="I31" i="19"/>
  <c r="K31" i="19" s="1"/>
  <c r="L31" i="19" s="1"/>
  <c r="N31" i="19" s="1"/>
  <c r="E31" i="19"/>
  <c r="F31" i="19" s="1"/>
  <c r="G31" i="19" s="1"/>
  <c r="H31" i="19" s="1"/>
  <c r="D31" i="19"/>
  <c r="C31" i="19"/>
  <c r="B31" i="19"/>
  <c r="A31" i="19"/>
  <c r="C23" i="19"/>
  <c r="B23" i="19"/>
  <c r="A23" i="19"/>
  <c r="C22" i="19"/>
  <c r="B22" i="19"/>
  <c r="A22" i="19"/>
  <c r="C21" i="19"/>
  <c r="B21" i="19"/>
  <c r="A21" i="19"/>
  <c r="C20" i="19"/>
  <c r="B20" i="19"/>
  <c r="A20" i="19"/>
  <c r="C19" i="19"/>
  <c r="B19" i="19"/>
  <c r="A19" i="19"/>
  <c r="C18" i="19"/>
  <c r="B18" i="19"/>
  <c r="A18" i="19"/>
  <c r="C17" i="19"/>
  <c r="B17" i="19"/>
  <c r="A17" i="19"/>
  <c r="C16" i="19"/>
  <c r="B16" i="19"/>
  <c r="A16" i="19"/>
  <c r="C15" i="19"/>
  <c r="B15" i="19"/>
  <c r="A15" i="19"/>
  <c r="C14" i="19"/>
  <c r="B14" i="19"/>
  <c r="A14" i="19"/>
  <c r="C13" i="19"/>
  <c r="B13" i="19"/>
  <c r="A13" i="19"/>
  <c r="C12" i="19"/>
  <c r="B12" i="19"/>
  <c r="A12" i="19"/>
  <c r="P42" i="18"/>
  <c r="O42" i="18"/>
  <c r="M42" i="18"/>
  <c r="E42" i="18"/>
  <c r="F42" i="18" s="1"/>
  <c r="G42" i="18" s="1"/>
  <c r="H42" i="18" s="1"/>
  <c r="I42" i="18" s="1"/>
  <c r="K42" i="18" s="1"/>
  <c r="L42" i="18" s="1"/>
  <c r="N42" i="18" s="1"/>
  <c r="D42" i="18"/>
  <c r="C42" i="18"/>
  <c r="B42" i="18"/>
  <c r="A42" i="18"/>
  <c r="P41" i="18"/>
  <c r="O41" i="18"/>
  <c r="M41" i="18"/>
  <c r="F41" i="18"/>
  <c r="G41" i="18" s="1"/>
  <c r="H41" i="18" s="1"/>
  <c r="I41" i="18" s="1"/>
  <c r="K41" i="18" s="1"/>
  <c r="L41" i="18" s="1"/>
  <c r="N41" i="18" s="1"/>
  <c r="E41" i="18"/>
  <c r="D41" i="18"/>
  <c r="C41" i="18"/>
  <c r="B41" i="18"/>
  <c r="A41" i="18"/>
  <c r="P40" i="18"/>
  <c r="O40" i="18"/>
  <c r="M40" i="18"/>
  <c r="E40" i="18"/>
  <c r="F40" i="18" s="1"/>
  <c r="G40" i="18" s="1"/>
  <c r="H40" i="18" s="1"/>
  <c r="I40" i="18" s="1"/>
  <c r="K40" i="18" s="1"/>
  <c r="L40" i="18" s="1"/>
  <c r="N40" i="18" s="1"/>
  <c r="D40" i="18"/>
  <c r="C40" i="18"/>
  <c r="B40" i="18"/>
  <c r="A40" i="18"/>
  <c r="P39" i="18"/>
  <c r="O39" i="18"/>
  <c r="M39" i="18"/>
  <c r="L39" i="18"/>
  <c r="N39" i="18" s="1"/>
  <c r="E39" i="18"/>
  <c r="F39" i="18" s="1"/>
  <c r="G39" i="18" s="1"/>
  <c r="H39" i="18" s="1"/>
  <c r="I39" i="18" s="1"/>
  <c r="K39" i="18" s="1"/>
  <c r="D39" i="18"/>
  <c r="C39" i="18"/>
  <c r="B39" i="18"/>
  <c r="A39" i="18"/>
  <c r="P38" i="18"/>
  <c r="O38" i="18"/>
  <c r="M38" i="18"/>
  <c r="F38" i="18"/>
  <c r="G38" i="18" s="1"/>
  <c r="H38" i="18" s="1"/>
  <c r="I38" i="18" s="1"/>
  <c r="K38" i="18" s="1"/>
  <c r="L38" i="18" s="1"/>
  <c r="N38" i="18" s="1"/>
  <c r="E38" i="18"/>
  <c r="D38" i="18"/>
  <c r="C38" i="18"/>
  <c r="B38" i="18"/>
  <c r="A38" i="18"/>
  <c r="P37" i="18"/>
  <c r="O37" i="18"/>
  <c r="N37" i="18"/>
  <c r="M37" i="18"/>
  <c r="E37" i="18"/>
  <c r="F37" i="18" s="1"/>
  <c r="G37" i="18" s="1"/>
  <c r="H37" i="18" s="1"/>
  <c r="I37" i="18" s="1"/>
  <c r="K37" i="18" s="1"/>
  <c r="L37" i="18" s="1"/>
  <c r="D37" i="18"/>
  <c r="C37" i="18"/>
  <c r="B37" i="18"/>
  <c r="A37" i="18"/>
  <c r="P36" i="18"/>
  <c r="O36" i="18"/>
  <c r="M36" i="18"/>
  <c r="G36" i="18"/>
  <c r="H36" i="18" s="1"/>
  <c r="I36" i="18" s="1"/>
  <c r="K36" i="18" s="1"/>
  <c r="L36" i="18" s="1"/>
  <c r="N36" i="18" s="1"/>
  <c r="F36" i="18"/>
  <c r="E36" i="18"/>
  <c r="D36" i="18"/>
  <c r="C36" i="18"/>
  <c r="B36" i="18"/>
  <c r="A36" i="18"/>
  <c r="P35" i="18"/>
  <c r="O35" i="18"/>
  <c r="M35" i="18"/>
  <c r="E35" i="18"/>
  <c r="F35" i="18" s="1"/>
  <c r="G35" i="18" s="1"/>
  <c r="H35" i="18" s="1"/>
  <c r="I35" i="18" s="1"/>
  <c r="K35" i="18" s="1"/>
  <c r="L35" i="18" s="1"/>
  <c r="N35" i="18" s="1"/>
  <c r="D35" i="18"/>
  <c r="C35" i="18"/>
  <c r="B35" i="18"/>
  <c r="A35" i="18"/>
  <c r="P34" i="18"/>
  <c r="O34" i="18"/>
  <c r="M34" i="18"/>
  <c r="G34" i="18"/>
  <c r="H34" i="18" s="1"/>
  <c r="I34" i="18" s="1"/>
  <c r="K34" i="18" s="1"/>
  <c r="L34" i="18" s="1"/>
  <c r="N34" i="18" s="1"/>
  <c r="F34" i="18"/>
  <c r="E34" i="18"/>
  <c r="D34" i="18"/>
  <c r="C34" i="18"/>
  <c r="B34" i="18"/>
  <c r="A34" i="18"/>
  <c r="P33" i="18"/>
  <c r="Q33" i="18" s="1"/>
  <c r="O33" i="18"/>
  <c r="M33" i="18"/>
  <c r="E33" i="18"/>
  <c r="F33" i="18" s="1"/>
  <c r="G33" i="18" s="1"/>
  <c r="H33" i="18" s="1"/>
  <c r="I33" i="18" s="1"/>
  <c r="K33" i="18" s="1"/>
  <c r="L33" i="18" s="1"/>
  <c r="N33" i="18" s="1"/>
  <c r="D33" i="18"/>
  <c r="C33" i="18"/>
  <c r="B33" i="18"/>
  <c r="A33" i="18"/>
  <c r="P32" i="18"/>
  <c r="O32" i="18"/>
  <c r="M32" i="18"/>
  <c r="E32" i="18"/>
  <c r="F32" i="18" s="1"/>
  <c r="G32" i="18" s="1"/>
  <c r="H32" i="18" s="1"/>
  <c r="I32" i="18" s="1"/>
  <c r="K32" i="18" s="1"/>
  <c r="L32" i="18" s="1"/>
  <c r="N32" i="18" s="1"/>
  <c r="D32" i="18"/>
  <c r="C32" i="18"/>
  <c r="B32" i="18"/>
  <c r="A32" i="18"/>
  <c r="P31" i="18"/>
  <c r="O31" i="18"/>
  <c r="M31" i="18"/>
  <c r="E31" i="18"/>
  <c r="F31" i="18" s="1"/>
  <c r="G31" i="18" s="1"/>
  <c r="H31" i="18" s="1"/>
  <c r="I31" i="18" s="1"/>
  <c r="K31" i="18" s="1"/>
  <c r="L31" i="18" s="1"/>
  <c r="N31" i="18" s="1"/>
  <c r="D31" i="18"/>
  <c r="C31" i="18"/>
  <c r="B31" i="18"/>
  <c r="A31" i="18"/>
  <c r="C23" i="18"/>
  <c r="B23" i="18"/>
  <c r="A23" i="18"/>
  <c r="C22" i="18"/>
  <c r="B22" i="18"/>
  <c r="A22" i="18"/>
  <c r="C21" i="18"/>
  <c r="B21" i="18"/>
  <c r="A21" i="18"/>
  <c r="C20" i="18"/>
  <c r="B20" i="18"/>
  <c r="A20" i="18"/>
  <c r="C19" i="18"/>
  <c r="B19" i="18"/>
  <c r="A19" i="18"/>
  <c r="C18" i="18"/>
  <c r="B18" i="18"/>
  <c r="A18" i="18"/>
  <c r="C17" i="18"/>
  <c r="B17" i="18"/>
  <c r="A17" i="18"/>
  <c r="C16" i="18"/>
  <c r="B16" i="18"/>
  <c r="A16" i="18"/>
  <c r="C15" i="18"/>
  <c r="B15" i="18"/>
  <c r="A15" i="18"/>
  <c r="C14" i="18"/>
  <c r="B14" i="18"/>
  <c r="A14" i="18"/>
  <c r="C13" i="18"/>
  <c r="B13" i="18"/>
  <c r="A13" i="18"/>
  <c r="C12" i="18"/>
  <c r="B12" i="18"/>
  <c r="A12" i="18"/>
  <c r="P42" i="17"/>
  <c r="O42" i="17"/>
  <c r="M42" i="17"/>
  <c r="G42" i="17"/>
  <c r="H42" i="17" s="1"/>
  <c r="I42" i="17" s="1"/>
  <c r="K42" i="17" s="1"/>
  <c r="L42" i="17" s="1"/>
  <c r="N42" i="17" s="1"/>
  <c r="E42" i="17"/>
  <c r="F42" i="17" s="1"/>
  <c r="D42" i="17"/>
  <c r="C42" i="17"/>
  <c r="B42" i="17"/>
  <c r="A42" i="17"/>
  <c r="P41" i="17"/>
  <c r="O41" i="17"/>
  <c r="M41" i="17"/>
  <c r="E41" i="17"/>
  <c r="F41" i="17" s="1"/>
  <c r="G41" i="17" s="1"/>
  <c r="H41" i="17" s="1"/>
  <c r="I41" i="17" s="1"/>
  <c r="K41" i="17" s="1"/>
  <c r="L41" i="17" s="1"/>
  <c r="N41" i="17" s="1"/>
  <c r="D41" i="17"/>
  <c r="C41" i="17"/>
  <c r="B41" i="17"/>
  <c r="A41" i="17"/>
  <c r="P40" i="17"/>
  <c r="O40" i="17"/>
  <c r="M40" i="17"/>
  <c r="F40" i="17"/>
  <c r="G40" i="17" s="1"/>
  <c r="H40" i="17" s="1"/>
  <c r="I40" i="17" s="1"/>
  <c r="K40" i="17" s="1"/>
  <c r="L40" i="17" s="1"/>
  <c r="N40" i="17" s="1"/>
  <c r="E40" i="17"/>
  <c r="D40" i="17"/>
  <c r="C40" i="17"/>
  <c r="B40" i="17"/>
  <c r="A40" i="17"/>
  <c r="P39" i="17"/>
  <c r="O39" i="17"/>
  <c r="M39" i="17"/>
  <c r="E39" i="17"/>
  <c r="F39" i="17" s="1"/>
  <c r="G39" i="17" s="1"/>
  <c r="H39" i="17" s="1"/>
  <c r="I39" i="17" s="1"/>
  <c r="K39" i="17" s="1"/>
  <c r="L39" i="17" s="1"/>
  <c r="N39" i="17" s="1"/>
  <c r="D39" i="17"/>
  <c r="C39" i="17"/>
  <c r="B39" i="17"/>
  <c r="A39" i="17"/>
  <c r="P38" i="17"/>
  <c r="O38" i="17"/>
  <c r="M38" i="17"/>
  <c r="G38" i="17"/>
  <c r="H38" i="17" s="1"/>
  <c r="I38" i="17" s="1"/>
  <c r="K38" i="17" s="1"/>
  <c r="L38" i="17" s="1"/>
  <c r="N38" i="17" s="1"/>
  <c r="E38" i="17"/>
  <c r="F38" i="17" s="1"/>
  <c r="D38" i="17"/>
  <c r="C38" i="17"/>
  <c r="B38" i="17"/>
  <c r="A38" i="17"/>
  <c r="Q37" i="17"/>
  <c r="P37" i="17"/>
  <c r="M37" i="17"/>
  <c r="O37" i="17" s="1"/>
  <c r="E37" i="17"/>
  <c r="F37" i="17" s="1"/>
  <c r="G37" i="17" s="1"/>
  <c r="H37" i="17" s="1"/>
  <c r="I37" i="17" s="1"/>
  <c r="K37" i="17" s="1"/>
  <c r="L37" i="17" s="1"/>
  <c r="N37" i="17" s="1"/>
  <c r="D37" i="17"/>
  <c r="C37" i="17"/>
  <c r="B37" i="17"/>
  <c r="A37" i="17"/>
  <c r="P36" i="17"/>
  <c r="O36" i="17"/>
  <c r="M36" i="17"/>
  <c r="H36" i="17"/>
  <c r="I36" i="17" s="1"/>
  <c r="K36" i="17" s="1"/>
  <c r="L36" i="17" s="1"/>
  <c r="N36" i="17" s="1"/>
  <c r="E36" i="17"/>
  <c r="F36" i="17" s="1"/>
  <c r="G36" i="17" s="1"/>
  <c r="D36" i="17"/>
  <c r="C36" i="17"/>
  <c r="B36" i="17"/>
  <c r="A36" i="17"/>
  <c r="P35" i="17"/>
  <c r="O35" i="17"/>
  <c r="M35" i="17"/>
  <c r="F35" i="17"/>
  <c r="G35" i="17" s="1"/>
  <c r="H35" i="17" s="1"/>
  <c r="I35" i="17" s="1"/>
  <c r="K35" i="17" s="1"/>
  <c r="L35" i="17" s="1"/>
  <c r="E35" i="17"/>
  <c r="D35" i="17"/>
  <c r="C35" i="17"/>
  <c r="B35" i="17"/>
  <c r="A35" i="17"/>
  <c r="P34" i="17"/>
  <c r="M34" i="17"/>
  <c r="O34" i="17" s="1"/>
  <c r="G34" i="17"/>
  <c r="H34" i="17" s="1"/>
  <c r="I34" i="17" s="1"/>
  <c r="K34" i="17" s="1"/>
  <c r="L34" i="17" s="1"/>
  <c r="N34" i="17" s="1"/>
  <c r="E34" i="17"/>
  <c r="F34" i="17" s="1"/>
  <c r="D34" i="17"/>
  <c r="C34" i="17"/>
  <c r="B34" i="17"/>
  <c r="A34" i="17"/>
  <c r="P33" i="17"/>
  <c r="M33" i="17"/>
  <c r="O33" i="17" s="1"/>
  <c r="E33" i="17"/>
  <c r="F33" i="17" s="1"/>
  <c r="G33" i="17" s="1"/>
  <c r="H33" i="17" s="1"/>
  <c r="I33" i="17" s="1"/>
  <c r="K33" i="17" s="1"/>
  <c r="L33" i="17" s="1"/>
  <c r="D33" i="17"/>
  <c r="C33" i="17"/>
  <c r="B33" i="17"/>
  <c r="A33" i="17"/>
  <c r="Q32" i="17"/>
  <c r="P32" i="17"/>
  <c r="O32" i="17"/>
  <c r="M32" i="17"/>
  <c r="H32" i="17"/>
  <c r="I32" i="17" s="1"/>
  <c r="K32" i="17" s="1"/>
  <c r="L32" i="17" s="1"/>
  <c r="N32" i="17" s="1"/>
  <c r="E32" i="17"/>
  <c r="F32" i="17" s="1"/>
  <c r="G32" i="17" s="1"/>
  <c r="D32" i="17"/>
  <c r="C32" i="17"/>
  <c r="B32" i="17"/>
  <c r="A32" i="17"/>
  <c r="P31" i="17"/>
  <c r="M31" i="17"/>
  <c r="L31" i="17"/>
  <c r="Q31" i="17" s="1"/>
  <c r="F31" i="17"/>
  <c r="G31" i="17" s="1"/>
  <c r="H31" i="17" s="1"/>
  <c r="I31" i="17" s="1"/>
  <c r="K31" i="17" s="1"/>
  <c r="E31" i="17"/>
  <c r="D31" i="17"/>
  <c r="C31" i="17"/>
  <c r="B31" i="17"/>
  <c r="A31" i="17"/>
  <c r="C23" i="17"/>
  <c r="B23" i="17"/>
  <c r="A23" i="17"/>
  <c r="C22" i="17"/>
  <c r="B22" i="17"/>
  <c r="A22" i="17"/>
  <c r="C21" i="17"/>
  <c r="B21" i="17"/>
  <c r="A21" i="17"/>
  <c r="C20" i="17"/>
  <c r="B20" i="17"/>
  <c r="A20" i="17"/>
  <c r="C19" i="17"/>
  <c r="B19" i="17"/>
  <c r="A19" i="17"/>
  <c r="C18" i="17"/>
  <c r="B18" i="17"/>
  <c r="A18" i="17"/>
  <c r="C17" i="17"/>
  <c r="B17" i="17"/>
  <c r="A17" i="17"/>
  <c r="C16" i="17"/>
  <c r="B16" i="17"/>
  <c r="A16" i="17"/>
  <c r="C15" i="17"/>
  <c r="B15" i="17"/>
  <c r="A15" i="17"/>
  <c r="C14" i="17"/>
  <c r="B14" i="17"/>
  <c r="A14" i="17"/>
  <c r="C13" i="17"/>
  <c r="B13" i="17"/>
  <c r="A13" i="17"/>
  <c r="C12" i="17"/>
  <c r="B12" i="17"/>
  <c r="A12" i="17"/>
  <c r="P42" i="16"/>
  <c r="M42" i="16"/>
  <c r="O42" i="16" s="1"/>
  <c r="E42" i="16"/>
  <c r="F42" i="16" s="1"/>
  <c r="G42" i="16" s="1"/>
  <c r="H42" i="16" s="1"/>
  <c r="I42" i="16" s="1"/>
  <c r="K42" i="16" s="1"/>
  <c r="L42" i="16" s="1"/>
  <c r="N42" i="16" s="1"/>
  <c r="D42" i="16"/>
  <c r="C42" i="16"/>
  <c r="B42" i="16"/>
  <c r="A42" i="16"/>
  <c r="P41" i="16"/>
  <c r="M41" i="16"/>
  <c r="O41" i="16" s="1"/>
  <c r="K41" i="16"/>
  <c r="L41" i="16" s="1"/>
  <c r="N41" i="16" s="1"/>
  <c r="E41" i="16"/>
  <c r="F41" i="16" s="1"/>
  <c r="G41" i="16" s="1"/>
  <c r="H41" i="16" s="1"/>
  <c r="I41" i="16" s="1"/>
  <c r="D41" i="16"/>
  <c r="C41" i="16"/>
  <c r="B41" i="16"/>
  <c r="A41" i="16"/>
  <c r="P40" i="16"/>
  <c r="M40" i="16"/>
  <c r="O40" i="16" s="1"/>
  <c r="E40" i="16"/>
  <c r="F40" i="16" s="1"/>
  <c r="G40" i="16" s="1"/>
  <c r="H40" i="16" s="1"/>
  <c r="I40" i="16" s="1"/>
  <c r="K40" i="16" s="1"/>
  <c r="L40" i="16" s="1"/>
  <c r="D40" i="16"/>
  <c r="C40" i="16"/>
  <c r="B40" i="16"/>
  <c r="A40" i="16"/>
  <c r="P39" i="16"/>
  <c r="M39" i="16"/>
  <c r="O39" i="16" s="1"/>
  <c r="G39" i="16"/>
  <c r="H39" i="16" s="1"/>
  <c r="I39" i="16" s="1"/>
  <c r="K39" i="16" s="1"/>
  <c r="L39" i="16" s="1"/>
  <c r="N39" i="16" s="1"/>
  <c r="E39" i="16"/>
  <c r="F39" i="16" s="1"/>
  <c r="D39" i="16"/>
  <c r="C39" i="16"/>
  <c r="B39" i="16"/>
  <c r="A39" i="16"/>
  <c r="P38" i="16"/>
  <c r="M38" i="16"/>
  <c r="O38" i="16" s="1"/>
  <c r="I38" i="16"/>
  <c r="K38" i="16" s="1"/>
  <c r="L38" i="16" s="1"/>
  <c r="N38" i="16" s="1"/>
  <c r="H38" i="16"/>
  <c r="G38" i="16"/>
  <c r="E38" i="16"/>
  <c r="F38" i="16" s="1"/>
  <c r="D38" i="16"/>
  <c r="C38" i="16"/>
  <c r="B38" i="16"/>
  <c r="A38" i="16"/>
  <c r="Q37" i="16"/>
  <c r="P37" i="16"/>
  <c r="M37" i="16"/>
  <c r="O37" i="16" s="1"/>
  <c r="G37" i="16"/>
  <c r="H37" i="16" s="1"/>
  <c r="I37" i="16" s="1"/>
  <c r="K37" i="16" s="1"/>
  <c r="L37" i="16" s="1"/>
  <c r="N37" i="16" s="1"/>
  <c r="E37" i="16"/>
  <c r="F37" i="16" s="1"/>
  <c r="D37" i="16"/>
  <c r="C37" i="16"/>
  <c r="B37" i="16"/>
  <c r="A37" i="16"/>
  <c r="P36" i="16"/>
  <c r="M36" i="16"/>
  <c r="O36" i="16" s="1"/>
  <c r="E36" i="16"/>
  <c r="F36" i="16" s="1"/>
  <c r="G36" i="16" s="1"/>
  <c r="H36" i="16" s="1"/>
  <c r="I36" i="16" s="1"/>
  <c r="K36" i="16" s="1"/>
  <c r="L36" i="16" s="1"/>
  <c r="D36" i="16"/>
  <c r="C36" i="16"/>
  <c r="B36" i="16"/>
  <c r="A36" i="16"/>
  <c r="P35" i="16"/>
  <c r="M35" i="16"/>
  <c r="O35" i="16" s="1"/>
  <c r="G35" i="16"/>
  <c r="H35" i="16" s="1"/>
  <c r="I35" i="16" s="1"/>
  <c r="K35" i="16" s="1"/>
  <c r="L35" i="16" s="1"/>
  <c r="E35" i="16"/>
  <c r="F35" i="16" s="1"/>
  <c r="D35" i="16"/>
  <c r="C35" i="16"/>
  <c r="B35" i="16"/>
  <c r="A35" i="16"/>
  <c r="P34" i="16"/>
  <c r="M34" i="16"/>
  <c r="O34" i="16" s="1"/>
  <c r="H34" i="16"/>
  <c r="I34" i="16" s="1"/>
  <c r="K34" i="16" s="1"/>
  <c r="L34" i="16" s="1"/>
  <c r="E34" i="16"/>
  <c r="F34" i="16" s="1"/>
  <c r="G34" i="16" s="1"/>
  <c r="D34" i="16"/>
  <c r="C34" i="16"/>
  <c r="B34" i="16"/>
  <c r="A34" i="16"/>
  <c r="P33" i="16"/>
  <c r="N33" i="16"/>
  <c r="M33" i="16"/>
  <c r="O33" i="16" s="1"/>
  <c r="L33" i="16"/>
  <c r="H33" i="16"/>
  <c r="I33" i="16" s="1"/>
  <c r="K33" i="16" s="1"/>
  <c r="E33" i="16"/>
  <c r="F33" i="16" s="1"/>
  <c r="G33" i="16" s="1"/>
  <c r="D33" i="16"/>
  <c r="C33" i="16"/>
  <c r="B33" i="16"/>
  <c r="A33" i="16"/>
  <c r="P32" i="16"/>
  <c r="M32" i="16"/>
  <c r="O32" i="16" s="1"/>
  <c r="E32" i="16"/>
  <c r="F32" i="16" s="1"/>
  <c r="G32" i="16" s="1"/>
  <c r="H32" i="16" s="1"/>
  <c r="I32" i="16" s="1"/>
  <c r="K32" i="16" s="1"/>
  <c r="L32" i="16" s="1"/>
  <c r="N32" i="16" s="1"/>
  <c r="D32" i="16"/>
  <c r="C32" i="16"/>
  <c r="B32" i="16"/>
  <c r="A32" i="16"/>
  <c r="P31" i="16"/>
  <c r="M31" i="16"/>
  <c r="O31" i="16" s="1"/>
  <c r="G31" i="16"/>
  <c r="H31" i="16" s="1"/>
  <c r="I31" i="16" s="1"/>
  <c r="K31" i="16" s="1"/>
  <c r="L31" i="16" s="1"/>
  <c r="E31" i="16"/>
  <c r="F31" i="16" s="1"/>
  <c r="D31" i="16"/>
  <c r="C31" i="16"/>
  <c r="B31" i="16"/>
  <c r="A31" i="16"/>
  <c r="C23" i="16"/>
  <c r="B23" i="16"/>
  <c r="A23" i="16"/>
  <c r="C22" i="16"/>
  <c r="B22" i="16"/>
  <c r="A22" i="16"/>
  <c r="C21" i="16"/>
  <c r="B21" i="16"/>
  <c r="A21" i="16"/>
  <c r="C20" i="16"/>
  <c r="B20" i="16"/>
  <c r="A20" i="16"/>
  <c r="C19" i="16"/>
  <c r="B19" i="16"/>
  <c r="A19" i="16"/>
  <c r="C18" i="16"/>
  <c r="B18" i="16"/>
  <c r="A18" i="16"/>
  <c r="C17" i="16"/>
  <c r="B17" i="16"/>
  <c r="A17" i="16"/>
  <c r="C16" i="16"/>
  <c r="B16" i="16"/>
  <c r="A16" i="16"/>
  <c r="C15" i="16"/>
  <c r="B15" i="16"/>
  <c r="A15" i="16"/>
  <c r="C14" i="16"/>
  <c r="B14" i="16"/>
  <c r="A14" i="16"/>
  <c r="C13" i="16"/>
  <c r="B13" i="16"/>
  <c r="A13" i="16"/>
  <c r="C12" i="16"/>
  <c r="B12" i="16"/>
  <c r="A12" i="16"/>
  <c r="P42" i="15"/>
  <c r="M42" i="15"/>
  <c r="O42" i="15" s="1"/>
  <c r="L42" i="15"/>
  <c r="N42" i="15" s="1"/>
  <c r="F42" i="15"/>
  <c r="G42" i="15" s="1"/>
  <c r="H42" i="15" s="1"/>
  <c r="I42" i="15" s="1"/>
  <c r="K42" i="15" s="1"/>
  <c r="E42" i="15"/>
  <c r="D42" i="15"/>
  <c r="C42" i="15"/>
  <c r="B42" i="15"/>
  <c r="A42" i="15"/>
  <c r="P41" i="15"/>
  <c r="M41" i="15"/>
  <c r="O41" i="15" s="1"/>
  <c r="E41" i="15"/>
  <c r="F41" i="15" s="1"/>
  <c r="G41" i="15" s="1"/>
  <c r="H41" i="15" s="1"/>
  <c r="I41" i="15" s="1"/>
  <c r="K41" i="15" s="1"/>
  <c r="L41" i="15" s="1"/>
  <c r="N41" i="15" s="1"/>
  <c r="D41" i="15"/>
  <c r="C41" i="15"/>
  <c r="B41" i="15"/>
  <c r="A41" i="15"/>
  <c r="P40" i="15"/>
  <c r="M40" i="15"/>
  <c r="O40" i="15" s="1"/>
  <c r="G40" i="15"/>
  <c r="H40" i="15" s="1"/>
  <c r="I40" i="15" s="1"/>
  <c r="K40" i="15" s="1"/>
  <c r="L40" i="15" s="1"/>
  <c r="E40" i="15"/>
  <c r="F40" i="15" s="1"/>
  <c r="D40" i="15"/>
  <c r="C40" i="15"/>
  <c r="B40" i="15"/>
  <c r="A40" i="15"/>
  <c r="P39" i="15"/>
  <c r="M39" i="15"/>
  <c r="O39" i="15" s="1"/>
  <c r="F39" i="15"/>
  <c r="G39" i="15" s="1"/>
  <c r="H39" i="15" s="1"/>
  <c r="I39" i="15" s="1"/>
  <c r="K39" i="15" s="1"/>
  <c r="L39" i="15" s="1"/>
  <c r="E39" i="15"/>
  <c r="D39" i="15"/>
  <c r="C39" i="15"/>
  <c r="B39" i="15"/>
  <c r="A39" i="15"/>
  <c r="P38" i="15"/>
  <c r="O38" i="15"/>
  <c r="M38" i="15"/>
  <c r="E38" i="15"/>
  <c r="F38" i="15" s="1"/>
  <c r="G38" i="15" s="1"/>
  <c r="H38" i="15" s="1"/>
  <c r="I38" i="15" s="1"/>
  <c r="K38" i="15" s="1"/>
  <c r="L38" i="15" s="1"/>
  <c r="D38" i="15"/>
  <c r="C38" i="15"/>
  <c r="B38" i="15"/>
  <c r="A38" i="15"/>
  <c r="P37" i="15"/>
  <c r="O37" i="15"/>
  <c r="N37" i="15"/>
  <c r="M37" i="15"/>
  <c r="F37" i="15"/>
  <c r="G37" i="15" s="1"/>
  <c r="H37" i="15" s="1"/>
  <c r="I37" i="15" s="1"/>
  <c r="K37" i="15" s="1"/>
  <c r="L37" i="15" s="1"/>
  <c r="E37" i="15"/>
  <c r="D37" i="15"/>
  <c r="C37" i="15"/>
  <c r="B37" i="15"/>
  <c r="A37" i="15"/>
  <c r="P36" i="15"/>
  <c r="N36" i="15"/>
  <c r="M36" i="15"/>
  <c r="O36" i="15" s="1"/>
  <c r="F36" i="15"/>
  <c r="G36" i="15" s="1"/>
  <c r="H36" i="15" s="1"/>
  <c r="I36" i="15" s="1"/>
  <c r="K36" i="15" s="1"/>
  <c r="L36" i="15" s="1"/>
  <c r="E36" i="15"/>
  <c r="D36" i="15"/>
  <c r="C36" i="15"/>
  <c r="B36" i="15"/>
  <c r="A36" i="15"/>
  <c r="P35" i="15"/>
  <c r="O35" i="15"/>
  <c r="N35" i="15"/>
  <c r="M35" i="15"/>
  <c r="F35" i="15"/>
  <c r="G35" i="15" s="1"/>
  <c r="H35" i="15" s="1"/>
  <c r="I35" i="15" s="1"/>
  <c r="K35" i="15" s="1"/>
  <c r="L35" i="15" s="1"/>
  <c r="E35" i="15"/>
  <c r="D35" i="15"/>
  <c r="C35" i="15"/>
  <c r="B35" i="15"/>
  <c r="A35" i="15"/>
  <c r="P34" i="15"/>
  <c r="M34" i="15"/>
  <c r="O34" i="15" s="1"/>
  <c r="G34" i="15"/>
  <c r="H34" i="15" s="1"/>
  <c r="I34" i="15" s="1"/>
  <c r="K34" i="15" s="1"/>
  <c r="L34" i="15" s="1"/>
  <c r="N34" i="15" s="1"/>
  <c r="F34" i="15"/>
  <c r="E34" i="15"/>
  <c r="D34" i="15"/>
  <c r="C34" i="15"/>
  <c r="B34" i="15"/>
  <c r="A34" i="15"/>
  <c r="P33" i="15"/>
  <c r="Q33" i="15" s="1"/>
  <c r="O33" i="15"/>
  <c r="M33" i="15"/>
  <c r="F33" i="15"/>
  <c r="G33" i="15" s="1"/>
  <c r="H33" i="15" s="1"/>
  <c r="I33" i="15" s="1"/>
  <c r="K33" i="15" s="1"/>
  <c r="L33" i="15" s="1"/>
  <c r="N33" i="15" s="1"/>
  <c r="E33" i="15"/>
  <c r="D33" i="15"/>
  <c r="C33" i="15"/>
  <c r="B33" i="15"/>
  <c r="A33" i="15"/>
  <c r="P32" i="15"/>
  <c r="M32" i="15"/>
  <c r="O32" i="15" s="1"/>
  <c r="F32" i="15"/>
  <c r="G32" i="15" s="1"/>
  <c r="H32" i="15" s="1"/>
  <c r="I32" i="15" s="1"/>
  <c r="K32" i="15" s="1"/>
  <c r="L32" i="15" s="1"/>
  <c r="N32" i="15" s="1"/>
  <c r="E32" i="15"/>
  <c r="D32" i="15"/>
  <c r="C32" i="15"/>
  <c r="B32" i="15"/>
  <c r="A32" i="15"/>
  <c r="P31" i="15"/>
  <c r="Q31" i="15" s="1"/>
  <c r="O31" i="15"/>
  <c r="M31" i="15"/>
  <c r="F31" i="15"/>
  <c r="G31" i="15" s="1"/>
  <c r="H31" i="15" s="1"/>
  <c r="I31" i="15" s="1"/>
  <c r="K31" i="15" s="1"/>
  <c r="L31" i="15" s="1"/>
  <c r="N31" i="15" s="1"/>
  <c r="E31" i="15"/>
  <c r="D31" i="15"/>
  <c r="C31" i="15"/>
  <c r="B31" i="15"/>
  <c r="A31" i="15"/>
  <c r="C23" i="15"/>
  <c r="B23" i="15"/>
  <c r="A23" i="15"/>
  <c r="C22" i="15"/>
  <c r="B22" i="15"/>
  <c r="A22" i="15"/>
  <c r="C21" i="15"/>
  <c r="B21" i="15"/>
  <c r="A21" i="15"/>
  <c r="C20" i="15"/>
  <c r="B20" i="15"/>
  <c r="A20" i="15"/>
  <c r="C19" i="15"/>
  <c r="B19" i="15"/>
  <c r="A19" i="15"/>
  <c r="C18" i="15"/>
  <c r="B18" i="15"/>
  <c r="A18" i="15"/>
  <c r="C17" i="15"/>
  <c r="B17" i="15"/>
  <c r="A17" i="15"/>
  <c r="C16" i="15"/>
  <c r="B16" i="15"/>
  <c r="A16" i="15"/>
  <c r="C15" i="15"/>
  <c r="B15" i="15"/>
  <c r="A15" i="15"/>
  <c r="C14" i="15"/>
  <c r="B14" i="15"/>
  <c r="A14" i="15"/>
  <c r="C13" i="15"/>
  <c r="B13" i="15"/>
  <c r="A13" i="15"/>
  <c r="C12" i="15"/>
  <c r="B12" i="15"/>
  <c r="A12" i="15"/>
  <c r="P42" i="14"/>
  <c r="O42" i="14"/>
  <c r="M42" i="14"/>
  <c r="H42" i="14"/>
  <c r="I42" i="14" s="1"/>
  <c r="K42" i="14" s="1"/>
  <c r="L42" i="14" s="1"/>
  <c r="E42" i="14"/>
  <c r="F42" i="14" s="1"/>
  <c r="G42" i="14" s="1"/>
  <c r="D42" i="14"/>
  <c r="C42" i="14"/>
  <c r="B42" i="14"/>
  <c r="A42" i="14"/>
  <c r="P41" i="14"/>
  <c r="O41" i="14"/>
  <c r="N41" i="14"/>
  <c r="M41" i="14"/>
  <c r="H41" i="14"/>
  <c r="I41" i="14" s="1"/>
  <c r="K41" i="14" s="1"/>
  <c r="L41" i="14" s="1"/>
  <c r="G32" i="1" s="1"/>
  <c r="G48" i="1" s="1"/>
  <c r="E41" i="14"/>
  <c r="F41" i="14" s="1"/>
  <c r="G41" i="14" s="1"/>
  <c r="D41" i="14"/>
  <c r="C41" i="14"/>
  <c r="B41" i="14"/>
  <c r="A41" i="14"/>
  <c r="P40" i="14"/>
  <c r="O40" i="14"/>
  <c r="M40" i="14"/>
  <c r="K40" i="14"/>
  <c r="L40" i="14" s="1"/>
  <c r="I40" i="14"/>
  <c r="H40" i="14"/>
  <c r="E40" i="14"/>
  <c r="F40" i="14" s="1"/>
  <c r="G40" i="14" s="1"/>
  <c r="D40" i="14"/>
  <c r="C40" i="14"/>
  <c r="B40" i="14"/>
  <c r="A40" i="14"/>
  <c r="P39" i="14"/>
  <c r="O39" i="14"/>
  <c r="M39" i="14"/>
  <c r="H39" i="14"/>
  <c r="I39" i="14" s="1"/>
  <c r="K39" i="14" s="1"/>
  <c r="L39" i="14" s="1"/>
  <c r="E39" i="14"/>
  <c r="F39" i="14" s="1"/>
  <c r="G39" i="14" s="1"/>
  <c r="D39" i="14"/>
  <c r="C39" i="14"/>
  <c r="B39" i="14"/>
  <c r="A39" i="14"/>
  <c r="Q38" i="14"/>
  <c r="P38" i="14"/>
  <c r="M38" i="14"/>
  <c r="O38" i="14" s="1"/>
  <c r="I38" i="14"/>
  <c r="K38" i="14" s="1"/>
  <c r="L38" i="14" s="1"/>
  <c r="E38" i="14"/>
  <c r="F38" i="14" s="1"/>
  <c r="G38" i="14" s="1"/>
  <c r="H38" i="14" s="1"/>
  <c r="D38" i="14"/>
  <c r="C38" i="14"/>
  <c r="B38" i="14"/>
  <c r="A38" i="14"/>
  <c r="P37" i="14"/>
  <c r="M37" i="14"/>
  <c r="O37" i="14" s="1"/>
  <c r="L37" i="14"/>
  <c r="K37" i="14"/>
  <c r="I37" i="14"/>
  <c r="H37" i="14"/>
  <c r="E37" i="14"/>
  <c r="F37" i="14" s="1"/>
  <c r="G37" i="14" s="1"/>
  <c r="D37" i="14"/>
  <c r="C37" i="14"/>
  <c r="B37" i="14"/>
  <c r="A37" i="14"/>
  <c r="P36" i="14"/>
  <c r="M36" i="14"/>
  <c r="O36" i="14" s="1"/>
  <c r="E36" i="14"/>
  <c r="F36" i="14" s="1"/>
  <c r="G36" i="14" s="1"/>
  <c r="H36" i="14" s="1"/>
  <c r="I36" i="14" s="1"/>
  <c r="K36" i="14" s="1"/>
  <c r="L36" i="14" s="1"/>
  <c r="D36" i="14"/>
  <c r="C36" i="14"/>
  <c r="B36" i="14"/>
  <c r="A36" i="14"/>
  <c r="P35" i="14"/>
  <c r="M35" i="14"/>
  <c r="O35" i="14" s="1"/>
  <c r="H35" i="14"/>
  <c r="I35" i="14" s="1"/>
  <c r="K35" i="14" s="1"/>
  <c r="L35" i="14" s="1"/>
  <c r="E35" i="14"/>
  <c r="F35" i="14" s="1"/>
  <c r="G35" i="14" s="1"/>
  <c r="D35" i="14"/>
  <c r="C35" i="14"/>
  <c r="B35" i="14"/>
  <c r="A35" i="14"/>
  <c r="P34" i="14"/>
  <c r="M34" i="14"/>
  <c r="O34" i="14" s="1"/>
  <c r="I34" i="14"/>
  <c r="K34" i="14" s="1"/>
  <c r="L34" i="14" s="1"/>
  <c r="H34" i="14"/>
  <c r="E34" i="14"/>
  <c r="F34" i="14" s="1"/>
  <c r="G34" i="14" s="1"/>
  <c r="D34" i="14"/>
  <c r="C34" i="14"/>
  <c r="B34" i="14"/>
  <c r="A34" i="14"/>
  <c r="P33" i="14"/>
  <c r="M33" i="14"/>
  <c r="O33" i="14" s="1"/>
  <c r="E33" i="14"/>
  <c r="F33" i="14" s="1"/>
  <c r="G33" i="14" s="1"/>
  <c r="H33" i="14" s="1"/>
  <c r="I33" i="14" s="1"/>
  <c r="K33" i="14" s="1"/>
  <c r="L33" i="14" s="1"/>
  <c r="D33" i="14"/>
  <c r="C33" i="14"/>
  <c r="B33" i="14"/>
  <c r="A33" i="14"/>
  <c r="P32" i="14"/>
  <c r="M32" i="14"/>
  <c r="O32" i="14" s="1"/>
  <c r="E32" i="14"/>
  <c r="F32" i="14" s="1"/>
  <c r="G32" i="14" s="1"/>
  <c r="H32" i="14" s="1"/>
  <c r="I32" i="14" s="1"/>
  <c r="K32" i="14" s="1"/>
  <c r="L32" i="14" s="1"/>
  <c r="Q32" i="14" s="1"/>
  <c r="D32" i="14"/>
  <c r="C32" i="14"/>
  <c r="B32" i="14"/>
  <c r="A32" i="14"/>
  <c r="P31" i="14"/>
  <c r="M31" i="14"/>
  <c r="O31" i="14" s="1"/>
  <c r="I31" i="14"/>
  <c r="K31" i="14" s="1"/>
  <c r="L31" i="14" s="1"/>
  <c r="H31" i="14"/>
  <c r="E31" i="14"/>
  <c r="F31" i="14" s="1"/>
  <c r="G31" i="14" s="1"/>
  <c r="D31" i="14"/>
  <c r="C31" i="14"/>
  <c r="B31" i="14"/>
  <c r="A31"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P42" i="13"/>
  <c r="N42" i="13"/>
  <c r="M42" i="13"/>
  <c r="O42" i="13" s="1"/>
  <c r="F42" i="13"/>
  <c r="G42" i="13" s="1"/>
  <c r="H42" i="13" s="1"/>
  <c r="I42" i="13" s="1"/>
  <c r="K42" i="13" s="1"/>
  <c r="L42" i="13" s="1"/>
  <c r="F33" i="1" s="1"/>
  <c r="F49" i="1" s="1"/>
  <c r="E42" i="13"/>
  <c r="D42" i="13"/>
  <c r="C42" i="13"/>
  <c r="B42" i="13"/>
  <c r="A42" i="13"/>
  <c r="P41" i="13"/>
  <c r="O41" i="13"/>
  <c r="N41" i="13"/>
  <c r="M41" i="13"/>
  <c r="F41" i="13"/>
  <c r="G41" i="13" s="1"/>
  <c r="H41" i="13" s="1"/>
  <c r="I41" i="13" s="1"/>
  <c r="K41" i="13" s="1"/>
  <c r="L41" i="13" s="1"/>
  <c r="F32" i="1" s="1"/>
  <c r="F48" i="1" s="1"/>
  <c r="E41" i="13"/>
  <c r="D41" i="13"/>
  <c r="C41" i="13"/>
  <c r="B41" i="13"/>
  <c r="A41" i="13"/>
  <c r="P40" i="13"/>
  <c r="M40" i="13"/>
  <c r="O40" i="13" s="1"/>
  <c r="G40" i="13"/>
  <c r="H40" i="13" s="1"/>
  <c r="I40" i="13" s="1"/>
  <c r="K40" i="13" s="1"/>
  <c r="L40" i="13" s="1"/>
  <c r="F40" i="13"/>
  <c r="E40" i="13"/>
  <c r="D40" i="13"/>
  <c r="C40" i="13"/>
  <c r="B40" i="13"/>
  <c r="A40" i="13"/>
  <c r="P39" i="13"/>
  <c r="Q39" i="13" s="1"/>
  <c r="O39" i="13"/>
  <c r="M39" i="13"/>
  <c r="F39" i="13"/>
  <c r="G39" i="13" s="1"/>
  <c r="H39" i="13" s="1"/>
  <c r="I39" i="13" s="1"/>
  <c r="K39" i="13" s="1"/>
  <c r="L39" i="13" s="1"/>
  <c r="F30" i="1" s="1"/>
  <c r="F46" i="1" s="1"/>
  <c r="E39" i="13"/>
  <c r="D39" i="13"/>
  <c r="C39" i="13"/>
  <c r="B39" i="13"/>
  <c r="A39" i="13"/>
  <c r="P38" i="13"/>
  <c r="M38" i="13"/>
  <c r="O38" i="13" s="1"/>
  <c r="F38" i="13"/>
  <c r="G38" i="13" s="1"/>
  <c r="H38" i="13" s="1"/>
  <c r="I38" i="13" s="1"/>
  <c r="K38" i="13" s="1"/>
  <c r="L38" i="13" s="1"/>
  <c r="E38" i="13"/>
  <c r="D38" i="13"/>
  <c r="C38" i="13"/>
  <c r="B38" i="13"/>
  <c r="A38" i="13"/>
  <c r="P37" i="13"/>
  <c r="Q37" i="13" s="1"/>
  <c r="O37" i="13"/>
  <c r="M37" i="13"/>
  <c r="F37" i="13"/>
  <c r="G37" i="13" s="1"/>
  <c r="H37" i="13" s="1"/>
  <c r="I37" i="13" s="1"/>
  <c r="K37" i="13" s="1"/>
  <c r="L37" i="13" s="1"/>
  <c r="E37" i="13"/>
  <c r="D37" i="13"/>
  <c r="C37" i="13"/>
  <c r="B37" i="13"/>
  <c r="A37" i="13"/>
  <c r="P36" i="13"/>
  <c r="N36" i="13"/>
  <c r="M36" i="13"/>
  <c r="O36" i="13" s="1"/>
  <c r="F36" i="13"/>
  <c r="G36" i="13" s="1"/>
  <c r="H36" i="13" s="1"/>
  <c r="I36" i="13" s="1"/>
  <c r="K36" i="13" s="1"/>
  <c r="L36" i="13" s="1"/>
  <c r="F27" i="1" s="1"/>
  <c r="F43" i="1" s="1"/>
  <c r="E36" i="13"/>
  <c r="D36" i="13"/>
  <c r="C36" i="13"/>
  <c r="B36" i="13"/>
  <c r="A36" i="13"/>
  <c r="P35" i="13"/>
  <c r="O35" i="13"/>
  <c r="M35" i="13"/>
  <c r="E35" i="13"/>
  <c r="F35" i="13" s="1"/>
  <c r="G35" i="13" s="1"/>
  <c r="H35" i="13" s="1"/>
  <c r="I35" i="13" s="1"/>
  <c r="K35" i="13" s="1"/>
  <c r="L35" i="13" s="1"/>
  <c r="D35" i="13"/>
  <c r="C35" i="13"/>
  <c r="B35" i="13"/>
  <c r="A35" i="13"/>
  <c r="P34" i="13"/>
  <c r="O34" i="13"/>
  <c r="M34" i="13"/>
  <c r="E34" i="13"/>
  <c r="F34" i="13" s="1"/>
  <c r="G34" i="13" s="1"/>
  <c r="H34" i="13" s="1"/>
  <c r="I34" i="13" s="1"/>
  <c r="K34" i="13" s="1"/>
  <c r="L34" i="13" s="1"/>
  <c r="D34" i="13"/>
  <c r="C34" i="13"/>
  <c r="B34" i="13"/>
  <c r="A34" i="13"/>
  <c r="P33" i="13"/>
  <c r="M33" i="13"/>
  <c r="O33" i="13" s="1"/>
  <c r="H33" i="13"/>
  <c r="I33" i="13" s="1"/>
  <c r="K33" i="13" s="1"/>
  <c r="L33" i="13" s="1"/>
  <c r="G33" i="13"/>
  <c r="F33" i="13"/>
  <c r="E33" i="13"/>
  <c r="D33" i="13"/>
  <c r="C33" i="13"/>
  <c r="B33" i="13"/>
  <c r="A33" i="13"/>
  <c r="P32" i="13"/>
  <c r="M32" i="13"/>
  <c r="O32" i="13" s="1"/>
  <c r="G32" i="13"/>
  <c r="H32" i="13" s="1"/>
  <c r="I32" i="13" s="1"/>
  <c r="K32" i="13" s="1"/>
  <c r="L32" i="13" s="1"/>
  <c r="F32" i="13"/>
  <c r="E32" i="13"/>
  <c r="D32" i="13"/>
  <c r="C32" i="13"/>
  <c r="B32" i="13"/>
  <c r="A32" i="13"/>
  <c r="P31" i="13"/>
  <c r="Q31" i="13" s="1"/>
  <c r="O31" i="13"/>
  <c r="M31" i="13"/>
  <c r="G31" i="13"/>
  <c r="H31" i="13" s="1"/>
  <c r="I31" i="13" s="1"/>
  <c r="K31" i="13" s="1"/>
  <c r="L31" i="13" s="1"/>
  <c r="F31" i="13"/>
  <c r="E31" i="13"/>
  <c r="D31" i="13"/>
  <c r="C31" i="13"/>
  <c r="B31" i="13"/>
  <c r="A31" i="13"/>
  <c r="C23" i="13"/>
  <c r="B23" i="13"/>
  <c r="A23" i="13"/>
  <c r="C22" i="13"/>
  <c r="B22" i="13"/>
  <c r="A22" i="13"/>
  <c r="C21" i="13"/>
  <c r="B21" i="13"/>
  <c r="A21" i="13"/>
  <c r="C20" i="13"/>
  <c r="B20" i="13"/>
  <c r="A20" i="13"/>
  <c r="C19" i="13"/>
  <c r="B19" i="13"/>
  <c r="A19" i="13"/>
  <c r="C18" i="13"/>
  <c r="B18" i="13"/>
  <c r="A18" i="13"/>
  <c r="C17" i="13"/>
  <c r="B17" i="13"/>
  <c r="A17" i="13"/>
  <c r="C16" i="13"/>
  <c r="B16" i="13"/>
  <c r="A16" i="13"/>
  <c r="C15" i="13"/>
  <c r="B15" i="13"/>
  <c r="A15" i="13"/>
  <c r="C14" i="13"/>
  <c r="B14" i="13"/>
  <c r="A14" i="13"/>
  <c r="C13" i="13"/>
  <c r="B13" i="13"/>
  <c r="A13" i="13"/>
  <c r="C12" i="13"/>
  <c r="B12" i="13"/>
  <c r="A12" i="13"/>
  <c r="P42" i="12"/>
  <c r="O42" i="12"/>
  <c r="M42" i="12"/>
  <c r="L42" i="12"/>
  <c r="E42" i="12"/>
  <c r="C42" i="12"/>
  <c r="B42" i="12"/>
  <c r="A42" i="12"/>
  <c r="P41" i="12"/>
  <c r="M41" i="12"/>
  <c r="O41" i="12" s="1"/>
  <c r="L41" i="12"/>
  <c r="K41" i="12"/>
  <c r="I41" i="12"/>
  <c r="H41" i="12"/>
  <c r="F41" i="12"/>
  <c r="G41" i="12" s="1"/>
  <c r="E41" i="12"/>
  <c r="D41" i="12"/>
  <c r="C41" i="12"/>
  <c r="B41" i="12"/>
  <c r="A41" i="12"/>
  <c r="Q40" i="12"/>
  <c r="P40" i="12"/>
  <c r="M40" i="12"/>
  <c r="O40" i="12" s="1"/>
  <c r="L40" i="12"/>
  <c r="E31" i="1" s="1"/>
  <c r="H40" i="12"/>
  <c r="I40" i="12" s="1"/>
  <c r="K40" i="12" s="1"/>
  <c r="F40" i="12"/>
  <c r="G40" i="12" s="1"/>
  <c r="E40" i="12"/>
  <c r="D40" i="12" s="1"/>
  <c r="C40" i="12"/>
  <c r="B40" i="12"/>
  <c r="A40" i="12"/>
  <c r="Q39" i="12"/>
  <c r="P39" i="12"/>
  <c r="O39" i="12"/>
  <c r="M39" i="12"/>
  <c r="L39" i="12"/>
  <c r="H39" i="12"/>
  <c r="I39" i="12" s="1"/>
  <c r="K39" i="12" s="1"/>
  <c r="F39" i="12"/>
  <c r="G39" i="12" s="1"/>
  <c r="E39" i="12"/>
  <c r="D39" i="12" s="1"/>
  <c r="C39" i="12"/>
  <c r="B39" i="12"/>
  <c r="A39" i="12"/>
  <c r="Q38" i="12"/>
  <c r="P38" i="12"/>
  <c r="O38" i="12"/>
  <c r="N38" i="12"/>
  <c r="M38" i="12"/>
  <c r="L38" i="12"/>
  <c r="E29" i="1" s="1"/>
  <c r="E45" i="1" s="1"/>
  <c r="E38" i="12"/>
  <c r="D38" i="12" s="1"/>
  <c r="C38" i="12"/>
  <c r="B38" i="12"/>
  <c r="A38" i="12"/>
  <c r="P37" i="12"/>
  <c r="O37" i="12"/>
  <c r="N37" i="12"/>
  <c r="M37" i="12"/>
  <c r="L37" i="12"/>
  <c r="E28" i="1" s="1"/>
  <c r="F37" i="12"/>
  <c r="G37" i="12" s="1"/>
  <c r="H37" i="12" s="1"/>
  <c r="I37" i="12" s="1"/>
  <c r="K37" i="12" s="1"/>
  <c r="E37" i="12"/>
  <c r="D37" i="12"/>
  <c r="C37" i="12"/>
  <c r="B37" i="12"/>
  <c r="A37" i="12"/>
  <c r="Q36" i="12"/>
  <c r="P36" i="12"/>
  <c r="O36" i="12"/>
  <c r="M36" i="12"/>
  <c r="N36" i="12" s="1"/>
  <c r="L36" i="12"/>
  <c r="E27" i="1" s="1"/>
  <c r="E43" i="1" s="1"/>
  <c r="H36" i="12"/>
  <c r="I36" i="12" s="1"/>
  <c r="K36" i="12" s="1"/>
  <c r="E36" i="12"/>
  <c r="F36" i="12" s="1"/>
  <c r="G36" i="12" s="1"/>
  <c r="D36" i="12"/>
  <c r="C36" i="12"/>
  <c r="B36" i="12"/>
  <c r="A36" i="12"/>
  <c r="P35" i="12"/>
  <c r="M35" i="12"/>
  <c r="O35" i="12" s="1"/>
  <c r="L35" i="12"/>
  <c r="F35" i="12"/>
  <c r="G35" i="12" s="1"/>
  <c r="H35" i="12" s="1"/>
  <c r="I35" i="12" s="1"/>
  <c r="K35" i="12" s="1"/>
  <c r="E35" i="12"/>
  <c r="D35" i="12"/>
  <c r="C35" i="12"/>
  <c r="B35" i="12"/>
  <c r="A35" i="12"/>
  <c r="P34" i="12"/>
  <c r="M34" i="12"/>
  <c r="O34" i="12" s="1"/>
  <c r="E34" i="12"/>
  <c r="C34" i="12"/>
  <c r="B34" i="12"/>
  <c r="A34" i="12"/>
  <c r="P33" i="12"/>
  <c r="M33" i="12"/>
  <c r="O33" i="12" s="1"/>
  <c r="H33" i="12"/>
  <c r="I33" i="12" s="1"/>
  <c r="K33" i="12" s="1"/>
  <c r="L33" i="12" s="1"/>
  <c r="F33" i="12"/>
  <c r="G33" i="12" s="1"/>
  <c r="E33" i="12"/>
  <c r="D33" i="12"/>
  <c r="C33" i="12"/>
  <c r="B33" i="12"/>
  <c r="A33" i="12"/>
  <c r="Q32" i="12"/>
  <c r="P32" i="12"/>
  <c r="M32" i="12"/>
  <c r="O32" i="12" s="1"/>
  <c r="L32" i="12"/>
  <c r="E23" i="1" s="1"/>
  <c r="F32" i="12"/>
  <c r="G32" i="12" s="1"/>
  <c r="H32" i="12" s="1"/>
  <c r="I32" i="12" s="1"/>
  <c r="K32" i="12" s="1"/>
  <c r="E32" i="12"/>
  <c r="D32" i="12" s="1"/>
  <c r="C32" i="12"/>
  <c r="B32" i="12"/>
  <c r="A32" i="12"/>
  <c r="Q31" i="12"/>
  <c r="P31" i="12"/>
  <c r="O31" i="12"/>
  <c r="M31" i="12"/>
  <c r="L31" i="12"/>
  <c r="F31" i="12"/>
  <c r="G31" i="12" s="1"/>
  <c r="H31" i="12" s="1"/>
  <c r="I31" i="12" s="1"/>
  <c r="K31" i="12" s="1"/>
  <c r="E31" i="12"/>
  <c r="D31" i="12" s="1"/>
  <c r="C31" i="12"/>
  <c r="B31" i="12"/>
  <c r="A31" i="12"/>
  <c r="C23" i="12"/>
  <c r="B23" i="12"/>
  <c r="A23" i="12"/>
  <c r="C22" i="12"/>
  <c r="B22" i="12"/>
  <c r="A22" i="12"/>
  <c r="C21" i="12"/>
  <c r="B21" i="12"/>
  <c r="A21" i="12"/>
  <c r="C20" i="12"/>
  <c r="B20" i="12"/>
  <c r="A20" i="12"/>
  <c r="C19" i="12"/>
  <c r="B19" i="12"/>
  <c r="A19" i="12"/>
  <c r="C18" i="12"/>
  <c r="B18" i="12"/>
  <c r="A18" i="12"/>
  <c r="C17" i="12"/>
  <c r="B17" i="12"/>
  <c r="A17" i="12"/>
  <c r="C16" i="12"/>
  <c r="B16" i="12"/>
  <c r="A16" i="12"/>
  <c r="C15" i="12"/>
  <c r="B15" i="12"/>
  <c r="A15" i="12"/>
  <c r="C14" i="12"/>
  <c r="B14" i="12"/>
  <c r="A14" i="12"/>
  <c r="C13" i="12"/>
  <c r="B13" i="12"/>
  <c r="A13" i="12"/>
  <c r="C12" i="12"/>
  <c r="B12" i="12"/>
  <c r="A12" i="12"/>
  <c r="Q42" i="2"/>
  <c r="P42" i="2"/>
  <c r="O42" i="2"/>
  <c r="M42" i="2"/>
  <c r="L42" i="2"/>
  <c r="I42" i="2"/>
  <c r="K42" i="2" s="1"/>
  <c r="H42" i="2"/>
  <c r="F42" i="2"/>
  <c r="G42" i="2" s="1"/>
  <c r="E42" i="2"/>
  <c r="D42" i="2"/>
  <c r="C42" i="2"/>
  <c r="B42" i="2"/>
  <c r="A42" i="2"/>
  <c r="P41" i="2"/>
  <c r="M41" i="2"/>
  <c r="O41" i="2" s="1"/>
  <c r="L41" i="2"/>
  <c r="N41" i="2" s="1"/>
  <c r="F41" i="2"/>
  <c r="G41" i="2" s="1"/>
  <c r="H41" i="2" s="1"/>
  <c r="I41" i="2" s="1"/>
  <c r="K41" i="2" s="1"/>
  <c r="E41" i="2"/>
  <c r="D41" i="2"/>
  <c r="C41" i="2"/>
  <c r="B41" i="2"/>
  <c r="A41" i="2"/>
  <c r="P40" i="2"/>
  <c r="M40" i="2"/>
  <c r="O40" i="2" s="1"/>
  <c r="L40" i="2"/>
  <c r="Q40" i="2" s="1"/>
  <c r="H40" i="2"/>
  <c r="I40" i="2" s="1"/>
  <c r="K40" i="2" s="1"/>
  <c r="F40" i="2"/>
  <c r="G40" i="2" s="1"/>
  <c r="E40" i="2"/>
  <c r="D40" i="2"/>
  <c r="C40" i="2"/>
  <c r="B40" i="2"/>
  <c r="A40" i="2"/>
  <c r="P39" i="2"/>
  <c r="M39" i="2"/>
  <c r="O39" i="2" s="1"/>
  <c r="L39" i="2"/>
  <c r="F39" i="2"/>
  <c r="G39" i="2" s="1"/>
  <c r="H39" i="2" s="1"/>
  <c r="I39" i="2" s="1"/>
  <c r="K39" i="2" s="1"/>
  <c r="E39" i="2"/>
  <c r="D39" i="2"/>
  <c r="C39" i="2"/>
  <c r="B39" i="2"/>
  <c r="A39" i="2"/>
  <c r="Q38" i="2"/>
  <c r="P38" i="2"/>
  <c r="M38" i="2"/>
  <c r="O38" i="2" s="1"/>
  <c r="L38" i="2"/>
  <c r="H38" i="2"/>
  <c r="I38" i="2" s="1"/>
  <c r="K38" i="2" s="1"/>
  <c r="F38" i="2"/>
  <c r="G38" i="2" s="1"/>
  <c r="E38" i="2"/>
  <c r="D38" i="2"/>
  <c r="C38" i="2"/>
  <c r="B38" i="2"/>
  <c r="A38" i="2"/>
  <c r="P37" i="2"/>
  <c r="O37" i="2"/>
  <c r="M37" i="2"/>
  <c r="L37" i="2"/>
  <c r="F37" i="2"/>
  <c r="G37" i="2" s="1"/>
  <c r="H37" i="2" s="1"/>
  <c r="I37" i="2" s="1"/>
  <c r="K37" i="2" s="1"/>
  <c r="E37" i="2"/>
  <c r="D37" i="2"/>
  <c r="C37" i="2"/>
  <c r="B37" i="2"/>
  <c r="A37" i="2"/>
  <c r="P36" i="2"/>
  <c r="M36" i="2"/>
  <c r="O36" i="2" s="1"/>
  <c r="L36" i="2"/>
  <c r="Q36" i="2" s="1"/>
  <c r="H36" i="2"/>
  <c r="I36" i="2" s="1"/>
  <c r="K36" i="2" s="1"/>
  <c r="F36" i="2"/>
  <c r="G36" i="2" s="1"/>
  <c r="E36" i="2"/>
  <c r="D36" i="2"/>
  <c r="C36" i="2"/>
  <c r="B36" i="2"/>
  <c r="A36" i="2"/>
  <c r="P35" i="2"/>
  <c r="M35" i="2"/>
  <c r="O35" i="2" s="1"/>
  <c r="L35" i="2"/>
  <c r="F35" i="2"/>
  <c r="G35" i="2" s="1"/>
  <c r="H35" i="2" s="1"/>
  <c r="I35" i="2" s="1"/>
  <c r="K35" i="2" s="1"/>
  <c r="E35" i="2"/>
  <c r="D35" i="2"/>
  <c r="C35" i="2"/>
  <c r="B35" i="2"/>
  <c r="A35" i="2"/>
  <c r="P34" i="2"/>
  <c r="M34" i="2"/>
  <c r="O34" i="2" s="1"/>
  <c r="I34" i="2"/>
  <c r="K34" i="2" s="1"/>
  <c r="L34" i="2" s="1"/>
  <c r="H34" i="2"/>
  <c r="F34" i="2"/>
  <c r="G34" i="2" s="1"/>
  <c r="E34" i="2"/>
  <c r="D34" i="2"/>
  <c r="C34" i="2"/>
  <c r="B34" i="2"/>
  <c r="A34" i="2"/>
  <c r="P33" i="2"/>
  <c r="O33" i="2"/>
  <c r="M33" i="2"/>
  <c r="F33" i="2"/>
  <c r="G33" i="2" s="1"/>
  <c r="H33" i="2" s="1"/>
  <c r="I33" i="2" s="1"/>
  <c r="K33" i="2" s="1"/>
  <c r="L33" i="2" s="1"/>
  <c r="E33" i="2"/>
  <c r="D33" i="2"/>
  <c r="C33" i="2"/>
  <c r="B33" i="2"/>
  <c r="A33" i="2"/>
  <c r="P32" i="2"/>
  <c r="M32" i="2"/>
  <c r="O32" i="2" s="1"/>
  <c r="L32" i="2"/>
  <c r="Q32" i="2" s="1"/>
  <c r="I32" i="2"/>
  <c r="K32" i="2" s="1"/>
  <c r="H32" i="2"/>
  <c r="F32" i="2"/>
  <c r="G32" i="2" s="1"/>
  <c r="E32" i="2"/>
  <c r="D32" i="2"/>
  <c r="C32" i="2"/>
  <c r="B32" i="2"/>
  <c r="A32" i="2"/>
  <c r="Q31" i="2"/>
  <c r="P31" i="2"/>
  <c r="M31" i="2"/>
  <c r="O31" i="2" s="1"/>
  <c r="L31" i="2"/>
  <c r="F31" i="2"/>
  <c r="G31" i="2" s="1"/>
  <c r="H31" i="2" s="1"/>
  <c r="I31" i="2" s="1"/>
  <c r="K31" i="2" s="1"/>
  <c r="E31" i="2"/>
  <c r="D31" i="2"/>
  <c r="C31" i="2"/>
  <c r="B31" i="2"/>
  <c r="A31" i="2"/>
  <c r="C23" i="2"/>
  <c r="B23" i="2"/>
  <c r="A23" i="2"/>
  <c r="C22" i="2"/>
  <c r="B22" i="2"/>
  <c r="A22" i="2"/>
  <c r="C21" i="2"/>
  <c r="B21" i="2"/>
  <c r="A21" i="2"/>
  <c r="C20" i="2"/>
  <c r="B20" i="2"/>
  <c r="A20" i="2"/>
  <c r="C19" i="2"/>
  <c r="B19" i="2"/>
  <c r="A19" i="2"/>
  <c r="C18" i="2"/>
  <c r="B18" i="2"/>
  <c r="A18" i="2"/>
  <c r="C17" i="2"/>
  <c r="B17" i="2"/>
  <c r="A17" i="2"/>
  <c r="C16" i="2"/>
  <c r="B16" i="2"/>
  <c r="A16" i="2"/>
  <c r="C15" i="2"/>
  <c r="B15" i="2"/>
  <c r="A15" i="2"/>
  <c r="C14" i="2"/>
  <c r="B14" i="2"/>
  <c r="A14" i="2"/>
  <c r="C13" i="2"/>
  <c r="B13" i="2"/>
  <c r="A13" i="2"/>
  <c r="C12" i="2"/>
  <c r="B12" i="2"/>
  <c r="A12" i="2"/>
  <c r="P42" i="22"/>
  <c r="O42" i="22"/>
  <c r="M42" i="22"/>
  <c r="E42" i="22"/>
  <c r="F42" i="22" s="1"/>
  <c r="G42" i="22" s="1"/>
  <c r="H42" i="22" s="1"/>
  <c r="I42" i="22" s="1"/>
  <c r="K42" i="22" s="1"/>
  <c r="L42" i="22" s="1"/>
  <c r="N42" i="22" s="1"/>
  <c r="D42" i="22"/>
  <c r="C42" i="22"/>
  <c r="B42" i="22"/>
  <c r="A42" i="22"/>
  <c r="P41" i="22"/>
  <c r="M41" i="22"/>
  <c r="O41" i="22" s="1"/>
  <c r="E41" i="22"/>
  <c r="F41" i="22" s="1"/>
  <c r="G41" i="22" s="1"/>
  <c r="H41" i="22" s="1"/>
  <c r="I41" i="22" s="1"/>
  <c r="K41" i="22" s="1"/>
  <c r="L41" i="22" s="1"/>
  <c r="N41" i="22" s="1"/>
  <c r="D41" i="22"/>
  <c r="C41" i="22"/>
  <c r="B41" i="22"/>
  <c r="A41" i="22"/>
  <c r="P40" i="22"/>
  <c r="O40" i="22"/>
  <c r="M40" i="22"/>
  <c r="G40" i="22"/>
  <c r="H40" i="22" s="1"/>
  <c r="I40" i="22" s="1"/>
  <c r="K40" i="22" s="1"/>
  <c r="L40" i="22" s="1"/>
  <c r="F40" i="22"/>
  <c r="E40" i="22"/>
  <c r="D40" i="22"/>
  <c r="C40" i="22"/>
  <c r="B40" i="22"/>
  <c r="A40" i="22"/>
  <c r="P39" i="22"/>
  <c r="M39" i="22"/>
  <c r="O39" i="22" s="1"/>
  <c r="F39" i="22"/>
  <c r="G39" i="22" s="1"/>
  <c r="H39" i="22" s="1"/>
  <c r="I39" i="22" s="1"/>
  <c r="K39" i="22" s="1"/>
  <c r="L39" i="22" s="1"/>
  <c r="N39" i="22" s="1"/>
  <c r="E39" i="22"/>
  <c r="D39" i="22"/>
  <c r="C39" i="22"/>
  <c r="B39" i="22"/>
  <c r="A39" i="22"/>
  <c r="P38" i="22"/>
  <c r="Q38" i="22" s="1"/>
  <c r="O38" i="22"/>
  <c r="M38" i="22"/>
  <c r="F38" i="22"/>
  <c r="G38" i="22" s="1"/>
  <c r="H38" i="22" s="1"/>
  <c r="I38" i="22" s="1"/>
  <c r="K38" i="22" s="1"/>
  <c r="L38" i="22" s="1"/>
  <c r="N38" i="22" s="1"/>
  <c r="E38" i="22"/>
  <c r="D38" i="22"/>
  <c r="C38" i="22"/>
  <c r="B38" i="22"/>
  <c r="A38" i="22"/>
  <c r="P37" i="22"/>
  <c r="O37" i="22"/>
  <c r="M37" i="22"/>
  <c r="G37" i="22"/>
  <c r="H37" i="22" s="1"/>
  <c r="I37" i="22" s="1"/>
  <c r="K37" i="22" s="1"/>
  <c r="L37" i="22" s="1"/>
  <c r="N37" i="22" s="1"/>
  <c r="F37" i="22"/>
  <c r="E37" i="22"/>
  <c r="D37" i="22"/>
  <c r="C37" i="22"/>
  <c r="B37" i="22"/>
  <c r="A37" i="22"/>
  <c r="P36" i="22"/>
  <c r="O36" i="22"/>
  <c r="M36" i="22"/>
  <c r="F36" i="22"/>
  <c r="G36" i="22" s="1"/>
  <c r="H36" i="22" s="1"/>
  <c r="I36" i="22" s="1"/>
  <c r="K36" i="22" s="1"/>
  <c r="L36" i="22" s="1"/>
  <c r="N36" i="22" s="1"/>
  <c r="E36" i="22"/>
  <c r="D36" i="22"/>
  <c r="C36" i="22"/>
  <c r="B36" i="22"/>
  <c r="A36" i="22"/>
  <c r="P35" i="22"/>
  <c r="O35" i="22"/>
  <c r="M35" i="22"/>
  <c r="F35" i="22"/>
  <c r="G35" i="22" s="1"/>
  <c r="H35" i="22" s="1"/>
  <c r="I35" i="22" s="1"/>
  <c r="K35" i="22" s="1"/>
  <c r="L35" i="22" s="1"/>
  <c r="E35" i="22"/>
  <c r="D35" i="22"/>
  <c r="C35" i="22"/>
  <c r="B35" i="22"/>
  <c r="A35" i="22"/>
  <c r="P34" i="22"/>
  <c r="Q34" i="22" s="1"/>
  <c r="O34" i="22"/>
  <c r="M34" i="22"/>
  <c r="F34" i="22"/>
  <c r="G34" i="22" s="1"/>
  <c r="H34" i="22" s="1"/>
  <c r="I34" i="22" s="1"/>
  <c r="K34" i="22" s="1"/>
  <c r="L34" i="22" s="1"/>
  <c r="N34" i="22" s="1"/>
  <c r="E34" i="22"/>
  <c r="D34" i="22"/>
  <c r="C34" i="22"/>
  <c r="B34" i="22"/>
  <c r="A34" i="22"/>
  <c r="P33" i="22"/>
  <c r="Q33" i="22" s="1"/>
  <c r="O33" i="22"/>
  <c r="M33" i="22"/>
  <c r="G33" i="22"/>
  <c r="H33" i="22" s="1"/>
  <c r="I33" i="22" s="1"/>
  <c r="K33" i="22" s="1"/>
  <c r="L33" i="22" s="1"/>
  <c r="N33" i="22" s="1"/>
  <c r="F33" i="22"/>
  <c r="E33" i="22"/>
  <c r="D33" i="22"/>
  <c r="C33" i="22"/>
  <c r="B33" i="22"/>
  <c r="A33" i="22"/>
  <c r="P32" i="22"/>
  <c r="Q32" i="22" s="1"/>
  <c r="O32" i="22"/>
  <c r="M32" i="22"/>
  <c r="F32" i="22"/>
  <c r="G32" i="22" s="1"/>
  <c r="H32" i="22" s="1"/>
  <c r="I32" i="22" s="1"/>
  <c r="K32" i="22" s="1"/>
  <c r="L32" i="22" s="1"/>
  <c r="N32" i="22" s="1"/>
  <c r="E32" i="22"/>
  <c r="D32" i="22"/>
  <c r="C32" i="22"/>
  <c r="B32" i="22"/>
  <c r="A32" i="22"/>
  <c r="P31" i="22"/>
  <c r="O31" i="22"/>
  <c r="M31" i="22"/>
  <c r="F31" i="22"/>
  <c r="G31" i="22" s="1"/>
  <c r="H31" i="22" s="1"/>
  <c r="I31" i="22" s="1"/>
  <c r="K31" i="22" s="1"/>
  <c r="L31" i="22" s="1"/>
  <c r="E31" i="22"/>
  <c r="D31" i="22"/>
  <c r="C31" i="22"/>
  <c r="B31" i="22"/>
  <c r="A31" i="22"/>
  <c r="C23" i="22"/>
  <c r="B23" i="22"/>
  <c r="A23" i="22"/>
  <c r="C22" i="22"/>
  <c r="B22" i="22"/>
  <c r="A22" i="22"/>
  <c r="C21" i="22"/>
  <c r="B21" i="22"/>
  <c r="A21" i="22"/>
  <c r="C20" i="22"/>
  <c r="B20" i="22"/>
  <c r="A20" i="22"/>
  <c r="C19" i="22"/>
  <c r="B19" i="22"/>
  <c r="A19" i="22"/>
  <c r="C18" i="22"/>
  <c r="B18" i="22"/>
  <c r="A18" i="22"/>
  <c r="C17" i="22"/>
  <c r="B17" i="22"/>
  <c r="A17" i="22"/>
  <c r="C16" i="22"/>
  <c r="B16" i="22"/>
  <c r="A16" i="22"/>
  <c r="C15" i="22"/>
  <c r="B15" i="22"/>
  <c r="A15" i="22"/>
  <c r="C14" i="22"/>
  <c r="B14" i="22"/>
  <c r="A14" i="22"/>
  <c r="C13" i="22"/>
  <c r="B13" i="22"/>
  <c r="A13" i="22"/>
  <c r="C12" i="22"/>
  <c r="B12" i="22"/>
  <c r="A12" i="22"/>
  <c r="C16" i="11"/>
  <c r="B16" i="11"/>
  <c r="A16" i="11"/>
  <c r="C15"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G30" i="1" l="1"/>
  <c r="G46" i="1" s="1"/>
  <c r="N39" i="14"/>
  <c r="Q39" i="14"/>
  <c r="N31" i="22"/>
  <c r="Q31" i="22"/>
  <c r="E24" i="1"/>
  <c r="E40" i="1" s="1"/>
  <c r="N33" i="12"/>
  <c r="Q33" i="12"/>
  <c r="F25" i="1"/>
  <c r="F41" i="1" s="1"/>
  <c r="N34" i="13"/>
  <c r="Q36" i="22"/>
  <c r="F24" i="1"/>
  <c r="F40" i="1" s="1"/>
  <c r="Q33" i="13"/>
  <c r="N33" i="13"/>
  <c r="N38" i="15"/>
  <c r="Q38" i="15"/>
  <c r="N31" i="16"/>
  <c r="Q31" i="16"/>
  <c r="F29" i="1"/>
  <c r="F45" i="1" s="1"/>
  <c r="N38" i="13"/>
  <c r="N33" i="14"/>
  <c r="G24" i="1"/>
  <c r="G40" i="1" s="1"/>
  <c r="Q33" i="14"/>
  <c r="N36" i="14"/>
  <c r="G27" i="1"/>
  <c r="G43" i="1" s="1"/>
  <c r="Q36" i="14"/>
  <c r="Q37" i="22"/>
  <c r="Q40" i="22"/>
  <c r="N40" i="22"/>
  <c r="Q39" i="22"/>
  <c r="D24" i="1"/>
  <c r="D40" i="1" s="1"/>
  <c r="N33" i="2"/>
  <c r="Q33" i="2"/>
  <c r="G25" i="1"/>
  <c r="G41" i="1" s="1"/>
  <c r="Q34" i="14"/>
  <c r="N34" i="14"/>
  <c r="N40" i="15"/>
  <c r="Q40" i="15"/>
  <c r="N35" i="22"/>
  <c r="Q35" i="22"/>
  <c r="Q41" i="22"/>
  <c r="F31" i="1"/>
  <c r="N40" i="13"/>
  <c r="N42" i="14"/>
  <c r="Q42" i="14"/>
  <c r="G33" i="1"/>
  <c r="G49" i="1" s="1"/>
  <c r="N35" i="16"/>
  <c r="Q35" i="16"/>
  <c r="K38" i="1"/>
  <c r="J38" i="1"/>
  <c r="N38" i="1"/>
  <c r="L38" i="1"/>
  <c r="H38" i="1"/>
  <c r="F16" i="1"/>
  <c r="AE55" i="1" s="1"/>
  <c r="M38" i="1"/>
  <c r="I38" i="1"/>
  <c r="Q42" i="16"/>
  <c r="Q36" i="17"/>
  <c r="N34" i="2"/>
  <c r="Q34" i="2"/>
  <c r="D25" i="1"/>
  <c r="D41" i="1" s="1"/>
  <c r="N32" i="13"/>
  <c r="F23" i="1"/>
  <c r="F39" i="1" s="1"/>
  <c r="Q32" i="13"/>
  <c r="N39" i="15"/>
  <c r="Q39" i="15"/>
  <c r="G23" i="1"/>
  <c r="N32" i="14"/>
  <c r="D32" i="1"/>
  <c r="D48" i="1" s="1"/>
  <c r="D26" i="1"/>
  <c r="D42" i="1" s="1"/>
  <c r="N35" i="2"/>
  <c r="D30" i="1"/>
  <c r="D46" i="1" s="1"/>
  <c r="N39" i="2"/>
  <c r="F34" i="12"/>
  <c r="G34" i="12" s="1"/>
  <c r="H34" i="12" s="1"/>
  <c r="I34" i="12" s="1"/>
  <c r="K34" i="12" s="1"/>
  <c r="L34" i="12" s="1"/>
  <c r="D34" i="12"/>
  <c r="F26" i="1"/>
  <c r="F42" i="1" s="1"/>
  <c r="N35" i="13"/>
  <c r="Q41" i="2"/>
  <c r="Q35" i="2"/>
  <c r="F22" i="1"/>
  <c r="F38" i="1" s="1"/>
  <c r="N31" i="13"/>
  <c r="O31" i="17"/>
  <c r="N31" i="17"/>
  <c r="N33" i="17"/>
  <c r="Q33" i="17"/>
  <c r="Q34" i="16"/>
  <c r="N34" i="16"/>
  <c r="Q42" i="22"/>
  <c r="N40" i="16"/>
  <c r="Q40" i="16"/>
  <c r="D28" i="1"/>
  <c r="D44" i="1" s="1"/>
  <c r="N37" i="2"/>
  <c r="G22" i="1"/>
  <c r="G38" i="1" s="1"/>
  <c r="Q31" i="14"/>
  <c r="N31" i="14"/>
  <c r="D22" i="1"/>
  <c r="D38" i="1" s="1"/>
  <c r="N31" i="2"/>
  <c r="F28" i="1"/>
  <c r="F44" i="1" s="1"/>
  <c r="N37" i="13"/>
  <c r="G31" i="1"/>
  <c r="Q40" i="14"/>
  <c r="N40" i="14"/>
  <c r="Q37" i="2"/>
  <c r="Q39" i="2"/>
  <c r="N35" i="12"/>
  <c r="F42" i="12"/>
  <c r="G42" i="12" s="1"/>
  <c r="H42" i="12" s="1"/>
  <c r="I42" i="12" s="1"/>
  <c r="K42" i="12" s="1"/>
  <c r="D42" i="12"/>
  <c r="G28" i="1"/>
  <c r="G44" i="1" s="1"/>
  <c r="Q37" i="14"/>
  <c r="N37" i="14"/>
  <c r="G29" i="1"/>
  <c r="G45" i="1" s="1"/>
  <c r="N38" i="14"/>
  <c r="N36" i="16"/>
  <c r="Q36" i="16"/>
  <c r="Q35" i="17"/>
  <c r="N35" i="17"/>
  <c r="N40" i="1"/>
  <c r="K40" i="1"/>
  <c r="L40" i="1"/>
  <c r="J40" i="1"/>
  <c r="I40" i="1"/>
  <c r="H40" i="1"/>
  <c r="D29" i="1"/>
  <c r="D45" i="1" s="1"/>
  <c r="N38" i="2"/>
  <c r="N42" i="2"/>
  <c r="E22" i="1"/>
  <c r="E38" i="1" s="1"/>
  <c r="N31" i="12"/>
  <c r="E26" i="1"/>
  <c r="E42" i="1" s="1"/>
  <c r="Q35" i="12"/>
  <c r="F38" i="12"/>
  <c r="G38" i="12" s="1"/>
  <c r="H38" i="12" s="1"/>
  <c r="I38" i="12" s="1"/>
  <c r="K38" i="12" s="1"/>
  <c r="E30" i="1"/>
  <c r="E46" i="1" s="1"/>
  <c r="N39" i="12"/>
  <c r="Q41" i="14"/>
  <c r="Q37" i="15"/>
  <c r="Q32" i="16"/>
  <c r="Q41" i="18"/>
  <c r="Q37" i="20"/>
  <c r="E32" i="1"/>
  <c r="E48" i="1" s="1"/>
  <c r="Q41" i="12"/>
  <c r="G26" i="1"/>
  <c r="G42" i="1" s="1"/>
  <c r="Q35" i="14"/>
  <c r="Q42" i="12"/>
  <c r="N42" i="12"/>
  <c r="Q41" i="13"/>
  <c r="Q35" i="15"/>
  <c r="Q41" i="15"/>
  <c r="D23" i="1"/>
  <c r="N32" i="2"/>
  <c r="D27" i="1"/>
  <c r="D43" i="1" s="1"/>
  <c r="N36" i="2"/>
  <c r="D31" i="1"/>
  <c r="D47" i="1" s="1"/>
  <c r="N40" i="2"/>
  <c r="N41" i="12"/>
  <c r="Q35" i="13"/>
  <c r="N39" i="13"/>
  <c r="N35" i="14"/>
  <c r="Q38" i="18"/>
  <c r="N44" i="1"/>
  <c r="K44" i="1"/>
  <c r="L44" i="1"/>
  <c r="J44" i="1"/>
  <c r="I44" i="1"/>
  <c r="M44" i="1"/>
  <c r="H44" i="1"/>
  <c r="E39" i="1"/>
  <c r="Q37" i="12"/>
  <c r="E47" i="1"/>
  <c r="Q33" i="16"/>
  <c r="Q38" i="16"/>
  <c r="Q41" i="16"/>
  <c r="Q40" i="17"/>
  <c r="Q32" i="19"/>
  <c r="Q41" i="21"/>
  <c r="K46" i="1"/>
  <c r="J46" i="1"/>
  <c r="N46" i="1"/>
  <c r="L46" i="1"/>
  <c r="I46" i="1"/>
  <c r="H42" i="1"/>
  <c r="N32" i="12"/>
  <c r="N40" i="12"/>
  <c r="Q34" i="13"/>
  <c r="Q39" i="16"/>
  <c r="Q32" i="20"/>
  <c r="Q35" i="20"/>
  <c r="Q38" i="21"/>
  <c r="I45" i="1"/>
  <c r="H45" i="1"/>
  <c r="M45" i="1"/>
  <c r="J45" i="1"/>
  <c r="N45" i="1"/>
  <c r="K45" i="1"/>
  <c r="N48" i="1"/>
  <c r="K48" i="1"/>
  <c r="L48" i="1"/>
  <c r="J48" i="1"/>
  <c r="I48" i="1"/>
  <c r="E44" i="1"/>
  <c r="Q36" i="13"/>
  <c r="Q38" i="13"/>
  <c r="Q40" i="13"/>
  <c r="Q42" i="13"/>
  <c r="Q32" i="15"/>
  <c r="Q34" i="15"/>
  <c r="Q36" i="15"/>
  <c r="Q37" i="18"/>
  <c r="Q33" i="19"/>
  <c r="K42" i="1"/>
  <c r="J42" i="1"/>
  <c r="N42" i="1"/>
  <c r="L42" i="1"/>
  <c r="Q42" i="15"/>
  <c r="Q34" i="17"/>
  <c r="Q39" i="17"/>
  <c r="Q42" i="17"/>
  <c r="Q35" i="21"/>
  <c r="Q32" i="18"/>
  <c r="Q38" i="19"/>
  <c r="Q38" i="17"/>
  <c r="Q34" i="18"/>
  <c r="Q36" i="18"/>
  <c r="Q42" i="18"/>
  <c r="Q41" i="19"/>
  <c r="Q38" i="20"/>
  <c r="Q33" i="21"/>
  <c r="Q40" i="18"/>
  <c r="Q33" i="20"/>
  <c r="Q41" i="20"/>
  <c r="Q37" i="21"/>
  <c r="I41" i="1"/>
  <c r="H41" i="1"/>
  <c r="M41" i="1"/>
  <c r="J41" i="1"/>
  <c r="Q40" i="20"/>
  <c r="Q32" i="21"/>
  <c r="Q40" i="21"/>
  <c r="F13" i="1"/>
  <c r="Q34" i="19"/>
  <c r="Q42" i="19"/>
  <c r="Q34" i="20"/>
  <c r="Q42" i="20"/>
  <c r="Q34" i="21"/>
  <c r="Q42" i="21"/>
  <c r="M43" i="1"/>
  <c r="L43" i="1"/>
  <c r="I43" i="1"/>
  <c r="K43" i="1"/>
  <c r="Q41" i="17"/>
  <c r="Q31" i="18"/>
  <c r="Q35" i="18"/>
  <c r="Q39" i="18"/>
  <c r="Q31" i="19"/>
  <c r="Q39" i="19"/>
  <c r="Q31" i="20"/>
  <c r="Q39" i="20"/>
  <c r="Q31" i="21"/>
  <c r="Q39" i="21"/>
  <c r="I49" i="1"/>
  <c r="H49" i="1"/>
  <c r="M49" i="1"/>
  <c r="N43" i="1"/>
  <c r="Q36" i="19"/>
  <c r="Q36" i="20"/>
  <c r="Q36" i="21"/>
  <c r="F5" i="1"/>
  <c r="J49" i="1"/>
  <c r="M47" i="1" l="1"/>
  <c r="L47" i="1"/>
  <c r="I47" i="1"/>
  <c r="N47" i="1"/>
  <c r="K47" i="1"/>
  <c r="H47" i="1"/>
  <c r="J47" i="1"/>
  <c r="G47" i="1"/>
  <c r="D39" i="1"/>
  <c r="G39" i="1"/>
  <c r="G50" i="1" s="1"/>
  <c r="W55" i="1" s="1"/>
  <c r="W56" i="1" s="1"/>
  <c r="N50" i="1"/>
  <c r="AD55" i="1" s="1"/>
  <c r="AD56" i="1" s="1"/>
  <c r="F50" i="1"/>
  <c r="V55" i="1" s="1"/>
  <c r="V56" i="1" s="1"/>
  <c r="E25" i="1"/>
  <c r="E41" i="1" s="1"/>
  <c r="E50" i="1" s="1"/>
  <c r="U55" i="1" s="1"/>
  <c r="U56" i="1" s="1"/>
  <c r="Q34" i="12"/>
  <c r="N34" i="12"/>
  <c r="F47" i="1"/>
  <c r="D50" i="1"/>
  <c r="T55" i="1" s="1"/>
  <c r="T56" i="1" s="1"/>
  <c r="M50" i="1"/>
  <c r="AC55" i="1" s="1"/>
  <c r="AC56" i="1" s="1"/>
  <c r="M39" i="1"/>
  <c r="L39" i="1"/>
  <c r="L50" i="1" s="1"/>
  <c r="AB55" i="1" s="1"/>
  <c r="AB56" i="1" s="1"/>
  <c r="I39" i="1"/>
  <c r="I50" i="1" s="1"/>
  <c r="Y55" i="1" s="1"/>
  <c r="Y56" i="1" s="1"/>
  <c r="N39" i="1"/>
  <c r="K39" i="1"/>
  <c r="K50" i="1" s="1"/>
  <c r="AA55" i="1" s="1"/>
  <c r="AA56" i="1" s="1"/>
  <c r="H39" i="1"/>
  <c r="H50" i="1" s="1"/>
  <c r="X55" i="1" s="1"/>
  <c r="X56" i="1" s="1"/>
  <c r="J39" i="1"/>
  <c r="J50" i="1" s="1"/>
  <c r="Z55" i="1" s="1"/>
  <c r="Z56" i="1" s="1"/>
  <c r="AE56" i="1" l="1"/>
</calcChain>
</file>

<file path=xl/sharedStrings.xml><?xml version="1.0" encoding="utf-8"?>
<sst xmlns="http://schemas.openxmlformats.org/spreadsheetml/2006/main" count="2996" uniqueCount="232">
  <si>
    <t>Year</t>
  </si>
  <si>
    <t>FLP</t>
  </si>
  <si>
    <t>FLI</t>
  </si>
  <si>
    <t>Section 1: Data sourced from FAOSTAT</t>
  </si>
  <si>
    <t>Section 2: Loss Percentages</t>
  </si>
  <si>
    <t>Section 3. Loss Percentages applied to the base weights</t>
  </si>
  <si>
    <t>sum of value</t>
  </si>
  <si>
    <t>Group</t>
  </si>
  <si>
    <t>Item Code</t>
  </si>
  <si>
    <t xml:space="preserve">Commodity </t>
  </si>
  <si>
    <t>Price</t>
  </si>
  <si>
    <t>Value</t>
  </si>
  <si>
    <t>Country:</t>
  </si>
  <si>
    <t>Harvest</t>
  </si>
  <si>
    <t>Farm</t>
  </si>
  <si>
    <t xml:space="preserve">Transport </t>
  </si>
  <si>
    <t>Storage</t>
  </si>
  <si>
    <t>Wholesale</t>
  </si>
  <si>
    <t>Processing</t>
  </si>
  <si>
    <t>No data</t>
  </si>
  <si>
    <t>Loss percentatges by Stage***</t>
  </si>
  <si>
    <t>Reference Quantities Remaining by Stage***</t>
  </si>
  <si>
    <t>Country</t>
  </si>
  <si>
    <t xml:space="preserve">Year </t>
  </si>
  <si>
    <t>Sources</t>
  </si>
  <si>
    <t>All available</t>
  </si>
  <si>
    <t>Remaining Supply at the retail stage</t>
  </si>
  <si>
    <t>Refernce Quantity</t>
  </si>
  <si>
    <t>Base Year Loss (qty)</t>
  </si>
  <si>
    <t>Example from the methodological document</t>
  </si>
  <si>
    <r>
      <t xml:space="preserve">Total Supply Chain Loss Percentage </t>
    </r>
    <r>
      <rPr>
        <b/>
        <sz val="11"/>
        <color rgb="FF0070C0"/>
        <rFont val="Calibri"/>
        <family val="2"/>
        <scheme val="minor"/>
      </rPr>
      <t>(divide remaining Supply at the Retail stage by the refernce quantity)</t>
    </r>
  </si>
  <si>
    <t>Instructions: These are the same commodities from the inital default FLI Baskets. The Country may want to track more commodities than the minimum or replace the default basket with different commodities based on National priorities. This is the minimum suggested by the SDG 12.3 Methodology. This is an example basket, it should be replaced by the basket for the country.</t>
  </si>
  <si>
    <t>Table 1: Loss Percentages by stage of the value chain</t>
  </si>
  <si>
    <t xml:space="preserve">Table 2: Loss Percentages by stage of the value chain applied to a reference quantity </t>
  </si>
  <si>
    <t>Base Year Production if Harvest Losses were included</t>
  </si>
  <si>
    <t>Instructions: The subnational loss percentages will be applied to post-harvest quantities at farm. In this case we will start with a reference quantity of 1000 for all chains. The percentages in the total Suppply Chain column will go into the FLI calculations tables in the first workbook for the year which they were calculated. Each year they would have be updated or modeled to see the trend over time (A17:G24). The formula for the Total Suppy Percentage is one minus (the remaining supply/beginning supply). Loss percentages should be divided by 100 in order to get a percentage that is between (0,1)</t>
  </si>
  <si>
    <t xml:space="preserve">Instructions For the Subnational Percentages: These are example tables that summarize how the subnational data should be collected by year (so for each new year a duplicate of this workbook should be made). The stages are represent the simplified Supply Chain below. 
Table 1 is the loss percentages by stage of the value chain. These numbers should come from nationally representative sample surveys. As place holders, they can be based on expert opinion, rapid appraisal methods or other detailed data collection methods (these are less preferred as they are more difficult to accurately measure against). 
Table 2. gives the calculation of remaining quantities that pass through each stage, starting with a reference quantity at the farm and then systematically applying the percentages by stage 
DO NOT ADD PERCENTAGES ACROSS THE VALUE CHAIN, as the quantities at recursive stages will be less of losses, and the denominator will not be the same
</t>
  </si>
  <si>
    <t xml:space="preserve">Instructions for the FLI: The FLI at the country level will be compiled in three steps illustrated below.
Step 1: Compile percentage losses of each commodity l_ijt
The loss percentages l_ijt by country (i), commodity (j) and year (t) are the first variable to be obtained for the indicator. Losses can be either measured directly through nationally representative sample surveys along the supply chain or can be modeled through the methodology provided by FAO. Loss percentages and the final output of the whole data collection effort and the central piece of the methodology.
Step 2: Compile the Food Loss Percentage of a country (FLP)
The Food Loss Percentage is the weighted average of all the commodities loss percentages in a given country, where the weights are equal to the commodities value of production. 
The set quantities and prices are extracted from FAOSTAT  and are based on officially reported data by the countries to the FAO using the international Central Product Classification (CPC) Version 2.1 .3
Step 3: Compile the FLI as the ratio between two Food Loss Percentages
The country-level indices (FLI), are simply equal to the ratio of the Food Loss Percentage in the current period and the FLP in the base period multiplied by 100:
</t>
  </si>
  <si>
    <t>Selection of Commodity Baskets</t>
  </si>
  <si>
    <t xml:space="preserve">From the Methodological Document: The Global Food Loss Index (GFLI) is the aggregation of country-level Food Loss Indices (FLI). While the aggregated index is relevant for global and international monitoring, countries will likely gain the most value from the disaggregated Food Loss Index (FLI) at the sub-national level by geographic area or agro-ecological zone, points of the value chain (farm, transport, markets, processers), and distributive economic sectors (small-holders or traditional sector versus large and commercial farms/firms) at each stage. The Food Loss Index has a traditional fixed-base formula comparing percentage losses of country (i) in the current period (t) to percentage losses in the base period (t0) for a basket of commodities, using value of production in the base period as the weights. The index is a composite of commodities (j) that are key in national agricultural production or food systems, including crops, livestock, and fisheries.  It tracks losses as a percentage of total supply (l_ijt), in order to exclude the impact of production variability. 
Steps to compiling the Index if the data exists:
Step 1: Select Basket of commodities and compile weights
Step2: Compile Food Loss Percentages
Step 3: Compare Food Losses over time
</t>
  </si>
  <si>
    <t>Whole Supply Chain</t>
  </si>
  <si>
    <t>If No Sub-national numbers exist then enter the loss percent estimated for the whole supply chain; Otherwise this column should be zero</t>
  </si>
  <si>
    <t>Figure: Loss percentages by commodity in the basket</t>
  </si>
  <si>
    <t xml:space="preserve">Figure: Food Loss Percentage and Food Loss Index over time </t>
  </si>
  <si>
    <t>s</t>
  </si>
  <si>
    <t>Base year Production+Imports (qty)</t>
  </si>
  <si>
    <t>Production +Imports</t>
  </si>
  <si>
    <t>Chile</t>
  </si>
  <si>
    <t>Current year Production+Imports (qty)</t>
  </si>
  <si>
    <t>Current Year Loss (qty)</t>
  </si>
  <si>
    <t xml:space="preserve">Production </t>
  </si>
  <si>
    <t>Imports</t>
  </si>
  <si>
    <t>These numbers should be collected from the Annual Agricultural Production Questionnaires/ Food Balance Sheets</t>
  </si>
  <si>
    <t>Data within this sheet should  be sourced in the sources file, and any footers needed should be added</t>
  </si>
  <si>
    <t>Item</t>
  </si>
  <si>
    <t>Data</t>
  </si>
  <si>
    <t>Heading</t>
  </si>
  <si>
    <t>CPC</t>
  </si>
  <si>
    <t>Item Name</t>
  </si>
  <si>
    <t>Production + Imports (Average 2014-2016)</t>
  </si>
  <si>
    <t>Imports (Average 2014-2016)</t>
  </si>
  <si>
    <t>Production + Imports</t>
  </si>
  <si>
    <t>Price</t>
  </si>
  <si>
    <t>Percent of total value of Production</t>
  </si>
  <si>
    <t>Cereals &amp; Pulses</t>
  </si>
  <si>
    <t>0111</t>
  </si>
  <si>
    <t>Wheat</t>
  </si>
  <si>
    <t xml:space="preserve"> 90,015,000</t>
  </si>
  <si>
    <t>1,211,374</t>
  </si>
  <si>
    <t xml:space="preserve"> 91,226,374</t>
  </si>
  <si>
    <t>157.78</t>
  </si>
  <si>
    <t>0.22</t>
  </si>
  <si>
    <t>0113</t>
  </si>
  <si>
    <t>Rice, paddy</t>
  </si>
  <si>
    <t>157,648,436</t>
  </si>
  <si>
    <t xml:space="preserve">       NA</t>
  </si>
  <si>
    <t>278.66</t>
  </si>
  <si>
    <t>0.38</t>
  </si>
  <si>
    <t>Fish &amp; Fish Products</t>
  </si>
  <si>
    <t>0</t>
  </si>
  <si>
    <t xml:space="preserve"> </t>
  </si>
  <si>
    <t>Fruits &amp; Vegetables</t>
  </si>
  <si>
    <t>01312</t>
  </si>
  <si>
    <t>Bananas</t>
  </si>
  <si>
    <t xml:space="preserve"> 29,172,500</t>
  </si>
  <si>
    <t>281.63</t>
  </si>
  <si>
    <t>0.07</t>
  </si>
  <si>
    <t>01316</t>
  </si>
  <si>
    <t>Mangoes, mangosteens, guavas</t>
  </si>
  <si>
    <t xml:space="preserve"> 18,653,000</t>
  </si>
  <si>
    <t xml:space="preserve">      638</t>
  </si>
  <si>
    <t xml:space="preserve"> 18,653,638</t>
  </si>
  <si>
    <t>599.17</t>
  </si>
  <si>
    <t>0.04</t>
  </si>
  <si>
    <t>Meat &amp; Animals Products</t>
  </si>
  <si>
    <t>02211</t>
  </si>
  <si>
    <t>Milk, whole fresh cow</t>
  </si>
  <si>
    <t xml:space="preserve"> 75,530,620</t>
  </si>
  <si>
    <t xml:space="preserve">      150</t>
  </si>
  <si>
    <t xml:space="preserve"> 75,530,770</t>
  </si>
  <si>
    <t>312.06</t>
  </si>
  <si>
    <t>0.18</t>
  </si>
  <si>
    <t>21121</t>
  </si>
  <si>
    <t>Meat, chicken</t>
  </si>
  <si>
    <t xml:space="preserve">  3,331,311</t>
  </si>
  <si>
    <t xml:space="preserve">        7</t>
  </si>
  <si>
    <t xml:space="preserve">  3,331,318</t>
  </si>
  <si>
    <t>1425.71</t>
  </si>
  <si>
    <t>0.01</t>
  </si>
  <si>
    <t>Roots, Tubers &amp; Oil-Bearing Crops</t>
  </si>
  <si>
    <t>0142</t>
  </si>
  <si>
    <t>Groundnuts, with shell</t>
  </si>
  <si>
    <t xml:space="preserve">  6,814,000</t>
  </si>
  <si>
    <t>451.14</t>
  </si>
  <si>
    <t>0.02</t>
  </si>
  <si>
    <t>01510</t>
  </si>
  <si>
    <t>Potatoes</t>
  </si>
  <si>
    <t xml:space="preserve"> 45,889,500</t>
  </si>
  <si>
    <t xml:space="preserve">       24</t>
  </si>
  <si>
    <t xml:space="preserve"> 45,889,524</t>
  </si>
  <si>
    <t>168.78</t>
  </si>
  <si>
    <t>0.11</t>
  </si>
  <si>
    <t>Other</t>
  </si>
  <si>
    <t>01654</t>
  </si>
  <si>
    <t>Anise, badian, fennel, coriander</t>
  </si>
  <si>
    <t xml:space="preserve">    589,000</t>
  </si>
  <si>
    <t xml:space="preserve">   45,361</t>
  </si>
  <si>
    <t xml:space="preserve">    634,361</t>
  </si>
  <si>
    <t>5527.22</t>
  </si>
  <si>
    <t>01802</t>
  </si>
  <si>
    <t>Sugar cane</t>
  </si>
  <si>
    <t>355,390,500</t>
  </si>
  <si>
    <t>32.84</t>
  </si>
  <si>
    <t>0.86</t>
  </si>
  <si>
    <t>production.x</t>
  </si>
  <si>
    <t>imports.x</t>
  </si>
  <si>
    <t>production.y</t>
  </si>
  <si>
    <t>imports.y</t>
  </si>
  <si>
    <t>Item</t>
  </si>
  <si>
    <t>Data</t>
  </si>
  <si>
    <t>Country</t>
  </si>
  <si>
    <t>India</t>
  </si>
  <si>
    <t>2015</t>
  </si>
  <si>
    <t>Sources</t>
  </si>
  <si>
    <t>All available</t>
  </si>
  <si>
    <t>Whole Supply Chain</t>
  </si>
  <si>
    <t>flagcombination</t>
  </si>
  <si>
    <t>I;e</t>
  </si>
  <si>
    <t>2016</t>
  </si>
  <si>
    <t>Harvest</t>
  </si>
  <si>
    <t>Farm</t>
  </si>
  <si>
    <t>Storage</t>
  </si>
  <si>
    <t>Wholesale</t>
  </si>
  <si>
    <t>Processing</t>
  </si>
  <si>
    <t>2017</t>
  </si>
  <si>
    <t>2018</t>
  </si>
  <si>
    <t>NA - NA</t>
  </si>
  <si>
    <t>1.43 - 1.69</t>
  </si>
  <si>
    <t>No data</t>
  </si>
  <si>
    <t>0.02 - 39.5</t>
  </si>
  <si>
    <t>6</t>
  </si>
  <si>
    <t>0.2 - 6</t>
  </si>
  <si>
    <t>1.33 - 28.5</t>
  </si>
  <si>
    <t>2.09 - 27.5</t>
  </si>
  <si>
    <t>6.95</t>
  </si>
  <si>
    <t>2.05 - 4.79</t>
  </si>
  <si>
    <t>0.01 - 1.22</t>
  </si>
  <si>
    <t>2.58 - 23.5</t>
  </si>
  <si>
    <t>0.02 - 3.87</t>
  </si>
  <si>
    <t>12.4 - 12.4</t>
  </si>
  <si>
    <t>2.19 - 2.48</t>
  </si>
  <si>
    <t>2.11 - 2.78</t>
  </si>
  <si>
    <t>measureditemcpc</t>
  </si>
  <si>
    <t>crop</t>
  </si>
  <si>
    <t>timepointyears</t>
  </si>
  <si>
    <t>loss_per_clean</t>
  </si>
  <si>
    <t>fsc_location</t>
  </si>
  <si>
    <t>tag_datacollection</t>
  </si>
  <si>
    <t>reference</t>
  </si>
  <si>
    <t>url</t>
  </si>
  <si>
    <t>LitReview</t>
  </si>
  <si>
    <t>Rahman et al., (1945)</t>
  </si>
  <si>
    <t>http://www.mod.gov.tr/Lists/RecentPublications/Attachments/120/Reducing%20Postharvest%20Losses%20in%20the%20OIC%20Member%20Countries.pdf</t>
  </si>
  <si>
    <t>Farm/Storage</t>
  </si>
  <si>
    <t>FAO 1977b</t>
  </si>
  <si>
    <t>https://www.nap.edu/catalog/20028/postharvest-food-losses-in-developing-countries</t>
  </si>
  <si>
    <t>Wholesale/Storage</t>
  </si>
  <si>
    <t>WholeSupplyChain</t>
  </si>
  <si>
    <t>-</t>
  </si>
  <si>
    <t>Prasad et al.</t>
  </si>
  <si>
    <t>LItREview</t>
  </si>
  <si>
    <t>Khan and Kulachi, (2002)</t>
  </si>
  <si>
    <t>Survey</t>
  </si>
  <si>
    <t>S.N.Jha, P.K. Vishwakarma Tauqueer Ahmad ; ICAR-All India Coordinated Research Project on Post-Harvest Technology</t>
  </si>
  <si>
    <t>http://www.ciphet.in/upload/sphl/MOFPI%20REPORT1.pdf</t>
  </si>
  <si>
    <t xml:space="preserve">ICAR - S.K. Nanda, P.K. Vishwakarma </t>
  </si>
  <si>
    <t>https://www.researchgate.net/publication/280780214_Harvest_and_post_harvest_losses_of_major_crops_and_livestock_produce_in_India</t>
  </si>
  <si>
    <t>Rice</t>
  </si>
  <si>
    <t>(Boxall and Greeley, 1978)</t>
  </si>
  <si>
    <t>Case Study</t>
  </si>
  <si>
    <t xml:space="preserve">FAO Case Studies on Food loss Analysis </t>
  </si>
  <si>
    <t>http://www.fao.org/save-food/resources/publications/casestudies/en/</t>
  </si>
  <si>
    <t>Transport</t>
  </si>
  <si>
    <t>Groundnut</t>
  </si>
  <si>
    <t>Farm/Transport</t>
  </si>
  <si>
    <t>Groundnuts, Excluding Shelled</t>
  </si>
  <si>
    <t>Rapid Assessment</t>
  </si>
  <si>
    <t>Kitinoja</t>
  </si>
  <si>
    <t>http://ucanr.edu/datastoreFiles/234-1847.pdf</t>
  </si>
  <si>
    <t>Guava</t>
  </si>
  <si>
    <t>Mangoes</t>
  </si>
  <si>
    <t>Mango (fresh)</t>
  </si>
  <si>
    <t>Retail</t>
  </si>
  <si>
    <t>Mango (pulp)</t>
  </si>
  <si>
    <t>Roy, 1993</t>
  </si>
  <si>
    <t>Litreview</t>
  </si>
  <si>
    <t>CIP. FAO, 1995.</t>
  </si>
  <si>
    <t>http://www.fao.org/3/a-ax440e.pdf</t>
  </si>
  <si>
    <t>(Minten et al., 2016</t>
  </si>
  <si>
    <t>Gauraha, 1999</t>
  </si>
  <si>
    <t>Pandyet al, 2003</t>
  </si>
  <si>
    <t>Kumar et al, 2004</t>
  </si>
  <si>
    <t>Kumar et al, 2006</t>
  </si>
  <si>
    <t>Coriander</t>
  </si>
  <si>
    <t>Sugar Cane</t>
  </si>
  <si>
    <t>2019</t>
  </si>
  <si>
    <t>2020</t>
  </si>
  <si>
    <t>2021</t>
  </si>
  <si>
    <t>2022</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</si>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</sst>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00"/>
  </numFmts>
  <fonts count="10" x14ac:knownFonts="1">
    <font>
      <sz val="11"/>
      <color theme="1"/>
      <name val="Calibri"/>
      <family val="2"/>
      <scheme val="minor"/>
    </font>
    <font>
      <sz val="11"/>
      <color theme="1"/>
      <name val="Calibri"/>
    </font>
    <font>
      <sz val="12"/>
      <color theme="0"/>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1"/>
      <color theme="1"/>
      <name val="Calibri"/>
      <family val="2"/>
      <scheme val="minor"/>
    </font>
    <font>
      <sz val="11"/>
      <color theme="8" tint="-0.249977111117893"/>
      <name val="Calibri"/>
      <family val="2"/>
      <scheme val="minor"/>
    </font>
    <font>
      <sz val="10"/>
      <color rgb="FF000000"/>
      <name val="Lucida Console"/>
      <family val="3"/>
    </font>
    <font>
      <b/>
      <sz val="11"/>
      <color rgb="FF0070C0"/>
      <name val="Calibri"/>
      <family val="2"/>
      <scheme val="minor"/>
    </font>
  </fonts>
  <fills count="13">
    <fill>
      <patternFill patternType="none"/>
    </fill>
    <fill>
      <patternFill patternType="gray125"/>
    </fill>
    <fill>
      <patternFill patternType="solid">
        <fgColor theme="8"/>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17">
    <xf numFmtId="0" fontId="0" fillId="0" borderId="0" xfId="0"/>
    <xf numFmtId="0" fontId="1" fillId="0" borderId="0" xfId="0" applyFont="1" applyAlignment="1">
      <alignment wrapText="1"/>
    </xf>
    <xf numFmtId="0" fontId="1" fillId="0" borderId="0" xfId="0" applyFont="1"/>
    <xf numFmtId="0" fontId="4" fillId="0" borderId="0" xfId="0" applyFont="1" applyAlignment="1">
      <alignment vertical="center" wrapText="1"/>
    </xf>
    <xf numFmtId="9" fontId="1" fillId="3" borderId="1" xfId="0" applyNumberFormat="1" applyFont="1" applyFill="1" applyBorder="1" applyAlignment="1">
      <alignment horizontal="center" vertical="center"/>
    </xf>
    <xf numFmtId="43" fontId="1" fillId="3" borderId="1" xfId="0" applyNumberFormat="1" applyFont="1" applyFill="1" applyBorder="1" applyAlignment="1">
      <alignment horizontal="center" vertical="center"/>
    </xf>
    <xf numFmtId="43" fontId="1" fillId="3" borderId="2" xfId="0" applyNumberFormat="1" applyFont="1" applyFill="1" applyBorder="1" applyAlignment="1">
      <alignment horizontal="center" vertical="center"/>
    </xf>
    <xf numFmtId="43" fontId="1" fillId="3" borderId="3" xfId="0" applyNumberFormat="1" applyFont="1" applyFill="1" applyBorder="1" applyAlignment="1">
      <alignment horizontal="center" vertical="center"/>
    </xf>
    <xf numFmtId="43" fontId="1" fillId="3" borderId="4" xfId="0" applyNumberFormat="1" applyFont="1" applyFill="1" applyBorder="1" applyAlignment="1">
      <alignment horizontal="center" vertical="center"/>
    </xf>
    <xf numFmtId="0" fontId="1" fillId="0" borderId="5" xfId="0" applyFont="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0" borderId="8" xfId="0" applyFont="1" applyBorder="1" applyAlignment="1">
      <alignment horizontal="left" vertical="center" wrapText="1"/>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5" fillId="0" borderId="0" xfId="0" applyFont="1"/>
    <xf numFmtId="43" fontId="5" fillId="0" borderId="1" xfId="0" applyNumberFormat="1" applyFont="1" applyBorder="1"/>
    <xf numFmtId="0" fontId="5" fillId="0" borderId="10" xfId="0" applyFont="1" applyBorder="1"/>
    <xf numFmtId="0" fontId="5" fillId="0" borderId="11" xfId="0" applyFont="1" applyBorder="1"/>
    <xf numFmtId="43" fontId="5" fillId="0" borderId="11" xfId="0" applyNumberFormat="1" applyFont="1" applyBorder="1"/>
    <xf numFmtId="43" fontId="5" fillId="0" borderId="12" xfId="0" applyNumberFormat="1" applyFont="1" applyBorder="1"/>
    <xf numFmtId="43" fontId="1" fillId="3" borderId="6" xfId="0" applyNumberFormat="1" applyFont="1" applyFill="1" applyBorder="1" applyAlignment="1">
      <alignment horizontal="center" vertical="center"/>
    </xf>
    <xf numFmtId="43" fontId="1" fillId="3" borderId="7" xfId="0" applyNumberFormat="1" applyFont="1" applyFill="1" applyBorder="1" applyAlignment="1">
      <alignment horizontal="center" vertical="center"/>
    </xf>
    <xf numFmtId="0" fontId="5" fillId="0" borderId="13" xfId="0" applyFont="1" applyBorder="1" applyAlignment="1">
      <alignment wrapText="1"/>
    </xf>
    <xf numFmtId="0" fontId="1" fillId="0" borderId="14" xfId="0" applyFont="1" applyBorder="1"/>
    <xf numFmtId="0" fontId="1" fillId="0" borderId="15" xfId="0" applyFont="1" applyBorder="1"/>
    <xf numFmtId="0" fontId="5" fillId="0" borderId="1" xfId="0" applyFont="1" applyBorder="1"/>
    <xf numFmtId="43" fontId="1" fillId="3" borderId="1" xfId="0" applyNumberFormat="1" applyFont="1" applyFill="1" applyBorder="1"/>
    <xf numFmtId="0" fontId="1" fillId="0" borderId="1" xfId="0" applyFont="1" applyBorder="1"/>
    <xf numFmtId="0" fontId="1" fillId="0" borderId="8" xfId="0" applyFont="1" applyBorder="1"/>
    <xf numFmtId="0" fontId="1" fillId="0" borderId="9" xfId="0" applyFont="1" applyBorder="1"/>
    <xf numFmtId="0" fontId="1" fillId="0" borderId="3" xfId="0" applyFont="1" applyBorder="1"/>
    <xf numFmtId="0" fontId="5" fillId="0" borderId="6" xfId="0" applyFont="1" applyBorder="1" applyAlignment="1">
      <alignment wrapText="1"/>
    </xf>
    <xf numFmtId="0" fontId="5" fillId="0" borderId="5" xfId="0" applyFont="1" applyBorder="1" applyAlignment="1">
      <alignment horizontal="center" wrapText="1"/>
    </xf>
    <xf numFmtId="0" fontId="5" fillId="0" borderId="19" xfId="0" applyFont="1" applyBorder="1"/>
    <xf numFmtId="43" fontId="1" fillId="3" borderId="20" xfId="0" applyNumberFormat="1" applyFont="1" applyFill="1" applyBorder="1"/>
    <xf numFmtId="0" fontId="5" fillId="5" borderId="1" xfId="0" applyFont="1" applyFill="1" applyBorder="1" applyAlignment="1">
      <alignment wrapText="1"/>
    </xf>
    <xf numFmtId="43" fontId="6" fillId="5" borderId="1" xfId="0" applyNumberFormat="1" applyFont="1" applyFill="1" applyBorder="1"/>
    <xf numFmtId="0" fontId="5" fillId="3" borderId="1" xfId="0" applyFont="1" applyFill="1" applyBorder="1" applyAlignment="1">
      <alignment wrapText="1"/>
    </xf>
    <xf numFmtId="0" fontId="7" fillId="6" borderId="0" xfId="0" applyFont="1" applyFill="1"/>
    <xf numFmtId="0" fontId="5" fillId="0" borderId="1" xfId="0" applyFont="1" applyBorder="1" applyAlignment="1">
      <alignment wrapText="1"/>
    </xf>
    <xf numFmtId="0" fontId="5" fillId="3" borderId="1" xfId="0" applyFont="1" applyFill="1" applyBorder="1"/>
    <xf numFmtId="9" fontId="1" fillId="7" borderId="1" xfId="0" applyNumberFormat="1" applyFont="1" applyFill="1" applyBorder="1"/>
    <xf numFmtId="0" fontId="5" fillId="0" borderId="0" xfId="0" applyFont="1" applyAlignment="1">
      <alignment vertical="top" wrapText="1"/>
    </xf>
    <xf numFmtId="0" fontId="5" fillId="0" borderId="0" xfId="0" applyFont="1" applyAlignment="1">
      <alignment horizontal="center" vertical="top" wrapText="1"/>
    </xf>
    <xf numFmtId="0" fontId="5" fillId="3" borderId="5" xfId="0" applyFont="1" applyFill="1" applyBorder="1"/>
    <xf numFmtId="0" fontId="5" fillId="3" borderId="6" xfId="0" applyFont="1" applyFill="1" applyBorder="1"/>
    <xf numFmtId="0" fontId="5" fillId="3" borderId="7" xfId="0" applyFont="1" applyFill="1" applyBorder="1" applyAlignment="1">
      <alignment horizontal="center" vertical="top" wrapText="1"/>
    </xf>
    <xf numFmtId="0" fontId="5" fillId="3" borderId="8" xfId="0" applyFont="1" applyFill="1" applyBorder="1"/>
    <xf numFmtId="0" fontId="5" fillId="3" borderId="2" xfId="0" applyFont="1" applyFill="1" applyBorder="1" applyAlignment="1">
      <alignment horizontal="center" vertical="top" wrapText="1"/>
    </xf>
    <xf numFmtId="0" fontId="5" fillId="3" borderId="9" xfId="0" applyFont="1" applyFill="1" applyBorder="1"/>
    <xf numFmtId="0" fontId="5" fillId="3" borderId="3" xfId="0" applyFont="1" applyFill="1" applyBorder="1"/>
    <xf numFmtId="0" fontId="1" fillId="3" borderId="4" xfId="0" applyFont="1" applyFill="1" applyBorder="1"/>
    <xf numFmtId="0" fontId="1" fillId="8" borderId="21" xfId="0" applyFont="1" applyFill="1" applyBorder="1"/>
    <xf numFmtId="0" fontId="1" fillId="0" borderId="22" xfId="0" applyFont="1" applyBorder="1"/>
    <xf numFmtId="0" fontId="1" fillId="0" borderId="23" xfId="0" applyFont="1" applyBorder="1"/>
    <xf numFmtId="0" fontId="1" fillId="0" borderId="24" xfId="0" applyFont="1" applyBorder="1"/>
    <xf numFmtId="164" fontId="1" fillId="0" borderId="1" xfId="0" applyNumberFormat="1" applyFont="1" applyBorder="1"/>
    <xf numFmtId="43" fontId="1" fillId="0" borderId="0" xfId="0" applyNumberFormat="1" applyFont="1"/>
    <xf numFmtId="0" fontId="7" fillId="6" borderId="1" xfId="0" applyFont="1" applyFill="1" applyBorder="1" applyAlignment="1">
      <alignment wrapText="1"/>
    </xf>
    <xf numFmtId="0" fontId="5" fillId="0" borderId="1" xfId="0" applyFont="1" applyBorder="1" applyAlignment="1">
      <alignment horizontal="center" wrapText="1"/>
    </xf>
    <xf numFmtId="0" fontId="5" fillId="9" borderId="1" xfId="0" applyFont="1" applyFill="1" applyBorder="1" applyAlignment="1">
      <alignment wrapText="1"/>
    </xf>
    <xf numFmtId="0" fontId="7" fillId="6" borderId="1" xfId="0" applyFont="1" applyFill="1" applyBorder="1"/>
    <xf numFmtId="43" fontId="1" fillId="0" borderId="1" xfId="0" applyNumberFormat="1" applyFont="1" applyBorder="1"/>
    <xf numFmtId="164" fontId="1" fillId="9" borderId="1" xfId="0" applyNumberFormat="1" applyFont="1" applyFill="1" applyBorder="1"/>
    <xf numFmtId="0" fontId="5" fillId="0" borderId="25" xfId="0" applyFont="1" applyBorder="1" applyAlignment="1">
      <alignment wrapText="1"/>
    </xf>
    <xf numFmtId="0" fontId="5" fillId="0" borderId="7" xfId="0" applyFont="1" applyBorder="1" applyAlignment="1">
      <alignment wrapText="1"/>
    </xf>
    <xf numFmtId="0" fontId="1" fillId="0" borderId="2" xfId="0" applyFont="1" applyBorder="1"/>
    <xf numFmtId="0" fontId="1" fillId="0" borderId="4" xfId="0" applyFont="1" applyBorder="1"/>
    <xf numFmtId="0" fontId="5" fillId="0" borderId="25" xfId="0" applyFont="1" applyBorder="1"/>
    <xf numFmtId="0" fontId="5" fillId="0" borderId="26" xfId="0" applyFont="1" applyBorder="1" applyAlignment="1">
      <alignment horizontal="center"/>
    </xf>
    <xf numFmtId="0" fontId="5" fillId="0" borderId="27" xfId="0" applyFont="1" applyBorder="1"/>
    <xf numFmtId="0" fontId="5" fillId="0" borderId="28" xfId="0" applyFont="1" applyBorder="1"/>
    <xf numFmtId="0" fontId="1" fillId="3" borderId="25" xfId="0" applyFont="1" applyFill="1" applyBorder="1"/>
    <xf numFmtId="0" fontId="1" fillId="10" borderId="25" xfId="0" applyFont="1" applyFill="1" applyBorder="1"/>
    <xf numFmtId="0" fontId="1" fillId="10" borderId="1" xfId="0" applyFont="1" applyFill="1" applyBorder="1"/>
    <xf numFmtId="43" fontId="1" fillId="10" borderId="1" xfId="0" applyNumberFormat="1" applyFont="1" applyFill="1" applyBorder="1"/>
    <xf numFmtId="164" fontId="1" fillId="7" borderId="1" xfId="0" applyNumberFormat="1" applyFont="1" applyFill="1" applyBorder="1"/>
    <xf numFmtId="0" fontId="1" fillId="3" borderId="1" xfId="0" applyFont="1" applyFill="1" applyBorder="1"/>
    <xf numFmtId="4" fontId="1" fillId="11" borderId="0" xfId="0" applyNumberFormat="1" applyFont="1" applyFill="1"/>
    <xf numFmtId="43" fontId="1" fillId="10" borderId="29" xfId="0" applyNumberFormat="1" applyFont="1" applyFill="1" applyBorder="1"/>
    <xf numFmtId="164" fontId="1" fillId="10" borderId="6" xfId="0" applyNumberFormat="1" applyFont="1" applyFill="1" applyBorder="1"/>
    <xf numFmtId="0" fontId="5" fillId="0" borderId="30" xfId="0" applyFont="1" applyBorder="1" applyAlignment="1">
      <alignment horizontal="center"/>
    </xf>
    <xf numFmtId="0" fontId="1" fillId="0" borderId="31" xfId="0" applyFont="1" applyBorder="1"/>
    <xf numFmtId="164" fontId="1" fillId="10" borderId="25" xfId="0" applyNumberFormat="1" applyFont="1" applyFill="1" applyBorder="1"/>
    <xf numFmtId="164" fontId="1" fillId="10" borderId="1" xfId="0" applyNumberFormat="1" applyFont="1" applyFill="1" applyBorder="1"/>
    <xf numFmtId="164" fontId="1" fillId="10" borderId="32" xfId="0" applyNumberFormat="1" applyFont="1" applyFill="1" applyBorder="1"/>
    <xf numFmtId="164" fontId="1" fillId="10" borderId="3" xfId="0" applyNumberFormat="1" applyFont="1" applyFill="1" applyBorder="1"/>
    <xf numFmtId="164" fontId="1" fillId="10" borderId="30" xfId="0" applyNumberFormat="1" applyFont="1" applyFill="1" applyBorder="1"/>
    <xf numFmtId="0" fontId="5" fillId="0" borderId="30" xfId="0" applyFont="1" applyBorder="1"/>
    <xf numFmtId="0" fontId="8" fillId="0" borderId="0" xfId="0" applyFont="1" applyAlignment="1">
      <alignment vertical="center"/>
    </xf>
    <xf numFmtId="4" fontId="1" fillId="0" borderId="0" xfId="0" applyNumberFormat="1" applyFont="1"/>
    <xf numFmtId="20" fontId="8" fillId="0" borderId="0" xfId="0" applyNumberFormat="1" applyFont="1" applyAlignment="1">
      <alignment vertical="center"/>
    </xf>
    <xf numFmtId="164" fontId="1" fillId="0" borderId="0" xfId="0" applyNumberFormat="1" applyFont="1"/>
    <xf numFmtId="165" fontId="1" fillId="0" borderId="31" xfId="0" applyNumberFormat="1" applyFont="1" applyBorder="1"/>
    <xf numFmtId="166" fontId="1" fillId="0" borderId="30" xfId="0" applyNumberFormat="1" applyFont="1" applyBorder="1"/>
    <xf numFmtId="0" fontId="1" fillId="0" borderId="21" xfId="0" applyFont="1" applyBorder="1"/>
    <xf numFmtId="0" fontId="1" fillId="0" borderId="30" xfId="0" applyFont="1" applyBorder="1"/>
    <xf numFmtId="0" fontId="1" fillId="0" borderId="33" xfId="0" applyFont="1" applyBorder="1"/>
    <xf numFmtId="0" fontId="5" fillId="0" borderId="0" xfId="0" applyFont="1" applyAlignment="1">
      <alignment horizontal="center"/>
    </xf>
    <xf numFmtId="0" fontId="5" fillId="12" borderId="0" xfId="0" applyFont="1" applyFill="1"/>
    <xf numFmtId="0" fontId="2" fillId="2" borderId="0" xfId="0" applyFont="1" applyFill="1" applyAlignment="1">
      <alignment horizontal="left" vertical="center" wrapText="1"/>
    </xf>
    <xf numFmtId="0" fontId="3" fillId="2" borderId="0" xfId="0" applyFont="1" applyFill="1" applyAlignment="1">
      <alignment horizontal="left" vertical="top" wrapText="1"/>
    </xf>
    <xf numFmtId="0" fontId="3" fillId="2" borderId="0" xfId="0" applyFont="1" applyFill="1" applyAlignment="1">
      <alignment horizontal="left" vertical="center" wrapText="1"/>
    </xf>
    <xf numFmtId="0" fontId="5" fillId="0" borderId="1" xfId="0" applyFont="1" applyBorder="1" applyAlignment="1">
      <alignment horizontal="center"/>
    </xf>
    <xf numFmtId="0" fontId="1" fillId="0" borderId="0" xfId="0" applyFont="1" applyAlignment="1">
      <alignment horizontal="center"/>
    </xf>
    <xf numFmtId="0" fontId="4" fillId="2" borderId="16" xfId="0" applyFont="1" applyFill="1" applyBorder="1" applyAlignment="1">
      <alignment horizontal="left" vertical="center" wrapText="1"/>
    </xf>
    <xf numFmtId="0" fontId="4" fillId="4" borderId="0" xfId="0" applyFont="1" applyFill="1" applyAlignment="1">
      <alignment horizontal="center" vertical="center" wrapText="1"/>
    </xf>
    <xf numFmtId="0" fontId="5" fillId="0" borderId="17" xfId="0" applyFont="1" applyBorder="1" applyAlignment="1">
      <alignment horizontal="center"/>
    </xf>
    <xf numFmtId="0" fontId="5" fillId="0" borderId="16" xfId="0" applyFont="1" applyBorder="1" applyAlignment="1">
      <alignment horizontal="center"/>
    </xf>
    <xf numFmtId="0" fontId="5" fillId="0" borderId="18" xfId="0" applyFont="1" applyBorder="1" applyAlignment="1">
      <alignment horizontal="center"/>
    </xf>
    <xf numFmtId="0" fontId="1" fillId="0" borderId="16" xfId="0" applyFont="1" applyBorder="1" applyAlignment="1">
      <alignment horizontal="center"/>
    </xf>
    <xf numFmtId="0" fontId="1" fillId="0" borderId="31" xfId="0" applyFont="1" applyBorder="1" applyAlignment="1">
      <alignment horizontal="center"/>
    </xf>
  </cellXfs>
  <cellStyles count="1">
    <cellStyle name="Normal" xfId="0" builtinId="0"/>
  </cellStyles>
  <dxfs count="24">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Step3_CompareFLI!$T$55:$AE$55</c:f>
              <c:numCache>
                <c:formatCode>0.0%</c:formatCode>
                <c:ptCount val="12"/>
                <c:pt idx="0" formatCode="General">
                  <c:v>5.8798596597528743E-2</c:v>
                </c:pt>
                <c:pt idx="1">
                  <c:v>5.8798596597528743E-2</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84145768"/>
        <c:axId val="185566928"/>
      </c:lineChart>
      <c:catAx>
        <c:axId val="18414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6928"/>
        <c:crosses val="autoZero"/>
        <c:auto val="1"/>
        <c:lblAlgn val="ctr"/>
        <c:lblOffset val="100"/>
        <c:noMultiLvlLbl val="0"/>
      </c:catAx>
      <c:valAx>
        <c:axId val="18556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576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Step3_CompareFLI!$T$56:$AE$56</c:f>
              <c:numCache>
                <c:formatCode>0.000</c:formatCode>
                <c:ptCount val="12"/>
                <c:pt idx="0">
                  <c:v>100</c:v>
                </c:pt>
                <c:pt idx="1">
                  <c:v>100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86044120"/>
        <c:axId val="186578792"/>
      </c:lineChart>
      <c:catAx>
        <c:axId val="18604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8792"/>
        <c:crosses val="autoZero"/>
        <c:auto val="1"/>
        <c:lblAlgn val="ctr"/>
        <c:lblOffset val="100"/>
        <c:noMultiLvlLbl val="0"/>
      </c:catAx>
      <c:valAx>
        <c:axId val="1865787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4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Step3_CompareFLI!$C$22</c:f>
              <c:strCache>
                <c:ptCount val="1"/>
                <c:pt idx="0">
                  <c:v>Wheat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Step3_CompareFLI!$D$22:$N$22</c:f>
              <c:numCache>
                <c:formatCode>0%</c:formatCode>
                <c:ptCount val="11"/>
                <c:pt idx="0">
                  <c:v>0.06</c:v>
                </c:pt>
                <c:pt idx="1">
                  <c:v>0.06</c:v>
                </c:pt>
                <c:pt idx="2">
                  <c:v>0</c:v>
                </c:pt>
                <c:pt idx="3">
                  <c:v>0</c:v>
                </c:pt>
                <c:pt idx="4">
                  <c:v>0</c:v>
                </c:pt>
                <c:pt idx="5">
                  <c:v>0</c:v>
                </c:pt>
                <c:pt idx="6">
                  <c:v>0</c:v>
                </c:pt>
                <c:pt idx="7">
                  <c:v>0</c:v>
                </c:pt>
                <c:pt idx="8">
                  <c:v>0</c:v>
                </c:pt>
                <c:pt idx="9">
                  <c:v>0</c:v>
                </c:pt>
                <c:pt idx="10">
                  <c:v>0</c:v>
                </c:pt>
              </c:numCache>
            </c:numRef>
          </c:val>
          <c:smooth val="0"/>
        </c:ser>
        <c:ser>
          <c:idx val="1"/>
          <c:order val="1"/>
          <c:tx>
            <c:strRef>
              <c:f>Step3_CompareFLI!$C$23</c:f>
              <c:strCache>
                <c:ptCount val="1"/>
                <c:pt idx="0">
                  <c:v>Rice, paddy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Step3_CompareFLI!$D$23:$N$23</c:f>
              <c:numCache>
                <c:formatCode>0%</c:formatCode>
                <c:ptCount val="11"/>
                <c:pt idx="0">
                  <c:v>4.2000000000000003E-2</c:v>
                </c:pt>
                <c:pt idx="1">
                  <c:v>4.2000000000000003E-2</c:v>
                </c:pt>
                <c:pt idx="2">
                  <c:v>0</c:v>
                </c:pt>
                <c:pt idx="3">
                  <c:v>0</c:v>
                </c:pt>
                <c:pt idx="4">
                  <c:v>0</c:v>
                </c:pt>
                <c:pt idx="5">
                  <c:v>0</c:v>
                </c:pt>
                <c:pt idx="6">
                  <c:v>0</c:v>
                </c:pt>
                <c:pt idx="7">
                  <c:v>0</c:v>
                </c:pt>
                <c:pt idx="8">
                  <c:v>0</c:v>
                </c:pt>
                <c:pt idx="9">
                  <c:v>0</c:v>
                </c:pt>
                <c:pt idx="10">
                  <c:v>0</c:v>
                </c:pt>
              </c:numCache>
            </c:numRef>
          </c:val>
          <c:smooth val="0"/>
        </c:ser>
        <c:ser>
          <c:idx val="2"/>
          <c:order val="2"/>
          <c:tx>
            <c:strRef>
              <c:f>Step3_CompareFLI!$C$24</c:f>
              <c:strCache>
                <c:ptCount val="1"/>
                <c:pt idx="0">
                  <c:v>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Step3_CompareFLI!$D$24:$N$24</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3"/>
          <c:order val="3"/>
          <c:tx>
            <c:strRef>
              <c:f>Step3_CompareFLI!$C$25</c:f>
              <c:strCache>
                <c:ptCount val="1"/>
                <c:pt idx="0">
                  <c:v>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Step3_CompareFLI!$D$25:$N$25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4"/>
          <c:order val="4"/>
          <c:tx>
            <c:strRef>
              <c:f>Step3_CompareFLI!$C$26</c:f>
              <c:strCache>
                <c:ptCount val="1"/>
                <c:pt idx="0">
                  <c:v>Bananas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Step3_CompareFLI!$D$26:$N$26</c:f>
              <c:numCache>
                <c:formatCode>0%</c:formatCode>
                <c:ptCount val="11"/>
                <c:pt idx="0">
                  <c:v>2.7E-2</c:v>
                </c:pt>
                <c:pt idx="1">
                  <c:v>2.7E-2</c:v>
                </c:pt>
                <c:pt idx="2">
                  <c:v>0</c:v>
                </c:pt>
                <c:pt idx="3">
                  <c:v>0</c:v>
                </c:pt>
                <c:pt idx="4">
                  <c:v>0</c:v>
                </c:pt>
                <c:pt idx="5">
                  <c:v>0</c:v>
                </c:pt>
                <c:pt idx="6">
                  <c:v>0</c:v>
                </c:pt>
                <c:pt idx="7">
                  <c:v>0</c:v>
                </c:pt>
                <c:pt idx="8">
                  <c:v>0</c:v>
                </c:pt>
                <c:pt idx="9">
                  <c:v>0</c:v>
                </c:pt>
                <c:pt idx="10">
                  <c:v>0</c:v>
                </c:pt>
              </c:numCache>
            </c:numRef>
          </c:val>
          <c:smooth val="0"/>
        </c:ser>
        <c:ser>
          <c:idx val="5"/>
          <c:order val="5"/>
          <c:tx>
            <c:strRef>
              <c:f>Step3_CompareFLI!$C$27</c:f>
              <c:strCache>
                <c:ptCount val="1"/>
                <c:pt idx="0">
                  <c:v>Mangoes, mangosteens, guavas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Step3_CompareFLI!$D$27:$N$27</c:f>
              <c:numCache>
                <c:formatCode>0%</c:formatCode>
                <c:ptCount val="11"/>
                <c:pt idx="0">
                  <c:v>4.3999999999999997E-2</c:v>
                </c:pt>
                <c:pt idx="1">
                  <c:v>4.3999999999999997E-2</c:v>
                </c:pt>
                <c:pt idx="2">
                  <c:v>0</c:v>
                </c:pt>
                <c:pt idx="3">
                  <c:v>0</c:v>
                </c:pt>
                <c:pt idx="4">
                  <c:v>0</c:v>
                </c:pt>
                <c:pt idx="5">
                  <c:v>0</c:v>
                </c:pt>
                <c:pt idx="6">
                  <c:v>0</c:v>
                </c:pt>
                <c:pt idx="7">
                  <c:v>0</c:v>
                </c:pt>
                <c:pt idx="8">
                  <c:v>0</c:v>
                </c:pt>
                <c:pt idx="9">
                  <c:v>0</c:v>
                </c:pt>
                <c:pt idx="10">
                  <c:v>0</c:v>
                </c:pt>
              </c:numCache>
            </c:numRef>
          </c:val>
          <c:smooth val="0"/>
        </c:ser>
        <c:ser>
          <c:idx val="6"/>
          <c:order val="6"/>
          <c:tx>
            <c:strRef>
              <c:f>Step3_CompareFLI!$C$32</c:f>
              <c:strCache>
                <c:ptCount val="1"/>
                <c:pt idx="0">
                  <c:v>Anise, badian, fennel, coriander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Step3_CompareFLI!$D$32:$N$32</c:f>
              <c:numCache>
                <c:formatCode>0%</c:formatCode>
                <c:ptCount val="11"/>
                <c:pt idx="0">
                  <c:v>0.02</c:v>
                </c:pt>
                <c:pt idx="1">
                  <c:v>0.02</c:v>
                </c:pt>
                <c:pt idx="2">
                  <c:v>0</c:v>
                </c:pt>
                <c:pt idx="3">
                  <c:v>0</c:v>
                </c:pt>
                <c:pt idx="4">
                  <c:v>0</c:v>
                </c:pt>
                <c:pt idx="5">
                  <c:v>0</c:v>
                </c:pt>
                <c:pt idx="6">
                  <c:v>0</c:v>
                </c:pt>
                <c:pt idx="7">
                  <c:v>0</c:v>
                </c:pt>
                <c:pt idx="8">
                  <c:v>0</c:v>
                </c:pt>
                <c:pt idx="9">
                  <c:v>0</c:v>
                </c:pt>
                <c:pt idx="10">
                  <c:v>0</c:v>
                </c:pt>
              </c:numCache>
            </c:numRef>
          </c:val>
          <c:smooth val="0"/>
        </c:ser>
        <c:ser>
          <c:idx val="7"/>
          <c:order val="7"/>
          <c:tx>
            <c:strRef>
              <c:f>Step3_CompareFLI!$C$33</c:f>
              <c:strCache>
                <c:ptCount val="1"/>
                <c:pt idx="0">
                  <c:v>Sugar cane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Step3_CompareFLI!$D$33:$N$33</c:f>
              <c:numCache>
                <c:formatCode>0%</c:formatCode>
                <c:ptCount val="11"/>
                <c:pt idx="0">
                  <c:v>0.02</c:v>
                </c:pt>
                <c:pt idx="1">
                  <c:v>0.02</c:v>
                </c:pt>
                <c:pt idx="2">
                  <c:v>0</c:v>
                </c:pt>
                <c:pt idx="3">
                  <c:v>0</c:v>
                </c:pt>
                <c:pt idx="4">
                  <c:v>0</c:v>
                </c:pt>
                <c:pt idx="5">
                  <c:v>0</c:v>
                </c:pt>
                <c:pt idx="6">
                  <c:v>0</c:v>
                </c:pt>
                <c:pt idx="7">
                  <c:v>0</c:v>
                </c:pt>
                <c:pt idx="8">
                  <c:v>0</c:v>
                </c:pt>
                <c:pt idx="9">
                  <c:v>0</c:v>
                </c:pt>
                <c:pt idx="10">
                  <c:v>0</c:v>
                </c:pt>
              </c:numCache>
            </c:numRef>
          </c:val>
          <c:smooth val="0"/>
        </c:ser>
        <c:ser>
          <c:idx val="8"/>
          <c:order val="8"/>
          <c:tx>
            <c:strRef>
              <c:f>Step3_CompareFLI!$C$28</c:f>
              <c:strCache>
                <c:ptCount val="1"/>
                <c:pt idx="0">
                  <c:v>Milk, whole fresh cow</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Step3_CompareFLI!$D$28:$N$28</c:f>
              <c:numCache>
                <c:formatCode>0%</c:formatCode>
                <c:ptCount val="11"/>
                <c:pt idx="0">
                  <c:v>6.8000000000000005E-2</c:v>
                </c:pt>
                <c:pt idx="1">
                  <c:v>6.8000000000000005E-2</c:v>
                </c:pt>
                <c:pt idx="2">
                  <c:v>0</c:v>
                </c:pt>
                <c:pt idx="3">
                  <c:v>0</c:v>
                </c:pt>
                <c:pt idx="4">
                  <c:v>0</c:v>
                </c:pt>
                <c:pt idx="5">
                  <c:v>0</c:v>
                </c:pt>
                <c:pt idx="6">
                  <c:v>0</c:v>
                </c:pt>
                <c:pt idx="7">
                  <c:v>0</c:v>
                </c:pt>
                <c:pt idx="8">
                  <c:v>0</c:v>
                </c:pt>
                <c:pt idx="9">
                  <c:v>0</c:v>
                </c:pt>
                <c:pt idx="10">
                  <c:v>0</c:v>
                </c:pt>
              </c:numCache>
            </c:numRef>
          </c:val>
          <c:smooth val="0"/>
        </c:ser>
        <c:ser>
          <c:idx val="9"/>
          <c:order val="9"/>
          <c:tx>
            <c:strRef>
              <c:f>Step3_CompareFLI!$C$29</c:f>
              <c:strCache>
                <c:ptCount val="1"/>
                <c:pt idx="0">
                  <c:v>Meat, chicken</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Step3_CompareFLI!$D$29:$N$29</c:f>
              <c:numCache>
                <c:formatCode>0%</c:formatCode>
                <c:ptCount val="11"/>
                <c:pt idx="0">
                  <c:v>0.31900000000000001</c:v>
                </c:pt>
                <c:pt idx="1">
                  <c:v>0.31900000000000001</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187153344"/>
        <c:axId val="187045496"/>
      </c:lineChart>
      <c:catAx>
        <c:axId val="1871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45496"/>
        <c:crosses val="autoZero"/>
        <c:auto val="1"/>
        <c:lblAlgn val="ctr"/>
        <c:lblOffset val="100"/>
        <c:noMultiLvlLbl val="0"/>
      </c:catAx>
      <c:valAx>
        <c:axId val="187045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53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95251</xdr:colOff>
      <xdr:row>30</xdr:row>
      <xdr:rowOff>152400</xdr:rowOff>
    </xdr:from>
    <xdr:ext cx="5810250" cy="726895"/>
    <xdr:pic>
      <xdr:nvPicPr>
        <xdr:cNvPr id="2" name="Picture 1"/>
        <xdr:cNvPicPr>
          <a:picLocks noChangeAspect="1"/>
        </xdr:cNvPicPr>
      </xdr:nvPicPr>
      <xdr:blipFill>
        <a:blip xmlns:r="http://schemas.openxmlformats.org/officeDocument/2006/relationships" r:embed="rId1"/>
        <a:stretch>
          <a:fillRect/>
        </a:stretch>
      </xdr:blipFill>
      <xdr:spPr>
        <a:xfrm>
          <a:off x="704851" y="6543675"/>
          <a:ext cx="5810250" cy="726895"/>
        </a:xfrm>
        <a:prstGeom prst="rect">
          <a:avLst/>
        </a:prstGeom>
      </xdr:spPr>
    </xdr:pic>
    <xdr:clientData/>
  </xdr:oneCellAnchor>
  <xdr:oneCellAnchor>
    <xdr:from>
      <xdr:col>0</xdr:col>
      <xdr:colOff>28575</xdr:colOff>
      <xdr:row>36</xdr:row>
      <xdr:rowOff>28575</xdr:rowOff>
    </xdr:from>
    <xdr:ext cx="6038850" cy="2343150"/>
    <xdr:pic>
      <xdr:nvPicPr>
        <xdr:cNvPr id="3" name="Picture 2"/>
        <xdr:cNvPicPr>
          <a:picLocks noChangeAspect="1"/>
        </xdr:cNvPicPr>
      </xdr:nvPicPr>
      <xdr:blipFill rotWithShape="1">
        <a:blip xmlns:r="http://schemas.openxmlformats.org/officeDocument/2006/relationships" r:embed="rId2"/>
        <a:srcRect r="26630" b="9635"/>
        <a:stretch/>
      </xdr:blipFill>
      <xdr:spPr>
        <a:xfrm>
          <a:off x="28575" y="11049000"/>
          <a:ext cx="6038850" cy="2343150"/>
        </a:xfrm>
        <a:prstGeom prst="rect">
          <a:avLst/>
        </a:prstGeom>
      </xdr:spPr>
    </xdr:pic>
    <xdr:clientData/>
  </xdr:oneCellAnchor>
  <xdr:twoCellAnchor>
    <xdr:from>
      <xdr:col>13</xdr:col>
      <xdr:colOff>352425</xdr:colOff>
      <xdr:row>0</xdr:row>
      <xdr:rowOff>561975</xdr:rowOff>
    </xdr:from>
    <xdr:to>
      <xdr:col>18</xdr:col>
      <xdr:colOff>195944</xdr:colOff>
      <xdr:row>3</xdr:row>
      <xdr:rowOff>187779</xdr:rowOff>
    </xdr:to>
    <xdr:sp macro="" textlink="">
      <xdr:nvSpPr>
        <xdr:cNvPr id="4" name="Rectangle 3"/>
        <xdr:cNvSpPr/>
      </xdr:nvSpPr>
      <xdr:spPr>
        <a:xfrm>
          <a:off x="8277225" y="561975"/>
          <a:ext cx="2891519"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Throughout the workbooks,</a:t>
          </a:r>
          <a:r>
            <a:rPr lang="en-US" sz="1100" baseline="0">
              <a:solidFill>
                <a:sysClr val="windowText" lastClr="000000"/>
              </a:solidFill>
            </a:rPr>
            <a:t> </a:t>
          </a:r>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111125</xdr:colOff>
      <xdr:row>39</xdr:row>
      <xdr:rowOff>51274</xdr:rowOff>
    </xdr:from>
    <xdr:to>
      <xdr:col>24</xdr:col>
      <xdr:colOff>142875</xdr:colOff>
      <xdr:row>52</xdr:row>
      <xdr:rowOff>158751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396875</xdr:colOff>
      <xdr:row>38</xdr:row>
      <xdr:rowOff>104114</xdr:rowOff>
    </xdr:from>
    <xdr:to>
      <xdr:col>30</xdr:col>
      <xdr:colOff>448871</xdr:colOff>
      <xdr:row>52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93808</xdr:colOff>
      <xdr:row>10</xdr:row>
      <xdr:rowOff>89311</xdr:rowOff>
    </xdr:from>
    <xdr:to>
      <xdr:col>29</xdr:col>
      <xdr:colOff>542432</xdr:colOff>
      <xdr:row>30</xdr:row>
      <xdr:rowOff>20204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103909</xdr:colOff>
      <xdr:row>21</xdr:row>
      <xdr:rowOff>103909</xdr:rowOff>
    </xdr:from>
    <xdr:to>
      <xdr:col>17</xdr:col>
      <xdr:colOff>0</xdr:colOff>
      <xdr:row>32</xdr:row>
      <xdr:rowOff>165141</xdr:rowOff>
    </xdr:to>
    <xdr:sp macro="" textlink="">
      <xdr:nvSpPr>
        <xdr:cNvPr id="6" name="Rectangle 5"/>
        <xdr:cNvSpPr/>
      </xdr:nvSpPr>
      <xdr:spPr>
        <a:xfrm>
          <a:off x="21006954" y="4139045"/>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in yellow here</a:t>
          </a:r>
          <a:r>
            <a:rPr lang="en-US" sz="1100" baseline="0"/>
            <a:t> should be the estimates by each year, since only the year 2015 is highlighted in the workbooks. </a:t>
          </a:r>
        </a:p>
        <a:p>
          <a:pPr algn="l"/>
          <a:r>
            <a:rPr lang="en-US" sz="1100"/>
            <a:t> </a:t>
          </a:r>
        </a:p>
        <a:p>
          <a:pPr algn="l"/>
          <a:r>
            <a:rPr lang="en-US" sz="1100"/>
            <a:t>The yearly estimates can</a:t>
          </a:r>
          <a:r>
            <a:rPr lang="en-US" sz="1100" baseline="0"/>
            <a:t> be collected through surveys, modeled or carried over. </a:t>
          </a:r>
          <a:endParaRPr lang="en-US" sz="1100"/>
        </a:p>
      </xdr:txBody>
    </xdr:sp>
    <xdr:clientData/>
  </xdr:twoCellAnchor>
  <xdr:twoCellAnchor>
    <xdr:from>
      <xdr:col>7</xdr:col>
      <xdr:colOff>0</xdr:colOff>
      <xdr:row>4</xdr:row>
      <xdr:rowOff>0</xdr:rowOff>
    </xdr:from>
    <xdr:to>
      <xdr:col>8</xdr:col>
      <xdr:colOff>692727</xdr:colOff>
      <xdr:row>15</xdr:row>
      <xdr:rowOff>61232</xdr:rowOff>
    </xdr:to>
    <xdr:sp macro="" textlink="">
      <xdr:nvSpPr>
        <xdr:cNvPr id="7" name="Rectangle 6"/>
        <xdr:cNvSpPr/>
      </xdr:nvSpPr>
      <xdr:spPr>
        <a:xfrm>
          <a:off x="9819409" y="779318"/>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squares highlighted</a:t>
          </a:r>
          <a:r>
            <a:rPr lang="en-US" sz="1100" baseline="0"/>
            <a:t> in green are automatic</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476250</xdr:colOff>
      <xdr:row>4</xdr:row>
      <xdr:rowOff>66675</xdr:rowOff>
    </xdr:from>
    <xdr:to>
      <xdr:col>13</xdr:col>
      <xdr:colOff>459922</xdr:colOff>
      <xdr:row>13</xdr:row>
      <xdr:rowOff>108857</xdr:rowOff>
    </xdr:to>
    <xdr:sp macro="" textlink="">
      <xdr:nvSpPr>
        <xdr:cNvPr id="2" name="Rectangle 1"/>
        <xdr:cNvSpPr/>
      </xdr:nvSpPr>
      <xdr:spPr>
        <a:xfrm>
          <a:off x="7696200" y="847725"/>
          <a:ext cx="303167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can come</a:t>
          </a:r>
          <a:r>
            <a:rPr lang="en-US" sz="1100" baseline="0"/>
            <a:t> from the FAOSTAT website. The basket should include the top two commodities per heading or those that have been selected for the SDG 12.3</a:t>
          </a:r>
        </a:p>
        <a:p>
          <a:pPr algn="l"/>
          <a:endParaRPr lang="en-US" sz="1100"/>
        </a:p>
        <a:p>
          <a:pPr algn="l"/>
          <a:r>
            <a:rPr lang="en-US" sz="1100"/>
            <a:t>Prices can be replaced</a:t>
          </a:r>
          <a:r>
            <a:rPr lang="en-US" sz="1100" baseline="0"/>
            <a:t> with domestic prices instead of the international dollar prices from FAOSTAT.</a:t>
          </a:r>
        </a:p>
        <a:p>
          <a:pPr algn="l"/>
          <a:endParaRPr lang="en-US" sz="1100" baseline="0"/>
        </a:p>
        <a:p>
          <a:pPr algn="l"/>
          <a:r>
            <a:rPr lang="en-US" sz="1100" baseline="0"/>
            <a:t>These values will automatically fill throughout the workbook where needed. </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712694</xdr:colOff>
      <xdr:row>9</xdr:row>
      <xdr:rowOff>157602</xdr:rowOff>
    </xdr:from>
    <xdr:to>
      <xdr:col>16</xdr:col>
      <xdr:colOff>288952</xdr:colOff>
      <xdr:row>21</xdr:row>
      <xdr:rowOff>7603</xdr:rowOff>
    </xdr:to>
    <xdr:sp macro="" textlink="">
      <xdr:nvSpPr>
        <xdr:cNvPr id="2" name="Rectangle 1"/>
        <xdr:cNvSpPr/>
      </xdr:nvSpPr>
      <xdr:spPr>
        <a:xfrm>
          <a:off x="11111753" y="2847014"/>
          <a:ext cx="3968964" cy="2147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have come from the Global studies dataset (at the moment not published) These are the averages for the </a:t>
          </a:r>
          <a:r>
            <a:rPr lang="en-US" sz="1100" baseline="0"/>
            <a:t> country</a:t>
          </a:r>
          <a:r>
            <a:rPr lang="en-US" sz="1100"/>
            <a:t> from 1990-2015 with available data. </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They should be replaced with expert opinion/critical loss point studies/measured survey data from the individual County that is calculating the subnational</a:t>
          </a:r>
          <a:r>
            <a:rPr lang="en-US" sz="1100" baseline="0"/>
            <a:t> percentages. </a:t>
          </a:r>
          <a:r>
            <a:rPr lang="en-US" sz="1100">
              <a:solidFill>
                <a:schemeClr val="lt1"/>
              </a:solidFill>
              <a:effectLst/>
              <a:latin typeface="+mn-lt"/>
              <a:ea typeface="+mn-ea"/>
              <a:cs typeface="+mn-cs"/>
            </a:rPr>
            <a:t>Cite sources in the Sources worrkbook</a:t>
          </a:r>
          <a:endParaRPr lang="en-US">
            <a:effectLst/>
          </a:endParaRPr>
        </a:p>
        <a:p>
          <a:pPr algn="l"/>
          <a:endParaRPr lang="en-US" sz="1100"/>
        </a:p>
      </xdr:txBody>
    </xdr:sp>
    <xdr:clientData/>
  </xdr:twoCellAnchor>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7" name="Rectangle 6"/>
        <xdr:cNvSpPr/>
      </xdr:nvSpPr>
      <xdr:spPr>
        <a:xfrm>
          <a:off x="10499272" y="159203"/>
          <a:ext cx="2891518"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tables/table1.xml><?xml version="1.0" encoding="utf-8"?>
<table xmlns="http://schemas.openxmlformats.org/spreadsheetml/2006/main" id="3" name="Table3" displayName="Table3" ref="A3:H15" totalsRowShown="0">
  <tableColumns count="8">
    <tableColumn id="1" name="Heading"/>
    <tableColumn id="2" name="CPC"/>
    <tableColumn id="3" name="Item Name"/>
    <tableColumn id="4" name="Production + Imports (Average 2014-2016)"/>
    <tableColumn id="5" name="Imports (Average 2014-2016)"/>
    <tableColumn id="6" name="Production + Imports"/>
    <tableColumn id="7" name="Price"/>
    <tableColumn id="8" name="Percent of total value of Production"/>
  </tableColumns>
  <tableStyleInfo name="TableStyleLight9" showFirstColumn="0" showLastColumn="0" showRowStripes="1" showColumnStripes="0"/>
</table>
</file>

<file path=xl/tables/table10.xml><?xml version="1.0" encoding="utf-8"?>
<table xmlns="http://schemas.openxmlformats.org/spreadsheetml/2006/main" id="10" name="Table10" displayName="Table10" ref="A2:B5" totalsRowShown="0">
  <tableColumns count="2">
    <tableColumn id="1" name="Item"/>
    <tableColumn id="2" name="Data"/>
  </tableColumns>
  <tableStyleInfo name="TableStyleLight9" showFirstColumn="0" showLastColumn="0" showRowStripes="1" showColumnStripes="0"/>
</table>
</file>

<file path=xl/tables/table11.xml><?xml version="1.0" encoding="utf-8"?>
<table xmlns="http://schemas.openxmlformats.org/spreadsheetml/2006/main" id="11" name="Table11" displayName="Table11" ref="L11:M23" totalsRowShown="0">
  <tableColumns count="2">
    <tableColumn id="1" name="Whole Supply Chain"/>
    <tableColumn id="2" name="flagcombination"/>
  </tableColumns>
  <tableStyleInfo name="TableStyleLight9" showFirstColumn="0" showLastColumn="0" showRowStripes="1" showColumnStripes="0"/>
</table>
</file>

<file path=xl/tables/table12.xml><?xml version="1.0" encoding="utf-8"?>
<table xmlns="http://schemas.openxmlformats.org/spreadsheetml/2006/main" id="12" name="Table12" displayName="Table12" ref="A2:B5" totalsRowShown="0">
  <tableColumns count="2">
    <tableColumn id="1" name="Item"/>
    <tableColumn id="2" name="Data"/>
  </tableColumns>
  <tableStyleInfo name="TableStyleLight9" showFirstColumn="0" showLastColumn="0" showRowStripes="1" showColumnStripes="0"/>
</table>
</file>

<file path=xl/tables/table13.xml><?xml version="1.0" encoding="utf-8"?>
<table xmlns="http://schemas.openxmlformats.org/spreadsheetml/2006/main" id="13" name="Table13" displayName="Table13" ref="L11:M23" totalsRowShown="0">
  <tableColumns count="2">
    <tableColumn id="1" name="Whole Supply Chain"/>
    <tableColumn id="2" name="flagcombination"/>
  </tableColumns>
  <tableStyleInfo name="TableStyleLight9" showFirstColumn="0" showLastColumn="0" showRowStripes="1" showColumnStripes="0"/>
</table>
</file>

<file path=xl/tables/table14.xml><?xml version="1.0" encoding="utf-8"?>
<table xmlns="http://schemas.openxmlformats.org/spreadsheetml/2006/main" id="17" name="Table17" displayName="Table17" ref="H21:N33" totalsRowShown="0">
  <tableColumns count="7">
    <tableColumn id="1" name="2019"/>
    <tableColumn id="2" name="2020"/>
    <tableColumn id="3" name="2021"/>
    <tableColumn id="4" name="2022"/>
    <tableColumn id="5" name="2023"/>
    <tableColumn id="6" name="2024"/>
    <tableColumn id="7" name="2025"/>
  </tableColumns>
  <tableStyleInfo name="TableStyleLight9" showFirstColumn="0" showLastColumn="0" showRowStripes="1" showColumnStripes="0"/>
</table>
</file>

<file path=xl/tables/table15.xml><?xml version="1.0" encoding="utf-8"?>
<table xmlns="http://schemas.openxmlformats.org/spreadsheetml/2006/main" id="16" name="Table16" displayName="Table16" ref="A1:H263" totalsRowShown="0">
  <autoFilter ref="A1:H263"/>
  <tableColumns count="8">
    <tableColumn id="1" name="measureditemcpc"/>
    <tableColumn id="2" name="crop"/>
    <tableColumn id="3" name="timepointyears"/>
    <tableColumn id="4" name="loss_per_clean"/>
    <tableColumn id="5" name="fsc_location"/>
    <tableColumn id="6" name="tag_datacollection"/>
    <tableColumn id="7" name="reference"/>
    <tableColumn id="8" name="url"/>
  </tableColumns>
  <tableStyleInfo name="TableStyleLight9" showFirstColumn="0" showLastColumn="0" showRowStripes="1" showColumnStripes="0"/>
</table>
</file>

<file path=xl/tables/table2.xml><?xml version="1.0" encoding="utf-8"?>
<table xmlns="http://schemas.openxmlformats.org/spreadsheetml/2006/main" id="4" name="Table4" displayName="Table4" ref="D4:G16" totalsRowShown="0">
  <tableColumns count="4">
    <tableColumn id="1" name="production.x"/>
    <tableColumn id="2" name="imports.x"/>
    <tableColumn id="3" name="production.y"/>
    <tableColumn id="4" name="imports.y"/>
  </tableColumns>
  <tableStyleInfo name="TableStyleLight9" showFirstColumn="0" showLastColumn="0" showRowStripes="1" showColumnStripes="0"/>
</table>
</file>

<file path=xl/tables/table3.xml><?xml version="1.0" encoding="utf-8"?>
<table xmlns="http://schemas.openxmlformats.org/spreadsheetml/2006/main" id="14" name="Table14" displayName="Table14" ref="A2:B5" totalsRowShown="0">
  <tableColumns count="2">
    <tableColumn id="1" name="Item"/>
    <tableColumn id="2" name="Data"/>
  </tableColumns>
  <tableStyleInfo name="TableStyleLight9" showFirstColumn="0" showLastColumn="0" showRowStripes="1" showColumnStripes="0"/>
</table>
</file>

<file path=xl/tables/table4.xml><?xml version="1.0" encoding="utf-8"?>
<table xmlns="http://schemas.openxmlformats.org/spreadsheetml/2006/main" id="15" name="Table15" displayName="Table15" ref="D11:I23" totalsRowShown="0">
  <tableColumns count="6">
    <tableColumn id="1" name="Harvest"/>
    <tableColumn id="2" name="Farm"/>
    <tableColumn id="3" name="Transport "/>
    <tableColumn id="4" name="Storage"/>
    <tableColumn id="5" name="Wholesale"/>
    <tableColumn id="6" name="Processing"/>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2:B5" totalsRowShown="0">
  <tableColumns count="2">
    <tableColumn id="1" name="Item"/>
    <tableColumn id="2" name="Data"/>
  </tableColumns>
  <tableStyleInfo name="TableStyleLight9" showFirstColumn="0" showLastColumn="0" showRowStripes="1" showColumnStripes="0"/>
</table>
</file>

<file path=xl/tables/table6.xml><?xml version="1.0" encoding="utf-8"?>
<table xmlns="http://schemas.openxmlformats.org/spreadsheetml/2006/main" id="6" name="Table6" displayName="Table6" ref="L11:M23" totalsRowShown="0">
  <tableColumns count="2">
    <tableColumn id="1" name="Whole Supply Chain"/>
    <tableColumn id="2" name="flagcombination"/>
  </tableColumns>
  <tableStyleInfo name="TableStyleLight9" showFirstColumn="0" showLastColumn="0" showRowStripes="1" showColumnStripes="0"/>
</table>
</file>

<file path=xl/tables/table7.xml><?xml version="1.0" encoding="utf-8"?>
<table xmlns="http://schemas.openxmlformats.org/spreadsheetml/2006/main" id="7" name="Table7" displayName="Table7" ref="A2:B5" totalsRowShown="0">
  <tableColumns count="2">
    <tableColumn id="1" name="Item"/>
    <tableColumn id="2" name="Data"/>
  </tableColumns>
  <tableStyleInfo name="TableStyleLight9" showFirstColumn="0" showLastColumn="0" showRowStripes="1" showColumnStripes="0"/>
</table>
</file>

<file path=xl/tables/table8.xml><?xml version="1.0" encoding="utf-8"?>
<table xmlns="http://schemas.openxmlformats.org/spreadsheetml/2006/main" id="8" name="Table8" displayName="Table8" ref="D11:I23" totalsRowShown="0">
  <tableColumns count="6">
    <tableColumn id="1" name="Harvest"/>
    <tableColumn id="2" name="Farm"/>
    <tableColumn id="3" name="Transport "/>
    <tableColumn id="4" name="Storage"/>
    <tableColumn id="5" name="Wholesale"/>
    <tableColumn id="6" name="Processing"/>
  </tableColumns>
  <tableStyleInfo name="TableStyleLight9" showFirstColumn="0" showLastColumn="0" showRowStripes="1" showColumnStripes="0"/>
</table>
</file>

<file path=xl/tables/table9.xml><?xml version="1.0" encoding="utf-8"?>
<table xmlns="http://schemas.openxmlformats.org/spreadsheetml/2006/main" id="9" name="Table9" displayName="Table9" ref="L11:M23" totalsRowShown="0">
  <tableColumns count="2">
    <tableColumn id="1" name="Whole Supply Chain"/>
    <tableColumn id="2" name="flagcombina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5.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5.xml"/><Relationship Id="rId4" Type="http://schemas.openxmlformats.org/officeDocument/2006/relationships/table" Target="../tables/table9.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zoomScaleNormal="100" workbookViewId="0">
      <selection sqref="A1:M15"/>
    </sheetView>
  </sheetViews>
  <sheetFormatPr defaultRowHeight="15" x14ac:dyDescent="0.25"/>
  <sheetData>
    <row r="1" spans="1:13" ht="15" customHeight="1" x14ac:dyDescent="0.25">
      <c r="A1" s="105" t="s">
        <v>39</v>
      </c>
      <c r="B1" s="105"/>
      <c r="C1" s="105"/>
      <c r="D1" s="105"/>
      <c r="E1" s="105"/>
      <c r="F1" s="105"/>
      <c r="G1" s="105"/>
      <c r="H1" s="105"/>
      <c r="I1" s="105"/>
      <c r="J1" s="105"/>
      <c r="K1" s="105"/>
      <c r="L1" s="105"/>
      <c r="M1" s="105"/>
    </row>
    <row r="2" spans="1:13" ht="15" customHeight="1" x14ac:dyDescent="0.25">
      <c r="A2" s="105"/>
      <c r="B2" s="105"/>
      <c r="C2" s="105"/>
      <c r="D2" s="105"/>
      <c r="E2" s="105"/>
      <c r="F2" s="105"/>
      <c r="G2" s="105"/>
      <c r="H2" s="105"/>
      <c r="I2" s="105"/>
      <c r="J2" s="105"/>
      <c r="K2" s="105"/>
      <c r="L2" s="105"/>
      <c r="M2" s="105"/>
    </row>
    <row r="3" spans="1:13" ht="15" customHeight="1" x14ac:dyDescent="0.25">
      <c r="A3" s="105"/>
      <c r="B3" s="105"/>
      <c r="C3" s="105"/>
      <c r="D3" s="105"/>
      <c r="E3" s="105"/>
      <c r="F3" s="105"/>
      <c r="G3" s="105"/>
      <c r="H3" s="105"/>
      <c r="I3" s="105"/>
      <c r="J3" s="105"/>
      <c r="K3" s="105"/>
      <c r="L3" s="105"/>
      <c r="M3" s="105"/>
    </row>
    <row r="4" spans="1:13" ht="15" customHeight="1" x14ac:dyDescent="0.25">
      <c r="A4" s="105"/>
      <c r="B4" s="105"/>
      <c r="C4" s="105"/>
      <c r="D4" s="105"/>
      <c r="E4" s="105"/>
      <c r="F4" s="105"/>
      <c r="G4" s="105"/>
      <c r="H4" s="105"/>
      <c r="I4" s="105"/>
      <c r="J4" s="105"/>
      <c r="K4" s="105"/>
      <c r="L4" s="105"/>
      <c r="M4" s="105"/>
    </row>
    <row r="5" spans="1:13" ht="15" customHeight="1" x14ac:dyDescent="0.25">
      <c r="A5" s="105"/>
      <c r="B5" s="105"/>
      <c r="C5" s="105"/>
      <c r="D5" s="105"/>
      <c r="E5" s="105"/>
      <c r="F5" s="105"/>
      <c r="G5" s="105"/>
      <c r="H5" s="105"/>
      <c r="I5" s="105"/>
      <c r="J5" s="105"/>
      <c r="K5" s="105"/>
      <c r="L5" s="105"/>
      <c r="M5" s="105"/>
    </row>
    <row r="6" spans="1:13" ht="15" customHeight="1" x14ac:dyDescent="0.25">
      <c r="A6" s="105"/>
      <c r="B6" s="105"/>
      <c r="C6" s="105"/>
      <c r="D6" s="105"/>
      <c r="E6" s="105"/>
      <c r="F6" s="105"/>
      <c r="G6" s="105"/>
      <c r="H6" s="105"/>
      <c r="I6" s="105"/>
      <c r="J6" s="105"/>
      <c r="K6" s="105"/>
      <c r="L6" s="105"/>
      <c r="M6" s="105"/>
    </row>
    <row r="7" spans="1:13" ht="15" customHeight="1" x14ac:dyDescent="0.25">
      <c r="A7" s="105"/>
      <c r="B7" s="105"/>
      <c r="C7" s="105"/>
      <c r="D7" s="105"/>
      <c r="E7" s="105"/>
      <c r="F7" s="105"/>
      <c r="G7" s="105"/>
      <c r="H7" s="105"/>
      <c r="I7" s="105"/>
      <c r="J7" s="105"/>
      <c r="K7" s="105"/>
      <c r="L7" s="105"/>
      <c r="M7" s="105"/>
    </row>
    <row r="8" spans="1:13" ht="15" customHeight="1" x14ac:dyDescent="0.25">
      <c r="A8" s="105"/>
      <c r="B8" s="105"/>
      <c r="C8" s="105"/>
      <c r="D8" s="105"/>
      <c r="E8" s="105"/>
      <c r="F8" s="105"/>
      <c r="G8" s="105"/>
      <c r="H8" s="105"/>
      <c r="I8" s="105"/>
      <c r="J8" s="105"/>
      <c r="K8" s="105"/>
      <c r="L8" s="105"/>
      <c r="M8" s="105"/>
    </row>
    <row r="9" spans="1:13" ht="15" customHeight="1" x14ac:dyDescent="0.25">
      <c r="A9" s="105"/>
      <c r="B9" s="105"/>
      <c r="C9" s="105"/>
      <c r="D9" s="105"/>
      <c r="E9" s="105"/>
      <c r="F9" s="105"/>
      <c r="G9" s="105"/>
      <c r="H9" s="105"/>
      <c r="I9" s="105"/>
      <c r="J9" s="105"/>
      <c r="K9" s="105"/>
      <c r="L9" s="105"/>
      <c r="M9" s="105"/>
    </row>
    <row r="10" spans="1:13" ht="15" customHeight="1" x14ac:dyDescent="0.25">
      <c r="A10" s="105"/>
      <c r="B10" s="105"/>
      <c r="C10" s="105"/>
      <c r="D10" s="105"/>
      <c r="E10" s="105"/>
      <c r="F10" s="105"/>
      <c r="G10" s="105"/>
      <c r="H10" s="105"/>
      <c r="I10" s="105"/>
      <c r="J10" s="105"/>
      <c r="K10" s="105"/>
      <c r="L10" s="105"/>
      <c r="M10" s="105"/>
    </row>
    <row r="11" spans="1:13" ht="15" customHeight="1" x14ac:dyDescent="0.25">
      <c r="A11" s="105"/>
      <c r="B11" s="105"/>
      <c r="C11" s="105"/>
      <c r="D11" s="105"/>
      <c r="E11" s="105"/>
      <c r="F11" s="105"/>
      <c r="G11" s="105"/>
      <c r="H11" s="105"/>
      <c r="I11" s="105"/>
      <c r="J11" s="105"/>
      <c r="K11" s="105"/>
      <c r="L11" s="105"/>
      <c r="M11" s="105"/>
    </row>
    <row r="12" spans="1:13" ht="15" customHeight="1" x14ac:dyDescent="0.25">
      <c r="A12" s="105"/>
      <c r="B12" s="105"/>
      <c r="C12" s="105"/>
      <c r="D12" s="105"/>
      <c r="E12" s="105"/>
      <c r="F12" s="105"/>
      <c r="G12" s="105"/>
      <c r="H12" s="105"/>
      <c r="I12" s="105"/>
      <c r="J12" s="105"/>
      <c r="K12" s="105"/>
      <c r="L12" s="105"/>
      <c r="M12" s="105"/>
    </row>
    <row r="13" spans="1:13" ht="15" customHeight="1" x14ac:dyDescent="0.25">
      <c r="A13" s="105"/>
      <c r="B13" s="105"/>
      <c r="C13" s="105"/>
      <c r="D13" s="105"/>
      <c r="E13" s="105"/>
      <c r="F13" s="105"/>
      <c r="G13" s="105"/>
      <c r="H13" s="105"/>
      <c r="I13" s="105"/>
      <c r="J13" s="105"/>
      <c r="K13" s="105"/>
      <c r="L13" s="105"/>
      <c r="M13" s="105"/>
    </row>
    <row r="14" spans="1:13" ht="15" customHeight="1" x14ac:dyDescent="0.25">
      <c r="A14" s="105"/>
      <c r="B14" s="105"/>
      <c r="C14" s="105"/>
      <c r="D14" s="105"/>
      <c r="E14" s="105"/>
      <c r="F14" s="105"/>
      <c r="G14" s="105"/>
      <c r="H14" s="105"/>
      <c r="I14" s="105"/>
      <c r="J14" s="105"/>
      <c r="K14" s="105"/>
      <c r="L14" s="105"/>
      <c r="M14" s="105"/>
    </row>
    <row r="15" spans="1:13" ht="81.75" customHeight="1" x14ac:dyDescent="0.25">
      <c r="A15" s="105"/>
      <c r="B15" s="105"/>
      <c r="C15" s="105"/>
      <c r="D15" s="105"/>
      <c r="E15" s="105"/>
      <c r="F15" s="105"/>
      <c r="G15" s="105"/>
      <c r="H15" s="105"/>
      <c r="I15" s="105"/>
      <c r="J15" s="105"/>
      <c r="K15" s="105"/>
      <c r="L15" s="105"/>
      <c r="M15" s="105"/>
    </row>
    <row r="16" spans="1:13" x14ac:dyDescent="0.25">
      <c r="B16" s="1"/>
      <c r="C16" s="1"/>
      <c r="D16" s="1"/>
      <c r="E16" s="1"/>
      <c r="F16" s="1"/>
      <c r="G16" s="1"/>
      <c r="H16" s="1"/>
      <c r="I16" s="1"/>
      <c r="J16" s="1"/>
      <c r="K16" s="1"/>
      <c r="L16" s="1"/>
      <c r="M16" s="1"/>
    </row>
  </sheetData>
  <mergeCells count="1">
    <mergeCell ref="A1:M15"/>
  </mergeCells>
  <pageMargins left="0.7" right="0.7" top="0.75" bottom="0.75" header="0.3" footer="0.3"/>
  <pageSetup paperSize="9" scale="74"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M30" sqref="M30"/>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mangosteens, guavas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21121</v>
      </c>
      <c r="C19" s="71" t="str">
        <f>Animals_Products_2</f>
        <v>Meat, chicken</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with shell</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01654</v>
      </c>
      <c r="C22" s="71" t="str">
        <f>Other_1</f>
        <v>Anise, badian, fennel, coriander</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91,226,374</v>
      </c>
      <c r="N31" s="67">
        <f>L31*M31</f>
        <v>0</v>
      </c>
      <c r="O31" s="68" t="str">
        <f>IF(ISNUMBER(D12),M31*(1+D12/100),M31)</f>
        <v xml:space="preserve"> 91,226,374</v>
      </c>
      <c r="P31" s="31">
        <f>SUM('Step1a_AnnualProduction&amp;Imports'!L5:M5)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157,648,436</v>
      </c>
      <c r="N32" s="61">
        <f t="shared" ref="N32:N42" si="6">L32*M32</f>
        <v>0</v>
      </c>
      <c r="O32" s="68" t="str">
        <f>IF(ISNUMBER(D13),M32*(1+D13/100),M32)</f>
        <v>157,648,436</v>
      </c>
      <c r="P32" s="31">
        <f>SUM('Step1a_AnnualProduction&amp;Imports'!L6:M6)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SUM('Step1a_AnnualProduction&amp;Imports'!L7:M7)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SUM('Step1a_AnnualProduction&amp;Imports'!L8:M8)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29,172,500</v>
      </c>
      <c r="N35" s="61">
        <f t="shared" si="6"/>
        <v>0</v>
      </c>
      <c r="O35" s="68" t="str">
        <f t="shared" si="8"/>
        <v xml:space="preserve"> 29,172,500</v>
      </c>
      <c r="P35" s="31">
        <f>SUM('Step1a_AnnualProduction&amp;Imports'!L9:M9)</f>
        <v>0</v>
      </c>
      <c r="Q35" s="41">
        <f t="shared" si="7"/>
        <v>0</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18,653,638</v>
      </c>
      <c r="N36" s="61">
        <f t="shared" si="6"/>
        <v>0</v>
      </c>
      <c r="O36" s="68" t="str">
        <f t="shared" si="8"/>
        <v xml:space="preserve"> 18,653,638</v>
      </c>
      <c r="P36" s="31">
        <f>SUM('Step1a_AnnualProduction&amp;Imports'!L10:M10)</f>
        <v>0</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75,530,770</v>
      </c>
      <c r="N37" s="61">
        <f t="shared" si="6"/>
        <v>0</v>
      </c>
      <c r="O37" s="68" t="str">
        <f t="shared" si="8"/>
        <v xml:space="preserve"> 75,530,770</v>
      </c>
      <c r="P37" s="31">
        <f>SUM('Step1a_AnnualProduction&amp;Imports'!L11:M11)</f>
        <v>0</v>
      </c>
      <c r="Q37" s="41">
        <f t="shared" si="7"/>
        <v>0</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3,331,318</v>
      </c>
      <c r="N38" s="61">
        <f t="shared" si="6"/>
        <v>0</v>
      </c>
      <c r="O38" s="68" t="str">
        <f t="shared" si="8"/>
        <v xml:space="preserve">  3,331,318</v>
      </c>
      <c r="P38" s="31">
        <f>SUM('Step1a_AnnualProduction&amp;Imports'!L12:M12)</f>
        <v>0</v>
      </c>
      <c r="Q38" s="41">
        <f t="shared" si="7"/>
        <v>0</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6,814,000</v>
      </c>
      <c r="N39" s="61">
        <f t="shared" si="6"/>
        <v>0</v>
      </c>
      <c r="O39" s="68" t="str">
        <f t="shared" si="8"/>
        <v xml:space="preserve">  6,814,000</v>
      </c>
      <c r="P39" s="31">
        <f>SUM('Step1a_AnnualProduction&amp;Imports'!L13:M13)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45,889,524</v>
      </c>
      <c r="N40" s="61">
        <f t="shared" si="6"/>
        <v>0</v>
      </c>
      <c r="O40" s="68" t="str">
        <f t="shared" si="8"/>
        <v xml:space="preserve"> 45,889,524</v>
      </c>
      <c r="P40" s="31">
        <f>SUM('Step1a_AnnualProduction&amp;Imports'!L14:M14)</f>
        <v>0</v>
      </c>
      <c r="Q40" s="41">
        <f t="shared" si="7"/>
        <v>0</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634,361</v>
      </c>
      <c r="N41" s="61">
        <f t="shared" si="6"/>
        <v>0</v>
      </c>
      <c r="O41" s="68" t="str">
        <f t="shared" si="8"/>
        <v xml:space="preserve">    634,361</v>
      </c>
      <c r="P41" s="31">
        <f>SUM('Step1a_AnnualProduction&amp;Imports'!L15:M15)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355,390,500</v>
      </c>
      <c r="N42" s="61">
        <f t="shared" si="6"/>
        <v>0</v>
      </c>
      <c r="O42" s="68" t="str">
        <f t="shared" si="8"/>
        <v>355,390,500</v>
      </c>
      <c r="P42" s="31">
        <f>SUM('Step1a_AnnualProduction&amp;Imports'!L16:M16)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3" priority="3" operator="equal">
      <formula>1</formula>
    </cfRule>
  </conditionalFormatting>
  <conditionalFormatting sqref="L12:L23">
    <cfRule type="expression" dxfId="12"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mangosteens, guavas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21121</v>
      </c>
      <c r="C19" s="71" t="str">
        <f>Animals_Products_2</f>
        <v>Meat, chicken</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with shell</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01654</v>
      </c>
      <c r="C22" s="71" t="str">
        <f>Other_1</f>
        <v>Anise, badian, fennel, coriander</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91,226,374</v>
      </c>
      <c r="N31" s="67">
        <f>L31*M31</f>
        <v>0</v>
      </c>
      <c r="O31" s="68" t="str">
        <f>IF(ISNUMBER(D12),M31*(1+D12/100),M31)</f>
        <v xml:space="preserve"> 91,226,374</v>
      </c>
      <c r="P31" s="31">
        <f>SUM('Step1a_AnnualProduction&amp;Imports'!N5:O5)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157,648,436</v>
      </c>
      <c r="N32" s="61">
        <f t="shared" ref="N32:N42" si="6">L32*M32</f>
        <v>0</v>
      </c>
      <c r="O32" s="68" t="str">
        <f>IF(ISNUMBER(D13),M32*(1+D13/100),M32)</f>
        <v>157,648,436</v>
      </c>
      <c r="P32" s="31">
        <f>SUM('Step1a_AnnualProduction&amp;Imports'!N6:O6)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SUM('Step1a_AnnualProduction&amp;Imports'!N7:O7)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SUM('Step1a_AnnualProduction&amp;Imports'!N8:O8)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29,172,500</v>
      </c>
      <c r="N35" s="61">
        <f t="shared" si="6"/>
        <v>0</v>
      </c>
      <c r="O35" s="68" t="str">
        <f t="shared" si="8"/>
        <v xml:space="preserve"> 29,172,500</v>
      </c>
      <c r="P35" s="31">
        <f>SUM('Step1a_AnnualProduction&amp;Imports'!N9:O9)</f>
        <v>0</v>
      </c>
      <c r="Q35" s="41">
        <f t="shared" si="7"/>
        <v>0</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18,653,638</v>
      </c>
      <c r="N36" s="61">
        <f t="shared" si="6"/>
        <v>0</v>
      </c>
      <c r="O36" s="68" t="str">
        <f t="shared" si="8"/>
        <v xml:space="preserve"> 18,653,638</v>
      </c>
      <c r="P36" s="31">
        <f>SUM('Step1a_AnnualProduction&amp;Imports'!N10:O10)</f>
        <v>0</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75,530,770</v>
      </c>
      <c r="N37" s="61">
        <f t="shared" si="6"/>
        <v>0</v>
      </c>
      <c r="O37" s="68" t="str">
        <f t="shared" si="8"/>
        <v xml:space="preserve"> 75,530,770</v>
      </c>
      <c r="P37" s="31">
        <f>SUM('Step1a_AnnualProduction&amp;Imports'!N11:O11)</f>
        <v>0</v>
      </c>
      <c r="Q37" s="41">
        <f t="shared" si="7"/>
        <v>0</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3,331,318</v>
      </c>
      <c r="N38" s="61">
        <f t="shared" si="6"/>
        <v>0</v>
      </c>
      <c r="O38" s="68" t="str">
        <f t="shared" si="8"/>
        <v xml:space="preserve">  3,331,318</v>
      </c>
      <c r="P38" s="31">
        <f>SUM('Step1a_AnnualProduction&amp;Imports'!N12:O12)</f>
        <v>0</v>
      </c>
      <c r="Q38" s="41">
        <f t="shared" si="7"/>
        <v>0</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6,814,000</v>
      </c>
      <c r="N39" s="61">
        <f t="shared" si="6"/>
        <v>0</v>
      </c>
      <c r="O39" s="68" t="str">
        <f t="shared" si="8"/>
        <v xml:space="preserve">  6,814,000</v>
      </c>
      <c r="P39" s="31">
        <f>SUM('Step1a_AnnualProduction&amp;Imports'!N13:O13)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45,889,524</v>
      </c>
      <c r="N40" s="61">
        <f t="shared" si="6"/>
        <v>0</v>
      </c>
      <c r="O40" s="68" t="str">
        <f t="shared" si="8"/>
        <v xml:space="preserve"> 45,889,524</v>
      </c>
      <c r="P40" s="31">
        <f>SUM('Step1a_AnnualProduction&amp;Imports'!N14:O14)</f>
        <v>0</v>
      </c>
      <c r="Q40" s="41">
        <f t="shared" si="7"/>
        <v>0</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634,361</v>
      </c>
      <c r="N41" s="61">
        <f t="shared" si="6"/>
        <v>0</v>
      </c>
      <c r="O41" s="68" t="str">
        <f t="shared" si="8"/>
        <v xml:space="preserve">    634,361</v>
      </c>
      <c r="P41" s="31">
        <f>SUM('Step1a_AnnualProduction&amp;Imports'!N15:O15)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355,390,500</v>
      </c>
      <c r="N42" s="61">
        <f t="shared" si="6"/>
        <v>0</v>
      </c>
      <c r="O42" s="68" t="str">
        <f t="shared" si="8"/>
        <v>355,390,500</v>
      </c>
      <c r="P42" s="31">
        <f>SUM('Step1a_AnnualProduction&amp;Imports'!N16:O16)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1" priority="3" operator="equal">
      <formula>1</formula>
    </cfRule>
  </conditionalFormatting>
  <conditionalFormatting sqref="L12:L23">
    <cfRule type="expression" dxfId="10"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mangosteens, guavas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21121</v>
      </c>
      <c r="C19" s="71" t="str">
        <f>Animals_Products_2</f>
        <v>Meat, chicken</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with shell</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01654</v>
      </c>
      <c r="C22" s="71" t="str">
        <f>Other_1</f>
        <v>Anise, badian, fennel, coriander</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91,226,374</v>
      </c>
      <c r="N31" s="67">
        <f>L31*M31</f>
        <v>0</v>
      </c>
      <c r="O31" s="68" t="str">
        <f>IF(ISNUMBER(D12),M31*(1+D12/100),M31)</f>
        <v xml:space="preserve"> 91,226,374</v>
      </c>
      <c r="P31" s="31">
        <f>SUM('Step1a_AnnualProduction&amp;Imports'!P5:Q5)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157,648,436</v>
      </c>
      <c r="N32" s="61">
        <f t="shared" ref="N32:N42" si="6">L32*M32</f>
        <v>0</v>
      </c>
      <c r="O32" s="68" t="str">
        <f>IF(ISNUMBER(D13),M32*(1+D13/100),M32)</f>
        <v>157,648,436</v>
      </c>
      <c r="P32" s="31">
        <f>SUM('Step1a_AnnualProduction&amp;Imports'!P6:Q6)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SUM('Step1a_AnnualProduction&amp;Imports'!P7:Q7)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SUM('Step1a_AnnualProduction&amp;Imports'!P8:Q8)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29,172,500</v>
      </c>
      <c r="N35" s="61">
        <f t="shared" si="6"/>
        <v>0</v>
      </c>
      <c r="O35" s="68" t="str">
        <f t="shared" si="8"/>
        <v xml:space="preserve"> 29,172,500</v>
      </c>
      <c r="P35" s="31">
        <f>SUM('Step1a_AnnualProduction&amp;Imports'!P9:Q9)</f>
        <v>0</v>
      </c>
      <c r="Q35" s="41">
        <f t="shared" si="7"/>
        <v>0</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18,653,638</v>
      </c>
      <c r="N36" s="61">
        <f t="shared" si="6"/>
        <v>0</v>
      </c>
      <c r="O36" s="68" t="str">
        <f t="shared" si="8"/>
        <v xml:space="preserve"> 18,653,638</v>
      </c>
      <c r="P36" s="31">
        <f>SUM('Step1a_AnnualProduction&amp;Imports'!P10:Q10)</f>
        <v>0</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75,530,770</v>
      </c>
      <c r="N37" s="61">
        <f t="shared" si="6"/>
        <v>0</v>
      </c>
      <c r="O37" s="68" t="str">
        <f t="shared" si="8"/>
        <v xml:space="preserve"> 75,530,770</v>
      </c>
      <c r="P37" s="31">
        <f>SUM('Step1a_AnnualProduction&amp;Imports'!P11:Q11)</f>
        <v>0</v>
      </c>
      <c r="Q37" s="41">
        <f t="shared" si="7"/>
        <v>0</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3,331,318</v>
      </c>
      <c r="N38" s="61">
        <f t="shared" si="6"/>
        <v>0</v>
      </c>
      <c r="O38" s="68" t="str">
        <f t="shared" si="8"/>
        <v xml:space="preserve">  3,331,318</v>
      </c>
      <c r="P38" s="31">
        <f>SUM('Step1a_AnnualProduction&amp;Imports'!P12:Q12)</f>
        <v>0</v>
      </c>
      <c r="Q38" s="41">
        <f t="shared" si="7"/>
        <v>0</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6,814,000</v>
      </c>
      <c r="N39" s="61">
        <f t="shared" si="6"/>
        <v>0</v>
      </c>
      <c r="O39" s="68" t="str">
        <f t="shared" si="8"/>
        <v xml:space="preserve">  6,814,000</v>
      </c>
      <c r="P39" s="31">
        <f>SUM('Step1a_AnnualProduction&amp;Imports'!P13:Q13)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45,889,524</v>
      </c>
      <c r="N40" s="61">
        <f t="shared" si="6"/>
        <v>0</v>
      </c>
      <c r="O40" s="68" t="str">
        <f t="shared" si="8"/>
        <v xml:space="preserve"> 45,889,524</v>
      </c>
      <c r="P40" s="31">
        <f>SUM('Step1a_AnnualProduction&amp;Imports'!P14:Q14)</f>
        <v>0</v>
      </c>
      <c r="Q40" s="41">
        <f t="shared" si="7"/>
        <v>0</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634,361</v>
      </c>
      <c r="N41" s="61">
        <f t="shared" si="6"/>
        <v>0</v>
      </c>
      <c r="O41" s="68" t="str">
        <f t="shared" si="8"/>
        <v xml:space="preserve">    634,361</v>
      </c>
      <c r="P41" s="31">
        <f>SUM('Step1a_AnnualProduction&amp;Imports'!P15:Q15)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355,390,500</v>
      </c>
      <c r="N42" s="61">
        <f t="shared" si="6"/>
        <v>0</v>
      </c>
      <c r="O42" s="68" t="str">
        <f t="shared" si="8"/>
        <v>355,390,500</v>
      </c>
      <c r="P42" s="31">
        <f>SUM('Step1a_AnnualProduction&amp;Imports'!P16:Q16)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9" priority="3" operator="equal">
      <formula>1</formula>
    </cfRule>
  </conditionalFormatting>
  <conditionalFormatting sqref="L12:L23">
    <cfRule type="expression" dxfId="8"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mangosteens, guavas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21121</v>
      </c>
      <c r="C19" s="71" t="str">
        <f>Animals_Products_2</f>
        <v>Meat, chicken</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with shell</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01654</v>
      </c>
      <c r="C22" s="71" t="str">
        <f>Other_1</f>
        <v>Anise, badian, fennel, coriander</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91,226,374</v>
      </c>
      <c r="N31" s="67">
        <f>L31*M31</f>
        <v>0</v>
      </c>
      <c r="O31" s="68" t="str">
        <f>IF(ISNUMBER(D12),M31*(1+D12/100),M31)</f>
        <v xml:space="preserve"> 91,226,374</v>
      </c>
      <c r="P31" s="31">
        <f>SUM('Step1a_AnnualProduction&amp;Imports'!R5:S5)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157,648,436</v>
      </c>
      <c r="N32" s="61">
        <f t="shared" ref="N32:N42" si="6">L32*M32</f>
        <v>0</v>
      </c>
      <c r="O32" s="68" t="str">
        <f>IF(ISNUMBER(D13),M32*(1+D13/100),M32)</f>
        <v>157,648,436</v>
      </c>
      <c r="P32" s="31">
        <f>SUM('Step1a_AnnualProduction&amp;Imports'!R6:S6)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SUM('Step1a_AnnualProduction&amp;Imports'!R7:S7)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SUM('Step1a_AnnualProduction&amp;Imports'!R8:S8)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29,172,500</v>
      </c>
      <c r="N35" s="61">
        <f t="shared" si="6"/>
        <v>0</v>
      </c>
      <c r="O35" s="68" t="str">
        <f t="shared" si="8"/>
        <v xml:space="preserve"> 29,172,500</v>
      </c>
      <c r="P35" s="31">
        <f>SUM('Step1a_AnnualProduction&amp;Imports'!R9:S9)</f>
        <v>0</v>
      </c>
      <c r="Q35" s="41">
        <f t="shared" si="7"/>
        <v>0</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18,653,638</v>
      </c>
      <c r="N36" s="61">
        <f t="shared" si="6"/>
        <v>0</v>
      </c>
      <c r="O36" s="68" t="str">
        <f t="shared" si="8"/>
        <v xml:space="preserve"> 18,653,638</v>
      </c>
      <c r="P36" s="31">
        <f>SUM('Step1a_AnnualProduction&amp;Imports'!R10:S10)</f>
        <v>0</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75,530,770</v>
      </c>
      <c r="N37" s="61">
        <f t="shared" si="6"/>
        <v>0</v>
      </c>
      <c r="O37" s="68" t="str">
        <f t="shared" si="8"/>
        <v xml:space="preserve"> 75,530,770</v>
      </c>
      <c r="P37" s="31">
        <f>SUM('Step1a_AnnualProduction&amp;Imports'!R11:S11)</f>
        <v>0</v>
      </c>
      <c r="Q37" s="41">
        <f t="shared" si="7"/>
        <v>0</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3,331,318</v>
      </c>
      <c r="N38" s="61">
        <f t="shared" si="6"/>
        <v>0</v>
      </c>
      <c r="O38" s="68" t="str">
        <f t="shared" si="8"/>
        <v xml:space="preserve">  3,331,318</v>
      </c>
      <c r="P38" s="31">
        <f>SUM('Step1a_AnnualProduction&amp;Imports'!R12:S12)</f>
        <v>0</v>
      </c>
      <c r="Q38" s="41">
        <f t="shared" si="7"/>
        <v>0</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6,814,000</v>
      </c>
      <c r="N39" s="61">
        <f t="shared" si="6"/>
        <v>0</v>
      </c>
      <c r="O39" s="68" t="str">
        <f t="shared" si="8"/>
        <v xml:space="preserve">  6,814,000</v>
      </c>
      <c r="P39" s="31">
        <f>SUM('Step1a_AnnualProduction&amp;Imports'!R13:S13)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45,889,524</v>
      </c>
      <c r="N40" s="61">
        <f t="shared" si="6"/>
        <v>0</v>
      </c>
      <c r="O40" s="68" t="str">
        <f t="shared" si="8"/>
        <v xml:space="preserve"> 45,889,524</v>
      </c>
      <c r="P40" s="31">
        <f>SUM('Step1a_AnnualProduction&amp;Imports'!R14:S14)</f>
        <v>0</v>
      </c>
      <c r="Q40" s="41">
        <f t="shared" si="7"/>
        <v>0</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634,361</v>
      </c>
      <c r="N41" s="61">
        <f t="shared" si="6"/>
        <v>0</v>
      </c>
      <c r="O41" s="68" t="str">
        <f t="shared" si="8"/>
        <v xml:space="preserve">    634,361</v>
      </c>
      <c r="P41" s="31">
        <f>SUM('Step1a_AnnualProduction&amp;Imports'!R15:S15)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355,390,500</v>
      </c>
      <c r="N42" s="61">
        <f t="shared" si="6"/>
        <v>0</v>
      </c>
      <c r="O42" s="68" t="str">
        <f t="shared" si="8"/>
        <v>355,390,500</v>
      </c>
      <c r="P42" s="31">
        <f>SUM('Step1a_AnnualProduction&amp;Imports'!R16:S16)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7" priority="3" operator="equal">
      <formula>1</formula>
    </cfRule>
  </conditionalFormatting>
  <conditionalFormatting sqref="L12:L23">
    <cfRule type="expression" dxfId="6"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4"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mangosteens, guavas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21121</v>
      </c>
      <c r="C19" s="71" t="str">
        <f>Animals_Products_2</f>
        <v>Meat, chicken</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with shell</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01654</v>
      </c>
      <c r="C22" s="71" t="str">
        <f>Other_1</f>
        <v>Anise, badian, fennel, coriander</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91,226,374</v>
      </c>
      <c r="N31" s="67">
        <f>L31*M31</f>
        <v>0</v>
      </c>
      <c r="O31" s="68" t="str">
        <f>IF(ISNUMBER(D12),M31*(1+D12/100),M31)</f>
        <v xml:space="preserve"> 91,226,374</v>
      </c>
      <c r="P31" s="31">
        <f>SUM('Step1a_AnnualProduction&amp;Imports'!T5:U5)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157,648,436</v>
      </c>
      <c r="N32" s="61">
        <f t="shared" ref="N32:N42" si="6">L32*M32</f>
        <v>0</v>
      </c>
      <c r="O32" s="68" t="str">
        <f>IF(ISNUMBER(D13),M32*(1+D13/100),M32)</f>
        <v>157,648,436</v>
      </c>
      <c r="P32" s="31">
        <f>SUM('Step1a_AnnualProduction&amp;Imports'!T6:U6)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SUM('Step1a_AnnualProduction&amp;Imports'!T7:U7)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SUM('Step1a_AnnualProduction&amp;Imports'!T8:U8)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29,172,500</v>
      </c>
      <c r="N35" s="61">
        <f t="shared" si="6"/>
        <v>0</v>
      </c>
      <c r="O35" s="68" t="str">
        <f t="shared" si="8"/>
        <v xml:space="preserve"> 29,172,500</v>
      </c>
      <c r="P35" s="31">
        <f>SUM('Step1a_AnnualProduction&amp;Imports'!T9:U9)</f>
        <v>0</v>
      </c>
      <c r="Q35" s="41">
        <f t="shared" si="7"/>
        <v>0</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18,653,638</v>
      </c>
      <c r="N36" s="61">
        <f t="shared" si="6"/>
        <v>0</v>
      </c>
      <c r="O36" s="68" t="str">
        <f t="shared" si="8"/>
        <v xml:space="preserve"> 18,653,638</v>
      </c>
      <c r="P36" s="31">
        <f>SUM('Step1a_AnnualProduction&amp;Imports'!T10:U10)</f>
        <v>0</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75,530,770</v>
      </c>
      <c r="N37" s="61">
        <f t="shared" si="6"/>
        <v>0</v>
      </c>
      <c r="O37" s="68" t="str">
        <f t="shared" si="8"/>
        <v xml:space="preserve"> 75,530,770</v>
      </c>
      <c r="P37" s="31">
        <f>SUM('Step1a_AnnualProduction&amp;Imports'!T11:U11)</f>
        <v>0</v>
      </c>
      <c r="Q37" s="41">
        <f t="shared" si="7"/>
        <v>0</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3,331,318</v>
      </c>
      <c r="N38" s="61">
        <f t="shared" si="6"/>
        <v>0</v>
      </c>
      <c r="O38" s="68" t="str">
        <f t="shared" si="8"/>
        <v xml:space="preserve">  3,331,318</v>
      </c>
      <c r="P38" s="31">
        <f>SUM('Step1a_AnnualProduction&amp;Imports'!T12:U12)</f>
        <v>0</v>
      </c>
      <c r="Q38" s="41">
        <f t="shared" si="7"/>
        <v>0</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6,814,000</v>
      </c>
      <c r="N39" s="61">
        <f t="shared" si="6"/>
        <v>0</v>
      </c>
      <c r="O39" s="68" t="str">
        <f t="shared" si="8"/>
        <v xml:space="preserve">  6,814,000</v>
      </c>
      <c r="P39" s="31">
        <f>SUM('Step1a_AnnualProduction&amp;Imports'!T13:U13)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45,889,524</v>
      </c>
      <c r="N40" s="61">
        <f t="shared" si="6"/>
        <v>0</v>
      </c>
      <c r="O40" s="68" t="str">
        <f t="shared" si="8"/>
        <v xml:space="preserve"> 45,889,524</v>
      </c>
      <c r="P40" s="31">
        <f>SUM('Step1a_AnnualProduction&amp;Imports'!T14:U14)</f>
        <v>0</v>
      </c>
      <c r="Q40" s="41">
        <f t="shared" si="7"/>
        <v>0</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634,361</v>
      </c>
      <c r="N41" s="61">
        <f t="shared" si="6"/>
        <v>0</v>
      </c>
      <c r="O41" s="68" t="str">
        <f t="shared" si="8"/>
        <v xml:space="preserve">    634,361</v>
      </c>
      <c r="P41" s="31">
        <f>SUM('Step1a_AnnualProduction&amp;Imports'!T15:U15)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355,390,500</v>
      </c>
      <c r="N42" s="61">
        <f t="shared" si="6"/>
        <v>0</v>
      </c>
      <c r="O42" s="68" t="str">
        <f t="shared" si="8"/>
        <v>355,390,500</v>
      </c>
      <c r="P42" s="31">
        <f>SUM('Step1a_AnnualProduction&amp;Imports'!T16:U16)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5" priority="3" operator="equal">
      <formula>1</formula>
    </cfRule>
  </conditionalFormatting>
  <conditionalFormatting sqref="L12:L23">
    <cfRule type="expression" dxfId="4"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mangosteens, guavas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21121</v>
      </c>
      <c r="C19" s="71" t="str">
        <f>Animals_Products_2</f>
        <v>Meat, chicken</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with shell</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01654</v>
      </c>
      <c r="C22" s="71" t="str">
        <f>Other_1</f>
        <v>Anise, badian, fennel, coriander</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91,226,374</v>
      </c>
      <c r="N31" s="67">
        <f>L31*M31</f>
        <v>0</v>
      </c>
      <c r="O31" s="68" t="str">
        <f>IF(ISNUMBER(D12),M31*(1+D12/100),M31)</f>
        <v xml:space="preserve"> 91,226,374</v>
      </c>
      <c r="P31" s="31">
        <f>SUM('Step1a_AnnualProduction&amp;Imports'!V5:W5)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157,648,436</v>
      </c>
      <c r="N32" s="61">
        <f t="shared" ref="N32:N42" si="6">L32*M32</f>
        <v>0</v>
      </c>
      <c r="O32" s="68" t="str">
        <f>IF(ISNUMBER(D13),M32*(1+D13/100),M32)</f>
        <v>157,648,436</v>
      </c>
      <c r="P32" s="31">
        <f>SUM('Step1a_AnnualProduction&amp;Imports'!V6:W6)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SUM('Step1a_AnnualProduction&amp;Imports'!V7:W7)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SUM('Step1a_AnnualProduction&amp;Imports'!V8:W8)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29,172,500</v>
      </c>
      <c r="N35" s="61">
        <f t="shared" si="6"/>
        <v>0</v>
      </c>
      <c r="O35" s="68" t="str">
        <f t="shared" si="8"/>
        <v xml:space="preserve"> 29,172,500</v>
      </c>
      <c r="P35" s="31">
        <f>SUM('Step1a_AnnualProduction&amp;Imports'!V9:W9)</f>
        <v>0</v>
      </c>
      <c r="Q35" s="41">
        <f t="shared" si="7"/>
        <v>0</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18,653,638</v>
      </c>
      <c r="N36" s="61">
        <f t="shared" si="6"/>
        <v>0</v>
      </c>
      <c r="O36" s="68" t="str">
        <f t="shared" si="8"/>
        <v xml:space="preserve"> 18,653,638</v>
      </c>
      <c r="P36" s="31">
        <f>SUM('Step1a_AnnualProduction&amp;Imports'!V10:W10)</f>
        <v>0</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75,530,770</v>
      </c>
      <c r="N37" s="61">
        <f t="shared" si="6"/>
        <v>0</v>
      </c>
      <c r="O37" s="68" t="str">
        <f t="shared" si="8"/>
        <v xml:space="preserve"> 75,530,770</v>
      </c>
      <c r="P37" s="31">
        <f>SUM('Step1a_AnnualProduction&amp;Imports'!V11:W11)</f>
        <v>0</v>
      </c>
      <c r="Q37" s="41">
        <f t="shared" si="7"/>
        <v>0</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3,331,318</v>
      </c>
      <c r="N38" s="61">
        <f t="shared" si="6"/>
        <v>0</v>
      </c>
      <c r="O38" s="68" t="str">
        <f t="shared" si="8"/>
        <v xml:space="preserve">  3,331,318</v>
      </c>
      <c r="P38" s="31">
        <f>SUM('Step1a_AnnualProduction&amp;Imports'!V12:W12)</f>
        <v>0</v>
      </c>
      <c r="Q38" s="41">
        <f t="shared" si="7"/>
        <v>0</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6,814,000</v>
      </c>
      <c r="N39" s="61">
        <f t="shared" si="6"/>
        <v>0</v>
      </c>
      <c r="O39" s="68" t="str">
        <f t="shared" si="8"/>
        <v xml:space="preserve">  6,814,000</v>
      </c>
      <c r="P39" s="31">
        <f>SUM('Step1a_AnnualProduction&amp;Imports'!V13:W13)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45,889,524</v>
      </c>
      <c r="N40" s="61">
        <f t="shared" si="6"/>
        <v>0</v>
      </c>
      <c r="O40" s="68" t="str">
        <f t="shared" si="8"/>
        <v xml:space="preserve"> 45,889,524</v>
      </c>
      <c r="P40" s="31">
        <f>SUM('Step1a_AnnualProduction&amp;Imports'!V14:W14)</f>
        <v>0</v>
      </c>
      <c r="Q40" s="41">
        <f t="shared" si="7"/>
        <v>0</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634,361</v>
      </c>
      <c r="N41" s="61">
        <f t="shared" si="6"/>
        <v>0</v>
      </c>
      <c r="O41" s="68" t="str">
        <f t="shared" si="8"/>
        <v xml:space="preserve">    634,361</v>
      </c>
      <c r="P41" s="31">
        <f>SUM('Step1a_AnnualProduction&amp;Imports'!V15:W15)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355,390,500</v>
      </c>
      <c r="N42" s="61">
        <f t="shared" si="6"/>
        <v>0</v>
      </c>
      <c r="O42" s="68" t="str">
        <f t="shared" si="8"/>
        <v>355,390,500</v>
      </c>
      <c r="P42" s="31">
        <f>SUM('Step1a_AnnualProduction&amp;Imports'!V16:W16)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3" priority="3" operator="equal">
      <formula>1</formula>
    </cfRule>
  </conditionalFormatting>
  <conditionalFormatting sqref="L12:L23">
    <cfRule type="expression" dxfId="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5" zoomScale="85" zoomScaleNormal="85" workbookViewId="0">
      <selection activeCell="O23" sqref="O2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82" t="s">
        <v>19</v>
      </c>
      <c r="F12" s="82" t="s">
        <v>19</v>
      </c>
      <c r="G12" s="82" t="s">
        <v>19</v>
      </c>
      <c r="H12" s="82" t="s">
        <v>19</v>
      </c>
      <c r="I12" s="82" t="s">
        <v>19</v>
      </c>
      <c r="L12" s="39">
        <v>0</v>
      </c>
    </row>
    <row r="13" spans="1:13" x14ac:dyDescent="0.25">
      <c r="A13" s="33" t="str">
        <f>Cereal_2</f>
        <v>Cereals &amp; Pulses</v>
      </c>
      <c r="B13" s="32" t="str">
        <f>Cereal_2</f>
        <v>0113</v>
      </c>
      <c r="C13" s="71" t="str">
        <f>Cereal_2</f>
        <v>Rice, paddy</v>
      </c>
      <c r="D13" s="77" t="s">
        <v>19</v>
      </c>
      <c r="E13" s="82" t="s">
        <v>19</v>
      </c>
      <c r="F13" s="82" t="s">
        <v>19</v>
      </c>
      <c r="G13" s="82" t="s">
        <v>19</v>
      </c>
      <c r="H13" s="82" t="s">
        <v>19</v>
      </c>
      <c r="I13" s="82" t="s">
        <v>19</v>
      </c>
      <c r="L13" s="39">
        <v>0</v>
      </c>
    </row>
    <row r="14" spans="1:13" x14ac:dyDescent="0.25">
      <c r="A14" s="33" t="str">
        <f>Fruits_Vegetables_1</f>
        <v>Fish &amp; Fish Products</v>
      </c>
      <c r="B14" s="32" t="str">
        <f>Fruits_Vegetables_1</f>
        <v>0</v>
      </c>
      <c r="C14" s="71" t="str">
        <f>Fruits_Vegetables_1</f>
        <v xml:space="preserve"> </v>
      </c>
      <c r="D14" s="77" t="s">
        <v>19</v>
      </c>
      <c r="E14" s="82" t="s">
        <v>19</v>
      </c>
      <c r="F14" s="82" t="s">
        <v>19</v>
      </c>
      <c r="G14" s="82" t="s">
        <v>19</v>
      </c>
      <c r="H14" s="82" t="s">
        <v>19</v>
      </c>
      <c r="I14" s="82" t="s">
        <v>19</v>
      </c>
      <c r="L14" s="39">
        <v>0</v>
      </c>
    </row>
    <row r="15" spans="1:13" x14ac:dyDescent="0.25">
      <c r="A15" s="33" t="str">
        <f>Fruits_Vegetables_2</f>
        <v>Fish &amp; Fish Products</v>
      </c>
      <c r="B15" s="32" t="str">
        <f>Fruits_Vegetables_2</f>
        <v>0</v>
      </c>
      <c r="C15" s="71" t="str">
        <f>Fruits_Vegetables_2</f>
        <v xml:space="preserve"> </v>
      </c>
      <c r="D15" s="77" t="s">
        <v>19</v>
      </c>
      <c r="E15" s="82" t="s">
        <v>19</v>
      </c>
      <c r="F15" s="82" t="s">
        <v>19</v>
      </c>
      <c r="G15" s="82" t="s">
        <v>19</v>
      </c>
      <c r="H15" s="82" t="s">
        <v>19</v>
      </c>
      <c r="I15" s="82" t="s">
        <v>19</v>
      </c>
      <c r="L15" s="39">
        <v>0</v>
      </c>
    </row>
    <row r="16" spans="1:13" x14ac:dyDescent="0.25">
      <c r="A16" s="33" t="str">
        <f>Roots_Tubers_Oil_1</f>
        <v>Fruits &amp; Vegetables</v>
      </c>
      <c r="B16" s="32" t="str">
        <f>Roots_Tubers_Oil_1</f>
        <v>01312</v>
      </c>
      <c r="C16" s="71" t="str">
        <f>Roots_Tubers_Oil_1</f>
        <v>Bananas</v>
      </c>
      <c r="D16" s="77" t="s">
        <v>19</v>
      </c>
      <c r="E16" s="82" t="s">
        <v>19</v>
      </c>
      <c r="F16" s="82" t="s">
        <v>19</v>
      </c>
      <c r="G16" s="82" t="s">
        <v>19</v>
      </c>
      <c r="H16" s="82" t="s">
        <v>19</v>
      </c>
      <c r="I16" s="82" t="s">
        <v>19</v>
      </c>
      <c r="L16" s="39">
        <v>0</v>
      </c>
    </row>
    <row r="17" spans="1:27" x14ac:dyDescent="0.25">
      <c r="A17" s="33" t="str">
        <f>Roots_Tubers_Oil_2</f>
        <v>Fruits &amp; Vegetables</v>
      </c>
      <c r="B17" s="32" t="str">
        <f>Roots_Tubers_Oil_2</f>
        <v>01316</v>
      </c>
      <c r="C17" s="71" t="str">
        <f>Roots_Tubers_Oil_2</f>
        <v>Mangoes, mangosteens, guavas</v>
      </c>
      <c r="D17" s="77" t="s">
        <v>19</v>
      </c>
      <c r="E17" s="82" t="s">
        <v>19</v>
      </c>
      <c r="F17" s="82" t="s">
        <v>19</v>
      </c>
      <c r="G17" s="82" t="s">
        <v>19</v>
      </c>
      <c r="H17" s="82" t="s">
        <v>19</v>
      </c>
      <c r="I17" s="82" t="s">
        <v>19</v>
      </c>
      <c r="L17" s="39">
        <v>0</v>
      </c>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82" t="s">
        <v>19</v>
      </c>
      <c r="F18" s="82" t="s">
        <v>19</v>
      </c>
      <c r="G18" s="82" t="s">
        <v>19</v>
      </c>
      <c r="H18" s="82" t="s">
        <v>19</v>
      </c>
      <c r="I18" s="82" t="s">
        <v>19</v>
      </c>
      <c r="L18" s="39">
        <v>0</v>
      </c>
    </row>
    <row r="19" spans="1:27" x14ac:dyDescent="0.25">
      <c r="A19" s="33" t="str">
        <f>Animals_Products_2</f>
        <v>Meat &amp; Animals Products</v>
      </c>
      <c r="B19" s="32" t="str">
        <f>Animals_Products_2</f>
        <v>21121</v>
      </c>
      <c r="C19" s="71" t="str">
        <f>Animals_Products_2</f>
        <v>Meat, chicken</v>
      </c>
      <c r="D19" s="77" t="s">
        <v>19</v>
      </c>
      <c r="E19" s="82" t="s">
        <v>19</v>
      </c>
      <c r="F19" s="82" t="s">
        <v>19</v>
      </c>
      <c r="G19" s="82" t="s">
        <v>19</v>
      </c>
      <c r="H19" s="82" t="s">
        <v>19</v>
      </c>
      <c r="I19" s="82" t="s">
        <v>19</v>
      </c>
      <c r="L19" s="39">
        <v>0</v>
      </c>
    </row>
    <row r="20" spans="1:27" x14ac:dyDescent="0.25">
      <c r="A20" s="33" t="str">
        <f>Fish_1</f>
        <v>Roots, Tubers &amp; Oil-Bearing Crops</v>
      </c>
      <c r="B20" s="32" t="str">
        <f>Fish_1</f>
        <v>0142</v>
      </c>
      <c r="C20" s="71" t="str">
        <f>Fish_1</f>
        <v>Groundnuts, with shell</v>
      </c>
      <c r="D20" s="77" t="s">
        <v>19</v>
      </c>
      <c r="E20" s="82" t="s">
        <v>19</v>
      </c>
      <c r="F20" s="82" t="s">
        <v>19</v>
      </c>
      <c r="G20" s="82" t="s">
        <v>19</v>
      </c>
      <c r="H20" s="82" t="s">
        <v>19</v>
      </c>
      <c r="I20" s="82" t="s">
        <v>19</v>
      </c>
      <c r="L20" s="39">
        <v>0</v>
      </c>
    </row>
    <row r="21" spans="1:27" x14ac:dyDescent="0.25">
      <c r="A21" s="33" t="str">
        <f>Fish_2</f>
        <v>Roots, Tubers &amp; Oil-Bearing Crops</v>
      </c>
      <c r="B21" s="32" t="str">
        <f>Fish_2</f>
        <v>01510</v>
      </c>
      <c r="C21" s="71" t="str">
        <f>Fish_2</f>
        <v>Potatoes</v>
      </c>
      <c r="D21" s="77" t="s">
        <v>19</v>
      </c>
      <c r="E21" s="82" t="s">
        <v>19</v>
      </c>
      <c r="F21" s="82" t="s">
        <v>19</v>
      </c>
      <c r="G21" s="82" t="s">
        <v>19</v>
      </c>
      <c r="H21" s="82" t="s">
        <v>19</v>
      </c>
      <c r="I21" s="82" t="s">
        <v>19</v>
      </c>
      <c r="L21" s="39">
        <v>0</v>
      </c>
    </row>
    <row r="22" spans="1:27" x14ac:dyDescent="0.25">
      <c r="A22" s="33" t="str">
        <f>Other_1</f>
        <v>Other</v>
      </c>
      <c r="B22" s="32" t="str">
        <f>Other_1</f>
        <v>01654</v>
      </c>
      <c r="C22" s="71" t="str">
        <f>Other_1</f>
        <v>Anise, badian, fennel, coriander</v>
      </c>
      <c r="D22" s="77" t="s">
        <v>19</v>
      </c>
      <c r="E22" s="82" t="s">
        <v>19</v>
      </c>
      <c r="F22" s="82" t="s">
        <v>19</v>
      </c>
      <c r="G22" s="82" t="s">
        <v>19</v>
      </c>
      <c r="H22" s="82" t="s">
        <v>19</v>
      </c>
      <c r="I22" s="82" t="s">
        <v>19</v>
      </c>
      <c r="L22" s="39">
        <v>0</v>
      </c>
    </row>
    <row r="23" spans="1:27" ht="15.75" customHeight="1" x14ac:dyDescent="0.25">
      <c r="A23" s="34" t="str">
        <f>Other_2</f>
        <v>Other</v>
      </c>
      <c r="B23" s="35" t="str">
        <f>Other_2</f>
        <v>01802</v>
      </c>
      <c r="C23" s="72" t="str">
        <f>Other_2</f>
        <v>Sugar cane</v>
      </c>
      <c r="D23" s="77" t="s">
        <v>19</v>
      </c>
      <c r="E23" s="82" t="s">
        <v>19</v>
      </c>
      <c r="F23" s="82" t="s">
        <v>19</v>
      </c>
      <c r="G23" s="82" t="s">
        <v>19</v>
      </c>
      <c r="H23" s="82" t="s">
        <v>19</v>
      </c>
      <c r="I23" s="82"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91,226,374</v>
      </c>
      <c r="N31" s="67">
        <f>L31*M31</f>
        <v>0</v>
      </c>
      <c r="O31" s="68" t="str">
        <f>IF(ISNUMBER(D12),M31*(1+D12/100),M31)</f>
        <v xml:space="preserve"> 91,226,374</v>
      </c>
      <c r="P31" s="31">
        <f>SUM('Step1a_AnnualProduction&amp;Imports'!X5:Y5)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157,648,436</v>
      </c>
      <c r="N32" s="61">
        <f t="shared" ref="N32:N42" si="6">L32*M32</f>
        <v>0</v>
      </c>
      <c r="O32" s="68" t="str">
        <f>IF(ISNUMBER(D13),M32*(1+D13/100),M32)</f>
        <v>157,648,436</v>
      </c>
      <c r="P32" s="31">
        <f>SUM('Step1a_AnnualProduction&amp;Imports'!X6:Y6)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SUM('Step1a_AnnualProduction&amp;Imports'!X7:Y7)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SUM('Step1a_AnnualProduction&amp;Imports'!X8:Y8)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29,172,500</v>
      </c>
      <c r="N35" s="61">
        <f t="shared" si="6"/>
        <v>0</v>
      </c>
      <c r="O35" s="68" t="str">
        <f t="shared" si="8"/>
        <v xml:space="preserve"> 29,172,500</v>
      </c>
      <c r="P35" s="31">
        <f>SUM('Step1a_AnnualProduction&amp;Imports'!X9:Y9)</f>
        <v>0</v>
      </c>
      <c r="Q35" s="41">
        <f t="shared" si="7"/>
        <v>0</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18,653,638</v>
      </c>
      <c r="N36" s="61">
        <f t="shared" si="6"/>
        <v>0</v>
      </c>
      <c r="O36" s="68" t="str">
        <f t="shared" si="8"/>
        <v xml:space="preserve"> 18,653,638</v>
      </c>
      <c r="P36" s="31">
        <f>SUM('Step1a_AnnualProduction&amp;Imports'!X10:Y10)</f>
        <v>0</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75,530,770</v>
      </c>
      <c r="N37" s="61">
        <f t="shared" si="6"/>
        <v>0</v>
      </c>
      <c r="O37" s="68" t="str">
        <f t="shared" si="8"/>
        <v xml:space="preserve"> 75,530,770</v>
      </c>
      <c r="P37" s="31">
        <f>SUM('Step1a_AnnualProduction&amp;Imports'!X11:Y11)</f>
        <v>0</v>
      </c>
      <c r="Q37" s="41">
        <f t="shared" si="7"/>
        <v>0</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3,331,318</v>
      </c>
      <c r="N38" s="61">
        <f t="shared" si="6"/>
        <v>0</v>
      </c>
      <c r="O38" s="68" t="str">
        <f t="shared" si="8"/>
        <v xml:space="preserve">  3,331,318</v>
      </c>
      <c r="P38" s="31">
        <f>SUM('Step1a_AnnualProduction&amp;Imports'!X12:Y12)</f>
        <v>0</v>
      </c>
      <c r="Q38" s="41">
        <f t="shared" si="7"/>
        <v>0</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6,814,000</v>
      </c>
      <c r="N39" s="61">
        <f t="shared" si="6"/>
        <v>0</v>
      </c>
      <c r="O39" s="68" t="str">
        <f t="shared" si="8"/>
        <v xml:space="preserve">  6,814,000</v>
      </c>
      <c r="P39" s="31">
        <f>SUM('Step1a_AnnualProduction&amp;Imports'!X13:Y13)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45,889,524</v>
      </c>
      <c r="N40" s="61">
        <f t="shared" si="6"/>
        <v>0</v>
      </c>
      <c r="O40" s="68" t="str">
        <f t="shared" si="8"/>
        <v xml:space="preserve"> 45,889,524</v>
      </c>
      <c r="P40" s="31">
        <f>SUM('Step1a_AnnualProduction&amp;Imports'!X14:Y14)</f>
        <v>0</v>
      </c>
      <c r="Q40" s="41">
        <f t="shared" si="7"/>
        <v>0</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634,361</v>
      </c>
      <c r="N41" s="61">
        <f t="shared" si="6"/>
        <v>0</v>
      </c>
      <c r="O41" s="68" t="str">
        <f t="shared" si="8"/>
        <v xml:space="preserve">    634,361</v>
      </c>
      <c r="P41" s="31">
        <f>SUM('Step1a_AnnualProduction&amp;Imports'!X15:Y15)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355,390,500</v>
      </c>
      <c r="N42" s="61">
        <f t="shared" si="6"/>
        <v>0</v>
      </c>
      <c r="O42" s="68" t="str">
        <f t="shared" si="8"/>
        <v>355,390,500</v>
      </c>
      <c r="P42" s="31">
        <f>SUM('Step1a_AnnualProduction&amp;Imports'!X16:Y16)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 priority="2" operator="equal">
      <formula>1</formula>
    </cfRule>
  </conditionalFormatting>
  <conditionalFormatting sqref="L12:L23">
    <cfRule type="expression" dxfId="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5"/>
  <sheetViews>
    <sheetView view="pageBreakPreview" topLeftCell="B1" zoomScale="60" zoomScaleNormal="55" workbookViewId="0">
      <selection activeCell="L29" sqref="L29"/>
    </sheetView>
  </sheetViews>
  <sheetFormatPr defaultRowHeight="15" x14ac:dyDescent="0.25"/>
  <cols>
    <col min="1" max="1" width="40.140625" customWidth="1"/>
    <col min="3" max="3" width="14.85546875" customWidth="1"/>
    <col min="4" max="14" width="20.7109375" customWidth="1"/>
    <col min="15" max="15" width="8.7109375" customWidth="1"/>
    <col min="16" max="17" width="10.85546875" customWidth="1"/>
  </cols>
  <sheetData>
    <row r="1" spans="1:30" x14ac:dyDescent="0.25">
      <c r="A1" t="s">
        <v>12</v>
      </c>
    </row>
    <row r="2" spans="1:30" ht="15.75" customHeight="1" x14ac:dyDescent="0.25">
      <c r="A2" s="100" t="s">
        <v>3</v>
      </c>
      <c r="B2" s="100"/>
      <c r="C2" s="100"/>
      <c r="D2" s="100"/>
      <c r="E2" s="100"/>
      <c r="F2" s="100"/>
      <c r="G2" s="100"/>
      <c r="H2" s="100"/>
      <c r="I2" s="100"/>
      <c r="J2" s="100"/>
      <c r="K2" s="100"/>
    </row>
    <row r="3" spans="1:30" x14ac:dyDescent="0.25">
      <c r="A3" s="86" t="s">
        <v>7</v>
      </c>
      <c r="B3" s="93" t="s">
        <v>8</v>
      </c>
      <c r="C3" s="93" t="s">
        <v>9</v>
      </c>
      <c r="D3" s="67" t="s">
        <v>46</v>
      </c>
      <c r="E3" s="67" t="s">
        <v>10</v>
      </c>
      <c r="F3" s="67" t="s">
        <v>11</v>
      </c>
    </row>
    <row r="4" spans="1:30" x14ac:dyDescent="0.25">
      <c r="A4" s="32" t="str">
        <f>Cereal_1</f>
        <v>Cereals &amp; Pulses</v>
      </c>
      <c r="B4" s="32" t="str">
        <f>Cereal_1</f>
        <v>0111</v>
      </c>
      <c r="C4" s="32" t="str">
        <f>Cereal_1</f>
        <v>Wheat</v>
      </c>
      <c r="D4" s="81" t="str">
        <f>Cereal_1_Prod</f>
        <v xml:space="preserve"> 91,226,374</v>
      </c>
      <c r="E4" s="81" t="str">
        <f>Cereal_1_Price</f>
        <v>157.78</v>
      </c>
      <c r="F4" s="67">
        <f>D4*E4</f>
        <v>14393697289.719999</v>
      </c>
    </row>
    <row r="5" spans="1:30" x14ac:dyDescent="0.25">
      <c r="A5" s="32" t="str">
        <f>Cereal_2</f>
        <v>Cereals &amp; Pulses</v>
      </c>
      <c r="B5" s="32" t="str">
        <f>Cereal_2</f>
        <v>0113</v>
      </c>
      <c r="C5" s="32" t="str">
        <f>Cereal_2</f>
        <v>Rice, paddy</v>
      </c>
      <c r="D5" s="81" t="str">
        <f>Cereal_2_Prod</f>
        <v>157,648,436</v>
      </c>
      <c r="E5" s="81" t="str">
        <f>Cereal_2_Price</f>
        <v>278.66</v>
      </c>
      <c r="F5" s="67">
        <f t="shared" ref="F5:F15" si="0">D5*E5</f>
        <v>43930313175.760002</v>
      </c>
    </row>
    <row r="6" spans="1:30" x14ac:dyDescent="0.25">
      <c r="A6" s="32" t="str">
        <f>Fruits_Vegetables_1</f>
        <v>Fish &amp; Fish Products</v>
      </c>
      <c r="B6" s="32" t="str">
        <f>Fruits_Vegetables_1</f>
        <v>0</v>
      </c>
      <c r="C6" s="32" t="str">
        <f>Fruits_Vegetables_1</f>
        <v xml:space="preserve"> </v>
      </c>
      <c r="D6" s="81" t="str">
        <f>Fruits_Vegetables_1_Prod</f>
        <v>0</v>
      </c>
      <c r="E6" s="81" t="str">
        <f>Fruits_Vegetables_1_Price</f>
        <v>0</v>
      </c>
      <c r="F6" s="67">
        <f t="shared" si="0"/>
        <v>0</v>
      </c>
    </row>
    <row r="7" spans="1:30" x14ac:dyDescent="0.25">
      <c r="A7" s="32" t="str">
        <f>Fruits_Vegetables_2</f>
        <v>Fish &amp; Fish Products</v>
      </c>
      <c r="B7" s="32" t="str">
        <f>Fruits_Vegetables_2</f>
        <v>0</v>
      </c>
      <c r="C7" s="32" t="str">
        <f>Fruits_Vegetables_2</f>
        <v xml:space="preserve"> </v>
      </c>
      <c r="D7" s="81" t="str">
        <f>Fruits_Vegetables_2_Prod</f>
        <v>0</v>
      </c>
      <c r="E7" s="81" t="str">
        <f>Fruits_Vegetables_2_Price</f>
        <v>0</v>
      </c>
      <c r="F7" s="67">
        <f t="shared" si="0"/>
        <v>0</v>
      </c>
    </row>
    <row r="8" spans="1:30" x14ac:dyDescent="0.25">
      <c r="A8" s="32" t="str">
        <f>Roots_Tubers_Oil_1</f>
        <v>Fruits &amp; Vegetables</v>
      </c>
      <c r="B8" s="32" t="str">
        <f>Roots_Tubers_Oil_1</f>
        <v>01312</v>
      </c>
      <c r="C8" s="32" t="str">
        <f>Roots_Tubers_Oil_1</f>
        <v>Bananas</v>
      </c>
      <c r="D8" s="81" t="str">
        <f>Roots_Tubers_Oil_1_Prod</f>
        <v xml:space="preserve"> 29,172,500</v>
      </c>
      <c r="E8" s="81" t="str">
        <f>Roots_Tubers_Oil_1_Price</f>
        <v>281.63</v>
      </c>
      <c r="F8" s="67">
        <f t="shared" si="0"/>
        <v>8215851175</v>
      </c>
    </row>
    <row r="9" spans="1:30" x14ac:dyDescent="0.25">
      <c r="A9" s="32" t="str">
        <f>Roots_Tubers_Oil_2</f>
        <v>Fruits &amp; Vegetables</v>
      </c>
      <c r="B9" s="32" t="str">
        <f>Roots_Tubers_Oil_2</f>
        <v>01316</v>
      </c>
      <c r="C9" s="32" t="str">
        <f>Roots_Tubers_Oil_2</f>
        <v>Mangoes, mangosteens, guavas</v>
      </c>
      <c r="D9" s="81" t="str">
        <f>Roots_Tubers_Oil_2_Prod</f>
        <v xml:space="preserve"> 18,653,638</v>
      </c>
      <c r="E9" s="81" t="str">
        <f>Roots_Tubers_Oil_2_Price</f>
        <v>599.17</v>
      </c>
      <c r="F9" s="67">
        <f t="shared" si="0"/>
        <v>11176700280.459999</v>
      </c>
      <c r="Z9" s="19"/>
      <c r="AA9" s="19"/>
      <c r="AB9" s="19"/>
      <c r="AC9" s="19"/>
      <c r="AD9" s="19"/>
    </row>
    <row r="10" spans="1:30" x14ac:dyDescent="0.25">
      <c r="A10" s="32" t="str">
        <f>Animals_Products_1</f>
        <v>Meat &amp; Animals Products</v>
      </c>
      <c r="B10" s="32" t="str">
        <f>Animals_Products_1</f>
        <v>02211</v>
      </c>
      <c r="C10" s="32" t="str">
        <f>Animals_Products_1</f>
        <v>Milk, whole fresh cow</v>
      </c>
      <c r="D10" s="81" t="str">
        <f>Animals_Products_1_Prod</f>
        <v xml:space="preserve"> 75,530,770</v>
      </c>
      <c r="E10" s="81" t="str">
        <f>Animals_Products_1_Price</f>
        <v>312.06</v>
      </c>
      <c r="F10" s="67">
        <f t="shared" si="0"/>
        <v>23570132086.200001</v>
      </c>
      <c r="S10" t="s">
        <v>42</v>
      </c>
    </row>
    <row r="11" spans="1:30" x14ac:dyDescent="0.25">
      <c r="A11" s="32" t="str">
        <f>Animals_Products_2</f>
        <v>Meat &amp; Animals Products</v>
      </c>
      <c r="B11" s="32" t="str">
        <f>Animals_Products_2</f>
        <v>21121</v>
      </c>
      <c r="C11" s="32" t="str">
        <f>Animals_Products_2</f>
        <v>Meat, chicken</v>
      </c>
      <c r="D11" s="81" t="str">
        <f>Animals_Products_2_Prod</f>
        <v xml:space="preserve">  3,331,318</v>
      </c>
      <c r="E11" s="81" t="str">
        <f>Animals_Products_2_Price</f>
        <v>1425.71</v>
      </c>
      <c r="F11" s="67">
        <f t="shared" si="0"/>
        <v>4749493385.7799997</v>
      </c>
    </row>
    <row r="12" spans="1:30" x14ac:dyDescent="0.25">
      <c r="A12" s="32" t="str">
        <f>Fish_1</f>
        <v>Roots, Tubers &amp; Oil-Bearing Crops</v>
      </c>
      <c r="B12" s="32" t="str">
        <f>Fish_1</f>
        <v>0142</v>
      </c>
      <c r="C12" s="32" t="str">
        <f>Fish_1</f>
        <v>Groundnuts, with shell</v>
      </c>
      <c r="D12" s="81" t="str">
        <f>Fish_1_Prod</f>
        <v xml:space="preserve">  6,814,000</v>
      </c>
      <c r="E12" s="81" t="str">
        <f>Fish_1_Price</f>
        <v>451.14</v>
      </c>
      <c r="F12" s="67">
        <f t="shared" si="0"/>
        <v>3074067960</v>
      </c>
    </row>
    <row r="13" spans="1:30" x14ac:dyDescent="0.25">
      <c r="A13" s="32" t="str">
        <f>Fish_2</f>
        <v>Roots, Tubers &amp; Oil-Bearing Crops</v>
      </c>
      <c r="B13" s="32" t="str">
        <f>Fish_2</f>
        <v>01510</v>
      </c>
      <c r="C13" s="32" t="str">
        <f>Fish_2</f>
        <v>Potatoes</v>
      </c>
      <c r="D13" s="81" t="str">
        <f>Fish_2_Prod</f>
        <v xml:space="preserve"> 45,889,524</v>
      </c>
      <c r="E13" s="81" t="str">
        <f>Fish_2_Price</f>
        <v>168.78</v>
      </c>
      <c r="F13" s="67">
        <f t="shared" si="0"/>
        <v>7745233860.7200003</v>
      </c>
    </row>
    <row r="14" spans="1:30" x14ac:dyDescent="0.25">
      <c r="A14" s="32" t="str">
        <f>Other_1</f>
        <v>Other</v>
      </c>
      <c r="B14" s="32" t="str">
        <f>Other_1</f>
        <v>01654</v>
      </c>
      <c r="C14" s="32" t="str">
        <f>Other_1</f>
        <v>Anise, badian, fennel, coriander</v>
      </c>
      <c r="D14" s="81" t="str">
        <f>Other_1_Prod</f>
        <v xml:space="preserve">    634,361</v>
      </c>
      <c r="E14" s="81" t="str">
        <f>Other_1_Price</f>
        <v>5527.22</v>
      </c>
      <c r="F14" s="67">
        <f t="shared" si="0"/>
        <v>3506252806.4200001</v>
      </c>
    </row>
    <row r="15" spans="1:30" x14ac:dyDescent="0.25">
      <c r="A15" s="32" t="str">
        <f>Other_2</f>
        <v>Other</v>
      </c>
      <c r="B15" s="32" t="str">
        <f>Other_2</f>
        <v>01802</v>
      </c>
      <c r="C15" s="32" t="str">
        <f>Other_2</f>
        <v>Sugar cane</v>
      </c>
      <c r="D15" s="81" t="str">
        <f>Other_2_Prod</f>
        <v>355,390,500</v>
      </c>
      <c r="E15" s="81" t="str">
        <f>Other_2_Price</f>
        <v>32.84</v>
      </c>
      <c r="F15" s="67">
        <f t="shared" si="0"/>
        <v>11671024020.000002</v>
      </c>
    </row>
    <row r="16" spans="1:30" x14ac:dyDescent="0.25">
      <c r="F16" s="83">
        <f>SUM(F4:F15)</f>
        <v>132032766040.06</v>
      </c>
    </row>
    <row r="17" spans="1:19" x14ac:dyDescent="0.25">
      <c r="F17" s="95"/>
    </row>
    <row r="19" spans="1:19" ht="15.75" customHeight="1" x14ac:dyDescent="0.25">
      <c r="A19" s="100" t="s">
        <v>4</v>
      </c>
      <c r="B19" s="100"/>
      <c r="C19" s="100"/>
      <c r="D19" s="100"/>
      <c r="E19" s="100"/>
      <c r="F19" s="100"/>
      <c r="G19" s="100"/>
      <c r="H19" s="100"/>
      <c r="I19" s="100"/>
      <c r="J19" s="100"/>
      <c r="K19" s="100"/>
      <c r="L19" s="100"/>
      <c r="M19" s="100"/>
      <c r="N19" s="100"/>
    </row>
    <row r="20" spans="1:19" x14ac:dyDescent="0.25">
      <c r="D20" s="115" t="s">
        <v>0</v>
      </c>
      <c r="E20" s="115"/>
      <c r="F20" s="115"/>
      <c r="G20" s="115"/>
      <c r="H20" s="115"/>
      <c r="I20" s="115"/>
      <c r="J20" s="115"/>
      <c r="K20" s="115"/>
      <c r="L20" s="115"/>
      <c r="M20" s="115"/>
      <c r="N20" s="115"/>
      <c r="S20" s="96"/>
    </row>
    <row r="21" spans="1:19" x14ac:dyDescent="0.25">
      <c r="A21" s="103" t="s">
        <v>7</v>
      </c>
      <c r="B21" s="19" t="s">
        <v>8</v>
      </c>
      <c r="C21" s="19"/>
      <c r="D21" s="19">
        <v>2015</v>
      </c>
      <c r="E21" s="19">
        <v>2016</v>
      </c>
      <c r="F21" s="19">
        <v>2017</v>
      </c>
      <c r="G21" s="19">
        <v>2018</v>
      </c>
      <c r="H21" s="19" t="s">
        <v>225</v>
      </c>
      <c r="I21" s="19" t="s">
        <v>226</v>
      </c>
      <c r="J21" s="19" t="s">
        <v>227</v>
      </c>
      <c r="K21" s="19" t="s">
        <v>228</v>
      </c>
      <c r="L21" s="19" t="s">
        <v>229</v>
      </c>
      <c r="M21" s="19" t="s">
        <v>230</v>
      </c>
      <c r="N21" s="19" t="s">
        <v>231</v>
      </c>
      <c r="S21" s="96"/>
    </row>
    <row r="22" spans="1:19" x14ac:dyDescent="0.25">
      <c r="A22" s="32" t="str">
        <f>Cereal_1</f>
        <v>Cereals &amp; Pulses</v>
      </c>
      <c r="B22" s="32" t="str">
        <f>Cereal_1</f>
        <v>0111</v>
      </c>
      <c r="C22" s="32" t="str">
        <f>Cereal_1</f>
        <v>Wheat</v>
      </c>
      <c r="D22" s="46">
        <f>Step2_FLP_SubNat_2015!$L31</f>
        <v>0.06</v>
      </c>
      <c r="E22" s="46">
        <f>Step2_FLP_SubNat_2016!$L31</f>
        <v>0.06</v>
      </c>
      <c r="F22" s="46">
        <f>Step2_FLP_SubNat_2017!$L31</f>
        <v>0</v>
      </c>
      <c r="G22" s="46">
        <f>Step2_FLP_SubNat_2018!$L31</f>
        <v>0</v>
      </c>
      <c r="H22" s="46">
        <v>0</v>
      </c>
      <c r="I22" s="46">
        <v>0</v>
      </c>
      <c r="J22" s="46">
        <v>0</v>
      </c>
      <c r="K22" s="46">
        <v>0</v>
      </c>
      <c r="L22" s="46">
        <v>0</v>
      </c>
      <c r="M22" s="46">
        <v>0</v>
      </c>
      <c r="N22" s="46">
        <v>0</v>
      </c>
      <c r="S22" s="96"/>
    </row>
    <row r="23" spans="1:19" x14ac:dyDescent="0.25">
      <c r="A23" s="32" t="str">
        <f>Cereal_2</f>
        <v>Cereals &amp; Pulses</v>
      </c>
      <c r="B23" s="32" t="str">
        <f>Cereal_2</f>
        <v>0113</v>
      </c>
      <c r="C23" s="32" t="str">
        <f>Cereal_2</f>
        <v>Rice, paddy</v>
      </c>
      <c r="D23" s="46">
        <f>Step2_FLP_SubNat_2015!$L32</f>
        <v>4.2000000000000003E-2</v>
      </c>
      <c r="E23" s="46">
        <f>Step2_FLP_SubNat_2016!$L32</f>
        <v>4.2000000000000003E-2</v>
      </c>
      <c r="F23" s="46">
        <f>Step2_FLP_SubNat_2017!$L32</f>
        <v>0</v>
      </c>
      <c r="G23" s="46">
        <f>Step2_FLP_SubNat_2018!$L32</f>
        <v>0</v>
      </c>
      <c r="H23" s="46">
        <v>0</v>
      </c>
      <c r="I23" s="46">
        <v>0</v>
      </c>
      <c r="J23" s="46">
        <v>0</v>
      </c>
      <c r="K23" s="46">
        <v>0</v>
      </c>
      <c r="L23" s="46">
        <v>0</v>
      </c>
      <c r="M23" s="46">
        <v>0</v>
      </c>
      <c r="N23" s="46">
        <v>0</v>
      </c>
      <c r="S23" s="96"/>
    </row>
    <row r="24" spans="1:19" x14ac:dyDescent="0.25">
      <c r="A24" s="32" t="str">
        <f>Fruits_Vegetables_1</f>
        <v>Fish &amp; Fish Products</v>
      </c>
      <c r="B24" s="32" t="str">
        <f>Fruits_Vegetables_1</f>
        <v>0</v>
      </c>
      <c r="C24" s="32" t="str">
        <f>Fruits_Vegetables_1</f>
        <v xml:space="preserve"> </v>
      </c>
      <c r="D24" s="46">
        <f>Step2_FLP_SubNat_2015!$L33</f>
        <v>0</v>
      </c>
      <c r="E24" s="46">
        <f>Step2_FLP_SubNat_2016!$L33</f>
        <v>0</v>
      </c>
      <c r="F24" s="46">
        <f>Step2_FLP_SubNat_2017!$L33</f>
        <v>0</v>
      </c>
      <c r="G24" s="46">
        <f>Step2_FLP_SubNat_2018!$L33</f>
        <v>0</v>
      </c>
      <c r="H24" s="46">
        <v>0</v>
      </c>
      <c r="I24" s="46">
        <v>0</v>
      </c>
      <c r="J24" s="46">
        <v>0</v>
      </c>
      <c r="K24" s="46">
        <v>0</v>
      </c>
      <c r="L24" s="46">
        <v>0</v>
      </c>
      <c r="M24" s="46">
        <v>0</v>
      </c>
      <c r="N24" s="46">
        <v>0</v>
      </c>
      <c r="S24" s="96"/>
    </row>
    <row r="25" spans="1:19" x14ac:dyDescent="0.25">
      <c r="A25" s="32" t="str">
        <f>Fruits_Vegetables_2</f>
        <v>Fish &amp; Fish Products</v>
      </c>
      <c r="B25" s="32" t="str">
        <f>Fruits_Vegetables_2</f>
        <v>0</v>
      </c>
      <c r="C25" s="32" t="str">
        <f>Fruits_Vegetables_2</f>
        <v xml:space="preserve"> </v>
      </c>
      <c r="D25" s="46">
        <f>Step2_FLP_SubNat_2015!$L34</f>
        <v>0</v>
      </c>
      <c r="E25" s="46">
        <f>Step2_FLP_SubNat_2016!$L34</f>
        <v>0</v>
      </c>
      <c r="F25" s="46">
        <f>Step2_FLP_SubNat_2017!$L34</f>
        <v>0</v>
      </c>
      <c r="G25" s="46">
        <f>Step2_FLP_SubNat_2018!$L34</f>
        <v>0</v>
      </c>
      <c r="H25" s="46">
        <v>0</v>
      </c>
      <c r="I25" s="46">
        <v>0</v>
      </c>
      <c r="J25" s="46">
        <v>0</v>
      </c>
      <c r="K25" s="46">
        <v>0</v>
      </c>
      <c r="L25" s="46">
        <v>0</v>
      </c>
      <c r="M25" s="46">
        <v>0</v>
      </c>
      <c r="N25" s="46">
        <v>0</v>
      </c>
      <c r="S25" s="96"/>
    </row>
    <row r="26" spans="1:19" x14ac:dyDescent="0.25">
      <c r="A26" s="32" t="str">
        <f>Roots_Tubers_Oil_1</f>
        <v>Fruits &amp; Vegetables</v>
      </c>
      <c r="B26" s="32" t="str">
        <f>Roots_Tubers_Oil_1</f>
        <v>01312</v>
      </c>
      <c r="C26" s="32" t="str">
        <f>Roots_Tubers_Oil_1</f>
        <v>Bananas</v>
      </c>
      <c r="D26" s="46">
        <f>Step2_FLP_SubNat_2015!$L35</f>
        <v>2.7E-2</v>
      </c>
      <c r="E26" s="46">
        <f>Step2_FLP_SubNat_2016!$L35</f>
        <v>2.7E-2</v>
      </c>
      <c r="F26" s="46">
        <f>Step2_FLP_SubNat_2017!$L35</f>
        <v>0</v>
      </c>
      <c r="G26" s="46">
        <f>Step2_FLP_SubNat_2018!$L35</f>
        <v>0</v>
      </c>
      <c r="H26" s="46">
        <v>0</v>
      </c>
      <c r="I26" s="46">
        <v>0</v>
      </c>
      <c r="J26" s="46">
        <v>0</v>
      </c>
      <c r="K26" s="46">
        <v>0</v>
      </c>
      <c r="L26" s="46">
        <v>0</v>
      </c>
      <c r="M26" s="46">
        <v>0</v>
      </c>
      <c r="N26" s="46">
        <v>0</v>
      </c>
      <c r="S26" s="96"/>
    </row>
    <row r="27" spans="1:19" x14ac:dyDescent="0.25">
      <c r="A27" s="32" t="str">
        <f>Roots_Tubers_Oil_2</f>
        <v>Fruits &amp; Vegetables</v>
      </c>
      <c r="B27" s="32" t="str">
        <f>Roots_Tubers_Oil_2</f>
        <v>01316</v>
      </c>
      <c r="C27" s="32" t="str">
        <f>Roots_Tubers_Oil_2</f>
        <v>Mangoes, mangosteens, guavas</v>
      </c>
      <c r="D27" s="46">
        <f>Step2_FLP_SubNat_2015!$L36</f>
        <v>4.3999999999999997E-2</v>
      </c>
      <c r="E27" s="46">
        <f>Step2_FLP_SubNat_2016!$L36</f>
        <v>4.3999999999999997E-2</v>
      </c>
      <c r="F27" s="46">
        <f>Step2_FLP_SubNat_2017!$L36</f>
        <v>0</v>
      </c>
      <c r="G27" s="46">
        <f>Step2_FLP_SubNat_2018!$L36</f>
        <v>0</v>
      </c>
      <c r="H27" s="46">
        <v>0</v>
      </c>
      <c r="I27" s="46">
        <v>0</v>
      </c>
      <c r="J27" s="46">
        <v>0</v>
      </c>
      <c r="K27" s="46">
        <v>0</v>
      </c>
      <c r="L27" s="46">
        <v>0</v>
      </c>
      <c r="M27" s="46">
        <v>0</v>
      </c>
      <c r="N27" s="46">
        <v>0</v>
      </c>
      <c r="S27" s="96"/>
    </row>
    <row r="28" spans="1:19" x14ac:dyDescent="0.25">
      <c r="A28" s="32" t="str">
        <f>Animals_Products_1</f>
        <v>Meat &amp; Animals Products</v>
      </c>
      <c r="B28" s="32" t="str">
        <f>Animals_Products_1</f>
        <v>02211</v>
      </c>
      <c r="C28" s="32" t="str">
        <f>Animals_Products_1</f>
        <v>Milk, whole fresh cow</v>
      </c>
      <c r="D28" s="46">
        <f>Step2_FLP_SubNat_2015!$L37</f>
        <v>6.8000000000000005E-2</v>
      </c>
      <c r="E28" s="46">
        <f>Step2_FLP_SubNat_2016!$L37</f>
        <v>6.8000000000000005E-2</v>
      </c>
      <c r="F28" s="46">
        <f>Step2_FLP_SubNat_2017!$L37</f>
        <v>0</v>
      </c>
      <c r="G28" s="46">
        <f>Step2_FLP_SubNat_2018!$L37</f>
        <v>0</v>
      </c>
      <c r="H28" s="46">
        <v>0</v>
      </c>
      <c r="I28" s="46">
        <v>0</v>
      </c>
      <c r="J28" s="46">
        <v>0</v>
      </c>
      <c r="K28" s="46">
        <v>0</v>
      </c>
      <c r="L28" s="46">
        <v>0</v>
      </c>
      <c r="M28" s="46">
        <v>0</v>
      </c>
      <c r="N28" s="46">
        <v>0</v>
      </c>
      <c r="S28" s="94"/>
    </row>
    <row r="29" spans="1:19" x14ac:dyDescent="0.25">
      <c r="A29" s="32" t="str">
        <f>Animals_Products_2</f>
        <v>Meat &amp; Animals Products</v>
      </c>
      <c r="B29" s="32" t="str">
        <f>Animals_Products_2</f>
        <v>21121</v>
      </c>
      <c r="C29" s="32" t="str">
        <f>Animals_Products_2</f>
        <v>Meat, chicken</v>
      </c>
      <c r="D29" s="46">
        <f>Step2_FLP_SubNat_2015!$L38</f>
        <v>0.31900000000000001</v>
      </c>
      <c r="E29" s="46">
        <f>Step2_FLP_SubNat_2016!$L38</f>
        <v>0.31900000000000001</v>
      </c>
      <c r="F29" s="46">
        <f>Step2_FLP_SubNat_2017!$L38</f>
        <v>0</v>
      </c>
      <c r="G29" s="46">
        <f>Step2_FLP_SubNat_2018!$L38</f>
        <v>0</v>
      </c>
      <c r="H29" s="46">
        <v>0</v>
      </c>
      <c r="I29" s="46">
        <v>0</v>
      </c>
      <c r="J29" s="46">
        <v>0</v>
      </c>
      <c r="K29" s="46">
        <v>0</v>
      </c>
      <c r="L29" s="46">
        <v>0</v>
      </c>
      <c r="M29" s="46">
        <v>0</v>
      </c>
      <c r="N29" s="46">
        <v>0</v>
      </c>
      <c r="S29" s="96"/>
    </row>
    <row r="30" spans="1:19" x14ac:dyDescent="0.25">
      <c r="A30" s="32" t="str">
        <f>Fish_1</f>
        <v>Roots, Tubers &amp; Oil-Bearing Crops</v>
      </c>
      <c r="B30" s="32" t="str">
        <f>Fish_1</f>
        <v>0142</v>
      </c>
      <c r="C30" s="32" t="str">
        <f>Fish_1</f>
        <v>Groundnuts, with shell</v>
      </c>
      <c r="D30" s="46">
        <f>Step2_FLP_SubNat_2015!$L39</f>
        <v>8.5000000000000006E-2</v>
      </c>
      <c r="E30" s="46">
        <f>Step2_FLP_SubNat_2016!$L39</f>
        <v>8.5000000000000006E-2</v>
      </c>
      <c r="F30" s="46">
        <f>Step2_FLP_SubNat_2017!$L39</f>
        <v>0</v>
      </c>
      <c r="G30" s="46">
        <f>Step2_FLP_SubNat_2018!$L39</f>
        <v>0</v>
      </c>
      <c r="H30" s="46">
        <v>0</v>
      </c>
      <c r="I30" s="46">
        <v>0</v>
      </c>
      <c r="J30" s="46">
        <v>0</v>
      </c>
      <c r="K30" s="46">
        <v>0</v>
      </c>
      <c r="L30" s="46">
        <v>0</v>
      </c>
      <c r="M30" s="46">
        <v>0</v>
      </c>
      <c r="N30" s="46">
        <v>0</v>
      </c>
      <c r="S30" s="96"/>
    </row>
    <row r="31" spans="1:19" x14ac:dyDescent="0.25">
      <c r="A31" s="32" t="str">
        <f>Fish_2</f>
        <v>Roots, Tubers &amp; Oil-Bearing Crops</v>
      </c>
      <c r="B31" s="32" t="str">
        <f>Fish_2</f>
        <v>01510</v>
      </c>
      <c r="C31" s="32" t="str">
        <f>Fish_2</f>
        <v>Potatoes</v>
      </c>
      <c r="D31" s="46">
        <f>Step2_FLP_SubNat_2015!$L40</f>
        <v>8.5000000000000006E-2</v>
      </c>
      <c r="E31" s="46">
        <f>Step2_FLP_SubNat_2016!$L40</f>
        <v>8.5000000000000006E-2</v>
      </c>
      <c r="F31" s="46">
        <f>Step2_FLP_SubNat_2017!$L40</f>
        <v>0</v>
      </c>
      <c r="G31" s="46">
        <f>Step2_FLP_SubNat_2018!$L40</f>
        <v>0</v>
      </c>
      <c r="H31" s="46">
        <v>0</v>
      </c>
      <c r="I31" s="46">
        <v>0</v>
      </c>
      <c r="J31" s="46">
        <v>0</v>
      </c>
      <c r="K31" s="46">
        <v>0</v>
      </c>
      <c r="L31" s="46">
        <v>0</v>
      </c>
      <c r="M31" s="46">
        <v>0</v>
      </c>
      <c r="N31" s="46">
        <v>0</v>
      </c>
      <c r="S31" s="96"/>
    </row>
    <row r="32" spans="1:19" x14ac:dyDescent="0.25">
      <c r="A32" s="32" t="str">
        <f>Other_1</f>
        <v>Other</v>
      </c>
      <c r="B32" s="32" t="str">
        <f>Other_1</f>
        <v>01654</v>
      </c>
      <c r="C32" s="32" t="str">
        <f>Other_1</f>
        <v>Anise, badian, fennel, coriander</v>
      </c>
      <c r="D32" s="46">
        <f>Step2_FLP_SubNat_2015!$L41</f>
        <v>0.02</v>
      </c>
      <c r="E32" s="46">
        <f>Step2_FLP_SubNat_2016!$L41</f>
        <v>0.02</v>
      </c>
      <c r="F32" s="46">
        <f>Step2_FLP_SubNat_2017!$L41</f>
        <v>0</v>
      </c>
      <c r="G32" s="46">
        <f>Step2_FLP_SubNat_2018!$L41</f>
        <v>0</v>
      </c>
      <c r="H32" s="46">
        <v>0</v>
      </c>
      <c r="I32" s="46">
        <v>0</v>
      </c>
      <c r="J32" s="46">
        <v>0</v>
      </c>
      <c r="K32" s="46">
        <v>0</v>
      </c>
      <c r="L32" s="46">
        <v>0</v>
      </c>
      <c r="M32" s="46">
        <v>0</v>
      </c>
      <c r="N32" s="46">
        <v>0</v>
      </c>
      <c r="S32" s="96"/>
    </row>
    <row r="33" spans="1:19" x14ac:dyDescent="0.25">
      <c r="A33" s="32" t="str">
        <f>Other_2</f>
        <v>Other</v>
      </c>
      <c r="B33" s="32" t="str">
        <f>Other_2</f>
        <v>01802</v>
      </c>
      <c r="C33" s="32" t="str">
        <f>Other_2</f>
        <v>Sugar cane</v>
      </c>
      <c r="D33" s="46">
        <f>Step2_FLP_SubNat_2015!$L42</f>
        <v>0.02</v>
      </c>
      <c r="E33" s="46">
        <f>Step2_FLP_SubNat_2016!$L42</f>
        <v>0.02</v>
      </c>
      <c r="F33" s="46">
        <f>Step2_FLP_SubNat_2017!$L42</f>
        <v>0</v>
      </c>
      <c r="G33" s="46">
        <f>Step2_FLP_SubNat_2018!$L42</f>
        <v>0</v>
      </c>
      <c r="H33" s="46">
        <v>0</v>
      </c>
      <c r="I33" s="46">
        <v>0</v>
      </c>
      <c r="J33" s="46">
        <v>0</v>
      </c>
      <c r="K33" s="46">
        <v>0</v>
      </c>
      <c r="L33" s="46">
        <v>0</v>
      </c>
      <c r="M33" s="46">
        <v>0</v>
      </c>
      <c r="N33" s="46">
        <v>0</v>
      </c>
      <c r="S33" s="96"/>
    </row>
    <row r="34" spans="1:19" x14ac:dyDescent="0.25">
      <c r="S34" s="96"/>
    </row>
    <row r="35" spans="1:19" x14ac:dyDescent="0.25">
      <c r="A35" s="102" t="s">
        <v>5</v>
      </c>
      <c r="B35" s="102"/>
      <c r="C35" s="102"/>
      <c r="D35" s="102"/>
      <c r="E35" s="102"/>
      <c r="F35" s="102"/>
      <c r="G35" s="102"/>
      <c r="H35" s="102"/>
      <c r="I35" s="102"/>
      <c r="J35" s="102"/>
      <c r="K35" s="102"/>
      <c r="L35" s="102"/>
      <c r="M35" s="102"/>
      <c r="N35" s="102"/>
      <c r="S35" s="96"/>
    </row>
    <row r="36" spans="1:19" x14ac:dyDescent="0.25">
      <c r="D36" s="116" t="s">
        <v>0</v>
      </c>
      <c r="E36" s="116"/>
      <c r="F36" s="116"/>
      <c r="G36" s="116"/>
      <c r="H36" s="116"/>
      <c r="I36" s="116"/>
      <c r="J36" s="116"/>
      <c r="K36" s="116"/>
      <c r="L36" s="116"/>
      <c r="M36" s="116"/>
      <c r="N36" s="116"/>
      <c r="S36" s="96"/>
    </row>
    <row r="37" spans="1:19" ht="15.75" customHeight="1" x14ac:dyDescent="0.25">
      <c r="D37" s="19">
        <v>2015</v>
      </c>
      <c r="E37" s="19">
        <v>2016</v>
      </c>
      <c r="F37" s="19">
        <v>2017</v>
      </c>
      <c r="G37" s="19">
        <v>2018</v>
      </c>
      <c r="H37" s="19">
        <v>2019</v>
      </c>
      <c r="I37" s="19">
        <v>2020</v>
      </c>
      <c r="J37" s="19">
        <v>2021</v>
      </c>
      <c r="K37" s="19">
        <v>2022</v>
      </c>
      <c r="L37" s="19">
        <v>2023</v>
      </c>
      <c r="M37" s="19">
        <v>2024</v>
      </c>
      <c r="N37" s="19">
        <v>2025</v>
      </c>
      <c r="S37" s="96"/>
    </row>
    <row r="38" spans="1:19" x14ac:dyDescent="0.25">
      <c r="A38" s="32" t="str">
        <f>Cereal_1</f>
        <v>Cereals &amp; Pulses</v>
      </c>
      <c r="B38" s="32" t="str">
        <f>Cereal_1</f>
        <v>0111</v>
      </c>
      <c r="C38" s="32" t="str">
        <f>Cereal_1</f>
        <v>Wheat</v>
      </c>
      <c r="D38" s="84">
        <f>D22*$F$4</f>
        <v>863621837.38319993</v>
      </c>
      <c r="E38" s="85">
        <f t="shared" ref="E38:N38" si="1">E22*$F$4</f>
        <v>863621837.38319993</v>
      </c>
      <c r="F38" s="85">
        <f t="shared" si="1"/>
        <v>0</v>
      </c>
      <c r="G38" s="85">
        <f t="shared" si="1"/>
        <v>0</v>
      </c>
      <c r="H38" s="85">
        <f t="shared" si="1"/>
        <v>0</v>
      </c>
      <c r="I38" s="85">
        <f t="shared" si="1"/>
        <v>0</v>
      </c>
      <c r="J38" s="85">
        <f t="shared" si="1"/>
        <v>0</v>
      </c>
      <c r="K38" s="85">
        <f t="shared" si="1"/>
        <v>0</v>
      </c>
      <c r="L38" s="85">
        <f t="shared" si="1"/>
        <v>0</v>
      </c>
      <c r="M38" s="85">
        <f t="shared" si="1"/>
        <v>0</v>
      </c>
      <c r="N38" s="85">
        <f t="shared" si="1"/>
        <v>0</v>
      </c>
      <c r="S38" t="s">
        <v>43</v>
      </c>
    </row>
    <row r="39" spans="1:19" x14ac:dyDescent="0.25">
      <c r="A39" s="32" t="str">
        <f>Cereal_2</f>
        <v>Cereals &amp; Pulses</v>
      </c>
      <c r="B39" s="32" t="str">
        <f>Cereal_2</f>
        <v>0113</v>
      </c>
      <c r="C39" s="32" t="str">
        <f>Cereal_2</f>
        <v>Rice, paddy</v>
      </c>
      <c r="D39" s="88">
        <f>D23*$F$5</f>
        <v>1845073153.3819201</v>
      </c>
      <c r="E39" s="89">
        <f t="shared" ref="E39:N39" si="2">E23*$F$5</f>
        <v>1845073153.3819201</v>
      </c>
      <c r="F39" s="89">
        <f t="shared" si="2"/>
        <v>0</v>
      </c>
      <c r="G39" s="89">
        <f t="shared" si="2"/>
        <v>0</v>
      </c>
      <c r="H39" s="89">
        <f t="shared" si="2"/>
        <v>0</v>
      </c>
      <c r="I39" s="89">
        <f t="shared" si="2"/>
        <v>0</v>
      </c>
      <c r="J39" s="89">
        <f t="shared" si="2"/>
        <v>0</v>
      </c>
      <c r="K39" s="89">
        <f t="shared" si="2"/>
        <v>0</v>
      </c>
      <c r="L39" s="89">
        <f t="shared" si="2"/>
        <v>0</v>
      </c>
      <c r="M39" s="89">
        <f t="shared" si="2"/>
        <v>0</v>
      </c>
      <c r="N39" s="89">
        <f t="shared" si="2"/>
        <v>0</v>
      </c>
    </row>
    <row r="40" spans="1:19" x14ac:dyDescent="0.25">
      <c r="A40" s="32" t="str">
        <f>Fruits_Vegetables_1</f>
        <v>Fish &amp; Fish Products</v>
      </c>
      <c r="B40" s="32" t="str">
        <f>Fruits_Vegetables_1</f>
        <v>0</v>
      </c>
      <c r="C40" s="32" t="str">
        <f>Fruits_Vegetables_1</f>
        <v xml:space="preserve"> </v>
      </c>
      <c r="D40" s="88">
        <f>D24*$F$6</f>
        <v>0</v>
      </c>
      <c r="E40" s="89">
        <f t="shared" ref="E40:N40" si="3">E24*$F$6</f>
        <v>0</v>
      </c>
      <c r="F40" s="89">
        <f t="shared" si="3"/>
        <v>0</v>
      </c>
      <c r="G40" s="89">
        <f t="shared" si="3"/>
        <v>0</v>
      </c>
      <c r="H40" s="89">
        <f t="shared" si="3"/>
        <v>0</v>
      </c>
      <c r="I40" s="89">
        <f t="shared" si="3"/>
        <v>0</v>
      </c>
      <c r="J40" s="89">
        <f t="shared" si="3"/>
        <v>0</v>
      </c>
      <c r="K40" s="89">
        <f t="shared" si="3"/>
        <v>0</v>
      </c>
      <c r="L40" s="89">
        <f t="shared" si="3"/>
        <v>0</v>
      </c>
      <c r="M40" s="89">
        <f t="shared" si="3"/>
        <v>0</v>
      </c>
      <c r="N40" s="89">
        <f t="shared" si="3"/>
        <v>0</v>
      </c>
    </row>
    <row r="41" spans="1:19" x14ac:dyDescent="0.25">
      <c r="A41" s="32" t="str">
        <f>Fruits_Vegetables_2</f>
        <v>Fish &amp; Fish Products</v>
      </c>
      <c r="B41" s="32" t="str">
        <f>Fruits_Vegetables_2</f>
        <v>0</v>
      </c>
      <c r="C41" s="32" t="str">
        <f>Fruits_Vegetables_2</f>
        <v xml:space="preserve"> </v>
      </c>
      <c r="D41" s="88">
        <f t="shared" ref="D41:N41" si="4">D25*$F$7</f>
        <v>0</v>
      </c>
      <c r="E41" s="89">
        <f t="shared" si="4"/>
        <v>0</v>
      </c>
      <c r="F41" s="89">
        <f t="shared" si="4"/>
        <v>0</v>
      </c>
      <c r="G41" s="89">
        <f t="shared" si="4"/>
        <v>0</v>
      </c>
      <c r="H41" s="89">
        <f t="shared" si="4"/>
        <v>0</v>
      </c>
      <c r="I41" s="89">
        <f t="shared" si="4"/>
        <v>0</v>
      </c>
      <c r="J41" s="89">
        <f t="shared" si="4"/>
        <v>0</v>
      </c>
      <c r="K41" s="89">
        <f t="shared" si="4"/>
        <v>0</v>
      </c>
      <c r="L41" s="89">
        <f t="shared" si="4"/>
        <v>0</v>
      </c>
      <c r="M41" s="89">
        <f t="shared" si="4"/>
        <v>0</v>
      </c>
      <c r="N41" s="89">
        <f t="shared" si="4"/>
        <v>0</v>
      </c>
    </row>
    <row r="42" spans="1:19" x14ac:dyDescent="0.25">
      <c r="A42" s="32" t="str">
        <f>Roots_Tubers_Oil_1</f>
        <v>Fruits &amp; Vegetables</v>
      </c>
      <c r="B42" s="32" t="str">
        <f>Roots_Tubers_Oil_1</f>
        <v>01312</v>
      </c>
      <c r="C42" s="32" t="str">
        <f>Roots_Tubers_Oil_1</f>
        <v>Bananas</v>
      </c>
      <c r="D42" s="88">
        <f>D26*$F$8</f>
        <v>221827981.72499999</v>
      </c>
      <c r="E42" s="89">
        <f t="shared" ref="E42:N42" si="5">E26*$F$8</f>
        <v>221827981.72499999</v>
      </c>
      <c r="F42" s="89">
        <f t="shared" si="5"/>
        <v>0</v>
      </c>
      <c r="G42" s="89">
        <f t="shared" si="5"/>
        <v>0</v>
      </c>
      <c r="H42" s="89">
        <f t="shared" si="5"/>
        <v>0</v>
      </c>
      <c r="I42" s="89">
        <f t="shared" si="5"/>
        <v>0</v>
      </c>
      <c r="J42" s="89">
        <f t="shared" si="5"/>
        <v>0</v>
      </c>
      <c r="K42" s="89">
        <f t="shared" si="5"/>
        <v>0</v>
      </c>
      <c r="L42" s="89">
        <f t="shared" si="5"/>
        <v>0</v>
      </c>
      <c r="M42" s="89">
        <f t="shared" si="5"/>
        <v>0</v>
      </c>
      <c r="N42" s="89">
        <f t="shared" si="5"/>
        <v>0</v>
      </c>
    </row>
    <row r="43" spans="1:19" x14ac:dyDescent="0.25">
      <c r="A43" s="32" t="str">
        <f>Roots_Tubers_Oil_2</f>
        <v>Fruits &amp; Vegetables</v>
      </c>
      <c r="B43" s="32" t="str">
        <f>Roots_Tubers_Oil_2</f>
        <v>01316</v>
      </c>
      <c r="C43" s="32" t="str">
        <f>Roots_Tubers_Oil_2</f>
        <v>Mangoes, mangosteens, guavas</v>
      </c>
      <c r="D43" s="88">
        <f>D27*$F$9</f>
        <v>491774812.34023994</v>
      </c>
      <c r="E43" s="89">
        <f t="shared" ref="E43:N43" si="6">E27*$F$9</f>
        <v>491774812.34023994</v>
      </c>
      <c r="F43" s="89">
        <f t="shared" si="6"/>
        <v>0</v>
      </c>
      <c r="G43" s="89">
        <f t="shared" si="6"/>
        <v>0</v>
      </c>
      <c r="H43" s="89">
        <f t="shared" si="6"/>
        <v>0</v>
      </c>
      <c r="I43" s="89">
        <f t="shared" si="6"/>
        <v>0</v>
      </c>
      <c r="J43" s="89">
        <f t="shared" si="6"/>
        <v>0</v>
      </c>
      <c r="K43" s="89">
        <f t="shared" si="6"/>
        <v>0</v>
      </c>
      <c r="L43" s="89">
        <f t="shared" si="6"/>
        <v>0</v>
      </c>
      <c r="M43" s="89">
        <f t="shared" si="6"/>
        <v>0</v>
      </c>
      <c r="N43" s="89">
        <f t="shared" si="6"/>
        <v>0</v>
      </c>
      <c r="O43" s="97"/>
    </row>
    <row r="44" spans="1:19" x14ac:dyDescent="0.25">
      <c r="A44" s="32" t="str">
        <f>Animals_Products_1</f>
        <v>Meat &amp; Animals Products</v>
      </c>
      <c r="B44" s="32" t="str">
        <f>Animals_Products_1</f>
        <v>02211</v>
      </c>
      <c r="C44" s="32" t="str">
        <f>Animals_Products_1</f>
        <v>Milk, whole fresh cow</v>
      </c>
      <c r="D44" s="88">
        <f>D28*$F$10</f>
        <v>1602768981.8616002</v>
      </c>
      <c r="E44" s="89">
        <f t="shared" ref="E44:N44" si="7">E28*$F$10</f>
        <v>1602768981.8616002</v>
      </c>
      <c r="F44" s="89">
        <f t="shared" si="7"/>
        <v>0</v>
      </c>
      <c r="G44" s="89">
        <f t="shared" si="7"/>
        <v>0</v>
      </c>
      <c r="H44" s="89">
        <f t="shared" si="7"/>
        <v>0</v>
      </c>
      <c r="I44" s="89">
        <f t="shared" si="7"/>
        <v>0</v>
      </c>
      <c r="J44" s="89">
        <f t="shared" si="7"/>
        <v>0</v>
      </c>
      <c r="K44" s="89">
        <f t="shared" si="7"/>
        <v>0</v>
      </c>
      <c r="L44" s="89">
        <f t="shared" si="7"/>
        <v>0</v>
      </c>
      <c r="M44" s="89">
        <f t="shared" si="7"/>
        <v>0</v>
      </c>
      <c r="N44" s="89">
        <f t="shared" si="7"/>
        <v>0</v>
      </c>
    </row>
    <row r="45" spans="1:19" ht="15.75" customHeight="1" x14ac:dyDescent="0.25">
      <c r="A45" s="32" t="str">
        <f>Animals_Products_2</f>
        <v>Meat &amp; Animals Products</v>
      </c>
      <c r="B45" s="32" t="str">
        <f>Animals_Products_2</f>
        <v>21121</v>
      </c>
      <c r="C45" s="32" t="str">
        <f>Animals_Products_2</f>
        <v>Meat, chicken</v>
      </c>
      <c r="D45" s="90">
        <f>D29*$F$11</f>
        <v>1515088390.0638199</v>
      </c>
      <c r="E45" s="91">
        <f t="shared" ref="E45:N45" si="8">E29*$F$11</f>
        <v>1515088390.0638199</v>
      </c>
      <c r="F45" s="91">
        <f t="shared" si="8"/>
        <v>0</v>
      </c>
      <c r="G45" s="91">
        <f t="shared" si="8"/>
        <v>0</v>
      </c>
      <c r="H45" s="91">
        <f t="shared" si="8"/>
        <v>0</v>
      </c>
      <c r="I45" s="91">
        <f t="shared" si="8"/>
        <v>0</v>
      </c>
      <c r="J45" s="91">
        <f t="shared" si="8"/>
        <v>0</v>
      </c>
      <c r="K45" s="91">
        <f t="shared" si="8"/>
        <v>0</v>
      </c>
      <c r="L45" s="91">
        <f t="shared" si="8"/>
        <v>0</v>
      </c>
      <c r="M45" s="91">
        <f t="shared" si="8"/>
        <v>0</v>
      </c>
      <c r="N45" s="91">
        <f t="shared" si="8"/>
        <v>0</v>
      </c>
    </row>
    <row r="46" spans="1:19" ht="15.75" customHeight="1" x14ac:dyDescent="0.25">
      <c r="A46" s="32" t="str">
        <f>Fish_1</f>
        <v>Roots, Tubers &amp; Oil-Bearing Crops</v>
      </c>
      <c r="B46" s="32" t="str">
        <f>Fish_1</f>
        <v>0142</v>
      </c>
      <c r="C46" s="32" t="str">
        <f>Fish_1</f>
        <v>Groundnuts, with shell</v>
      </c>
      <c r="D46" s="90">
        <f>D30*$F$12</f>
        <v>261295776.60000002</v>
      </c>
      <c r="E46" s="91">
        <f>E30*$F$12</f>
        <v>261295776.60000002</v>
      </c>
      <c r="F46" s="91">
        <f>F30*$F$12</f>
        <v>0</v>
      </c>
      <c r="G46" s="91">
        <f>G30*$F$12</f>
        <v>0</v>
      </c>
      <c r="H46" s="91">
        <f>H30*$F$12</f>
        <v>0</v>
      </c>
      <c r="I46" s="91">
        <f t="shared" ref="I46:N46" si="9">I30*$F$12</f>
        <v>0</v>
      </c>
      <c r="J46" s="91">
        <f t="shared" si="9"/>
        <v>0</v>
      </c>
      <c r="K46" s="91">
        <f t="shared" si="9"/>
        <v>0</v>
      </c>
      <c r="L46" s="91">
        <f t="shared" si="9"/>
        <v>0</v>
      </c>
      <c r="M46" s="91">
        <f t="shared" si="9"/>
        <v>0</v>
      </c>
      <c r="N46" s="91">
        <f t="shared" si="9"/>
        <v>0</v>
      </c>
    </row>
    <row r="47" spans="1:19" ht="15.75" customHeight="1" x14ac:dyDescent="0.25">
      <c r="A47" s="32" t="str">
        <f>Fish_2</f>
        <v>Roots, Tubers &amp; Oil-Bearing Crops</v>
      </c>
      <c r="B47" s="32" t="str">
        <f>Fish_2</f>
        <v>01510</v>
      </c>
      <c r="C47" s="32" t="str">
        <f>Fish_2</f>
        <v>Potatoes</v>
      </c>
      <c r="D47" s="90">
        <f>D31*$F$13</f>
        <v>658344878.16120005</v>
      </c>
      <c r="E47" s="91">
        <f>E31*$F$13</f>
        <v>658344878.16120005</v>
      </c>
      <c r="F47" s="91">
        <f t="shared" ref="F47:N47" si="10">F31*$F$13</f>
        <v>0</v>
      </c>
      <c r="G47" s="91">
        <f t="shared" si="10"/>
        <v>0</v>
      </c>
      <c r="H47" s="91">
        <f t="shared" si="10"/>
        <v>0</v>
      </c>
      <c r="I47" s="91">
        <f t="shared" si="10"/>
        <v>0</v>
      </c>
      <c r="J47" s="91">
        <f t="shared" si="10"/>
        <v>0</v>
      </c>
      <c r="K47" s="91">
        <f t="shared" si="10"/>
        <v>0</v>
      </c>
      <c r="L47" s="91">
        <f t="shared" si="10"/>
        <v>0</v>
      </c>
      <c r="M47" s="91">
        <f t="shared" si="10"/>
        <v>0</v>
      </c>
      <c r="N47" s="91">
        <f t="shared" si="10"/>
        <v>0</v>
      </c>
    </row>
    <row r="48" spans="1:19" x14ac:dyDescent="0.25">
      <c r="A48" s="32" t="str">
        <f>Other_1</f>
        <v>Other</v>
      </c>
      <c r="B48" s="32" t="str">
        <f>Other_1</f>
        <v>01654</v>
      </c>
      <c r="C48" s="32" t="str">
        <f>Other_1</f>
        <v>Anise, badian, fennel, coriander</v>
      </c>
      <c r="D48" s="88">
        <f t="shared" ref="D48:N48" si="11">D32*$F$14</f>
        <v>70125056.128399998</v>
      </c>
      <c r="E48" s="89">
        <f t="shared" si="11"/>
        <v>70125056.128399998</v>
      </c>
      <c r="F48" s="89">
        <f t="shared" si="11"/>
        <v>0</v>
      </c>
      <c r="G48" s="89">
        <f t="shared" si="11"/>
        <v>0</v>
      </c>
      <c r="H48" s="89">
        <f t="shared" si="11"/>
        <v>0</v>
      </c>
      <c r="I48" s="89">
        <f t="shared" si="11"/>
        <v>0</v>
      </c>
      <c r="J48" s="89">
        <f t="shared" si="11"/>
        <v>0</v>
      </c>
      <c r="K48" s="89">
        <f t="shared" si="11"/>
        <v>0</v>
      </c>
      <c r="L48" s="89">
        <f t="shared" si="11"/>
        <v>0</v>
      </c>
      <c r="M48" s="89">
        <f t="shared" si="11"/>
        <v>0</v>
      </c>
      <c r="N48" s="89">
        <f t="shared" si="11"/>
        <v>0</v>
      </c>
    </row>
    <row r="49" spans="1:31" x14ac:dyDescent="0.25">
      <c r="A49" s="32" t="str">
        <f>Other_2</f>
        <v>Other</v>
      </c>
      <c r="B49" s="32" t="str">
        <f>Other_2</f>
        <v>01802</v>
      </c>
      <c r="C49" s="32" t="str">
        <f>Other_2</f>
        <v>Sugar cane</v>
      </c>
      <c r="D49" s="88">
        <f t="shared" ref="D49:N49" si="12">D33*$F$15</f>
        <v>233420480.40000004</v>
      </c>
      <c r="E49" s="89">
        <f t="shared" si="12"/>
        <v>233420480.40000004</v>
      </c>
      <c r="F49" s="89">
        <f t="shared" si="12"/>
        <v>0</v>
      </c>
      <c r="G49" s="89">
        <f t="shared" si="12"/>
        <v>0</v>
      </c>
      <c r="H49" s="89">
        <f t="shared" si="12"/>
        <v>0</v>
      </c>
      <c r="I49" s="89">
        <f t="shared" si="12"/>
        <v>0</v>
      </c>
      <c r="J49" s="89">
        <f t="shared" si="12"/>
        <v>0</v>
      </c>
      <c r="K49" s="89">
        <f t="shared" si="12"/>
        <v>0</v>
      </c>
      <c r="L49" s="89">
        <f t="shared" si="12"/>
        <v>0</v>
      </c>
      <c r="M49" s="89">
        <f t="shared" si="12"/>
        <v>0</v>
      </c>
      <c r="N49" s="89">
        <f t="shared" si="12"/>
        <v>0</v>
      </c>
    </row>
    <row r="50" spans="1:31" x14ac:dyDescent="0.25">
      <c r="A50" s="32"/>
      <c r="B50" s="32"/>
      <c r="C50" s="32" t="s">
        <v>6</v>
      </c>
      <c r="D50" s="92">
        <f t="shared" ref="D50:N50" si="13">SUM(D38:D49)</f>
        <v>7763341348.0453806</v>
      </c>
      <c r="E50" s="92">
        <f t="shared" si="13"/>
        <v>7763341348.0453806</v>
      </c>
      <c r="F50" s="92">
        <f t="shared" si="13"/>
        <v>0</v>
      </c>
      <c r="G50" s="92">
        <f t="shared" si="13"/>
        <v>0</v>
      </c>
      <c r="H50" s="92">
        <f t="shared" si="13"/>
        <v>0</v>
      </c>
      <c r="I50" s="92">
        <f t="shared" si="13"/>
        <v>0</v>
      </c>
      <c r="J50" s="92">
        <f t="shared" si="13"/>
        <v>0</v>
      </c>
      <c r="K50" s="92">
        <f t="shared" si="13"/>
        <v>0</v>
      </c>
      <c r="L50" s="92">
        <f t="shared" si="13"/>
        <v>0</v>
      </c>
      <c r="M50" s="92">
        <f t="shared" si="13"/>
        <v>0</v>
      </c>
      <c r="N50" s="92">
        <f t="shared" si="13"/>
        <v>0</v>
      </c>
    </row>
    <row r="55" spans="1:31" x14ac:dyDescent="0.25">
      <c r="S55" s="87" t="s">
        <v>1</v>
      </c>
      <c r="T55" s="87">
        <f>D50/F16</f>
        <v>5.8798596597528743E-2</v>
      </c>
      <c r="U55" s="98">
        <f t="shared" ref="U55:AD55" si="14">E50/denominator</f>
        <v>5.8798596597528743E-2</v>
      </c>
      <c r="V55" s="98">
        <f t="shared" si="14"/>
        <v>0</v>
      </c>
      <c r="W55" s="98">
        <f t="shared" si="14"/>
        <v>0</v>
      </c>
      <c r="X55" s="98">
        <f t="shared" si="14"/>
        <v>0</v>
      </c>
      <c r="Y55" s="98">
        <f t="shared" si="14"/>
        <v>0</v>
      </c>
      <c r="Z55" s="98">
        <f t="shared" si="14"/>
        <v>0</v>
      </c>
      <c r="AA55" s="98">
        <f t="shared" si="14"/>
        <v>0</v>
      </c>
      <c r="AB55" s="98">
        <f t="shared" si="14"/>
        <v>0</v>
      </c>
      <c r="AC55" s="98">
        <f t="shared" si="14"/>
        <v>0</v>
      </c>
      <c r="AD55" s="98">
        <f t="shared" si="14"/>
        <v>0</v>
      </c>
      <c r="AE55" s="98" t="e">
        <f>#REF!/denominator</f>
        <v>#REF!</v>
      </c>
    </row>
    <row r="56" spans="1:31" x14ac:dyDescent="0.25">
      <c r="P56" t="s">
        <v>44</v>
      </c>
      <c r="S56" s="101" t="s">
        <v>2</v>
      </c>
      <c r="T56" s="99">
        <f>T55/T55*100</f>
        <v>100</v>
      </c>
      <c r="U56" s="99">
        <f t="shared" ref="U56:AE56" si="15">U55/$T$55*100</f>
        <v>100</v>
      </c>
      <c r="V56" s="99">
        <f t="shared" si="15"/>
        <v>0</v>
      </c>
      <c r="W56" s="99">
        <f t="shared" si="15"/>
        <v>0</v>
      </c>
      <c r="X56" s="99">
        <f t="shared" si="15"/>
        <v>0</v>
      </c>
      <c r="Y56" s="99">
        <f t="shared" si="15"/>
        <v>0</v>
      </c>
      <c r="Z56" s="99">
        <f t="shared" si="15"/>
        <v>0</v>
      </c>
      <c r="AA56" s="99">
        <f t="shared" si="15"/>
        <v>0</v>
      </c>
      <c r="AB56" s="99">
        <f t="shared" si="15"/>
        <v>0</v>
      </c>
      <c r="AC56" s="99">
        <f t="shared" si="15"/>
        <v>0</v>
      </c>
      <c r="AD56" s="99">
        <f t="shared" si="15"/>
        <v>0</v>
      </c>
      <c r="AE56" s="99" t="e">
        <f t="shared" si="15"/>
        <v>#REF!</v>
      </c>
    </row>
    <row r="59" spans="1:31" x14ac:dyDescent="0.25">
      <c r="S59" s="96"/>
    </row>
    <row r="60" spans="1:31" x14ac:dyDescent="0.25">
      <c r="S60" s="96"/>
    </row>
    <row r="61" spans="1:31" x14ac:dyDescent="0.25">
      <c r="S61" s="96"/>
    </row>
    <row r="62" spans="1:31" x14ac:dyDescent="0.25">
      <c r="S62" s="96"/>
    </row>
    <row r="63" spans="1:31" x14ac:dyDescent="0.25">
      <c r="S63" s="96"/>
    </row>
    <row r="64" spans="1:31" x14ac:dyDescent="0.25">
      <c r="S64" s="96"/>
    </row>
    <row r="65" spans="19:19" x14ac:dyDescent="0.25">
      <c r="S65" s="94"/>
    </row>
    <row r="66" spans="19:19" x14ac:dyDescent="0.25">
      <c r="S66" s="96"/>
    </row>
    <row r="67" spans="19:19" x14ac:dyDescent="0.25">
      <c r="S67" s="96"/>
    </row>
    <row r="68" spans="19:19" x14ac:dyDescent="0.25">
      <c r="S68" s="96"/>
    </row>
    <row r="69" spans="19:19" x14ac:dyDescent="0.25">
      <c r="S69" s="96"/>
    </row>
    <row r="70" spans="19:19" x14ac:dyDescent="0.25">
      <c r="S70" s="96"/>
    </row>
    <row r="71" spans="19:19" x14ac:dyDescent="0.25">
      <c r="S71" s="96"/>
    </row>
    <row r="72" spans="19:19" x14ac:dyDescent="0.25">
      <c r="S72" s="96"/>
    </row>
    <row r="73" spans="19:19" x14ac:dyDescent="0.25">
      <c r="S73" s="96"/>
    </row>
    <row r="74" spans="19:19" x14ac:dyDescent="0.25">
      <c r="S74" s="96"/>
    </row>
    <row r="75" spans="19:19" x14ac:dyDescent="0.25">
      <c r="S75" s="96"/>
    </row>
  </sheetData>
  <mergeCells count="2">
    <mergeCell ref="D20:N20"/>
    <mergeCell ref="D36:N36"/>
  </mergeCells>
  <pageMargins left="0.7" right="0.7" top="0.75" bottom="0.75" header="0.3" footer="0.3"/>
  <pageSetup paperSize="9" scale="37" fitToWidth="2" fitToHeight="2"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3"/>
  <sheetViews>
    <sheetView topLeftCell="A253" workbookViewId="0">
      <selection activeCell="F277" sqref="F277"/>
    </sheetView>
  </sheetViews>
  <sheetFormatPr defaultRowHeight="15" x14ac:dyDescent="0.25"/>
  <cols>
    <col min="1" max="1" width="15.42578125" customWidth="1"/>
    <col min="2" max="2" width="18" customWidth="1"/>
    <col min="3" max="3" width="22.42578125" customWidth="1"/>
  </cols>
  <sheetData>
    <row r="1" spans="1:8" x14ac:dyDescent="0.25">
      <c r="A1" s="104" t="s">
        <v>172</v>
      </c>
      <c r="B1" s="104" t="s">
        <v>173</v>
      </c>
      <c r="C1" s="104" t="s">
        <v>174</v>
      </c>
      <c r="D1" t="s">
        <v>175</v>
      </c>
      <c r="E1" t="s">
        <v>176</v>
      </c>
      <c r="F1" t="s">
        <v>177</v>
      </c>
      <c r="G1" t="s">
        <v>178</v>
      </c>
      <c r="H1" t="s">
        <v>179</v>
      </c>
    </row>
    <row r="2" spans="1:8" x14ac:dyDescent="0.25">
      <c r="A2" t="s">
        <v>65</v>
      </c>
      <c r="B2" t="s">
        <v>66</v>
      </c>
      <c r="C2">
        <v>1945</v>
      </c>
      <c r="D2">
        <v>39.5</v>
      </c>
      <c r="E2" t="s">
        <v>151</v>
      </c>
      <c r="F2" t="s">
        <v>180</v>
      </c>
      <c r="G2" t="s">
        <v>181</v>
      </c>
      <c r="H2" t="s">
        <v>182</v>
      </c>
    </row>
    <row r="3" spans="1:8" x14ac:dyDescent="0.25">
      <c r="A3" t="s">
        <v>65</v>
      </c>
      <c r="B3" t="s">
        <v>66</v>
      </c>
      <c r="C3">
        <v>1977</v>
      </c>
      <c r="D3">
        <v>4.5</v>
      </c>
      <c r="E3" t="s">
        <v>183</v>
      </c>
      <c r="F3" t="s">
        <v>180</v>
      </c>
      <c r="G3" t="s">
        <v>184</v>
      </c>
      <c r="H3" t="s">
        <v>185</v>
      </c>
    </row>
    <row r="4" spans="1:8" x14ac:dyDescent="0.25">
      <c r="A4" t="s">
        <v>65</v>
      </c>
      <c r="B4" t="s">
        <v>66</v>
      </c>
      <c r="C4">
        <v>1977</v>
      </c>
      <c r="D4">
        <v>8</v>
      </c>
      <c r="E4" t="s">
        <v>186</v>
      </c>
      <c r="F4" t="s">
        <v>180</v>
      </c>
      <c r="G4" t="s">
        <v>184</v>
      </c>
      <c r="H4" t="s">
        <v>185</v>
      </c>
    </row>
    <row r="5" spans="1:8" x14ac:dyDescent="0.25">
      <c r="A5" t="s">
        <v>65</v>
      </c>
      <c r="B5" t="s">
        <v>66</v>
      </c>
      <c r="C5">
        <v>1977</v>
      </c>
      <c r="D5">
        <v>13.5</v>
      </c>
      <c r="E5" t="s">
        <v>187</v>
      </c>
      <c r="F5" t="s">
        <v>180</v>
      </c>
      <c r="G5" t="s">
        <v>184</v>
      </c>
      <c r="H5" t="s">
        <v>185</v>
      </c>
    </row>
    <row r="6" spans="1:8" x14ac:dyDescent="0.25">
      <c r="A6" t="s">
        <v>65</v>
      </c>
      <c r="B6" t="s">
        <v>66</v>
      </c>
      <c r="C6">
        <v>1977</v>
      </c>
      <c r="D6">
        <v>15</v>
      </c>
      <c r="E6" t="s">
        <v>151</v>
      </c>
      <c r="F6" t="s">
        <v>188</v>
      </c>
      <c r="G6" t="s">
        <v>189</v>
      </c>
      <c r="H6" t="s">
        <v>182</v>
      </c>
    </row>
    <row r="7" spans="1:8" x14ac:dyDescent="0.25">
      <c r="A7" t="s">
        <v>65</v>
      </c>
      <c r="B7" t="s">
        <v>66</v>
      </c>
      <c r="C7">
        <v>1977</v>
      </c>
      <c r="D7">
        <v>16.5</v>
      </c>
      <c r="E7" t="s">
        <v>187</v>
      </c>
      <c r="F7" t="s">
        <v>180</v>
      </c>
      <c r="G7" t="s">
        <v>184</v>
      </c>
      <c r="H7" t="s">
        <v>185</v>
      </c>
    </row>
    <row r="8" spans="1:8" x14ac:dyDescent="0.25">
      <c r="A8" t="s">
        <v>65</v>
      </c>
      <c r="B8" t="s">
        <v>66</v>
      </c>
      <c r="C8">
        <v>1977</v>
      </c>
      <c r="D8">
        <v>1</v>
      </c>
      <c r="E8" t="s">
        <v>150</v>
      </c>
      <c r="F8" t="s">
        <v>190</v>
      </c>
      <c r="G8" t="s">
        <v>184</v>
      </c>
      <c r="H8" t="s">
        <v>185</v>
      </c>
    </row>
    <row r="9" spans="1:8" x14ac:dyDescent="0.25">
      <c r="A9" t="s">
        <v>65</v>
      </c>
      <c r="B9" t="s">
        <v>66</v>
      </c>
      <c r="C9">
        <v>1977</v>
      </c>
      <c r="D9">
        <v>8</v>
      </c>
      <c r="E9" t="s">
        <v>186</v>
      </c>
      <c r="F9" t="s">
        <v>190</v>
      </c>
      <c r="G9" t="s">
        <v>184</v>
      </c>
      <c r="H9" t="s">
        <v>185</v>
      </c>
    </row>
    <row r="10" spans="1:8" x14ac:dyDescent="0.25">
      <c r="A10" t="s">
        <v>65</v>
      </c>
      <c r="B10" t="s">
        <v>66</v>
      </c>
      <c r="C10">
        <v>1977</v>
      </c>
      <c r="D10">
        <v>15</v>
      </c>
      <c r="E10" t="s">
        <v>151</v>
      </c>
      <c r="G10" t="s">
        <v>189</v>
      </c>
      <c r="H10" t="s">
        <v>182</v>
      </c>
    </row>
    <row r="11" spans="1:8" x14ac:dyDescent="0.25">
      <c r="A11" t="s">
        <v>65</v>
      </c>
      <c r="B11" t="s">
        <v>66</v>
      </c>
      <c r="C11">
        <v>2002</v>
      </c>
      <c r="D11">
        <v>4.95</v>
      </c>
      <c r="E11" t="s">
        <v>151</v>
      </c>
      <c r="G11" t="s">
        <v>191</v>
      </c>
      <c r="H11" t="s">
        <v>182</v>
      </c>
    </row>
    <row r="12" spans="1:8" x14ac:dyDescent="0.25">
      <c r="A12" t="s">
        <v>65</v>
      </c>
      <c r="B12" t="s">
        <v>66</v>
      </c>
      <c r="C12">
        <v>2014</v>
      </c>
      <c r="D12">
        <v>1.43</v>
      </c>
      <c r="E12" t="s">
        <v>150</v>
      </c>
      <c r="F12" t="s">
        <v>192</v>
      </c>
      <c r="G12" t="s">
        <v>193</v>
      </c>
      <c r="H12" t="s">
        <v>194</v>
      </c>
    </row>
    <row r="13" spans="1:8" x14ac:dyDescent="0.25">
      <c r="A13" t="s">
        <v>65</v>
      </c>
      <c r="B13" t="s">
        <v>66</v>
      </c>
      <c r="C13">
        <v>2014</v>
      </c>
      <c r="D13">
        <v>1.43</v>
      </c>
      <c r="E13" t="s">
        <v>149</v>
      </c>
      <c r="F13" t="s">
        <v>192</v>
      </c>
      <c r="G13" t="s">
        <v>193</v>
      </c>
      <c r="H13" t="s">
        <v>194</v>
      </c>
    </row>
    <row r="14" spans="1:8" x14ac:dyDescent="0.25">
      <c r="A14" t="s">
        <v>65</v>
      </c>
      <c r="B14" t="s">
        <v>66</v>
      </c>
      <c r="C14">
        <v>2014</v>
      </c>
      <c r="D14">
        <v>4.93</v>
      </c>
      <c r="E14" t="s">
        <v>187</v>
      </c>
      <c r="F14" t="s">
        <v>192</v>
      </c>
      <c r="G14" t="s">
        <v>193</v>
      </c>
      <c r="H14" t="s">
        <v>194</v>
      </c>
    </row>
    <row r="15" spans="1:8" x14ac:dyDescent="0.25">
      <c r="A15" t="s">
        <v>65</v>
      </c>
      <c r="B15" t="s">
        <v>66</v>
      </c>
      <c r="C15">
        <v>2014</v>
      </c>
      <c r="D15">
        <v>0.02</v>
      </c>
      <c r="E15" t="s">
        <v>151</v>
      </c>
      <c r="G15" t="s">
        <v>193</v>
      </c>
      <c r="H15" t="s">
        <v>194</v>
      </c>
    </row>
    <row r="16" spans="1:8" x14ac:dyDescent="0.25">
      <c r="A16" t="s">
        <v>65</v>
      </c>
      <c r="B16" t="s">
        <v>66</v>
      </c>
      <c r="C16">
        <v>2014</v>
      </c>
      <c r="D16">
        <v>0.03</v>
      </c>
      <c r="E16" t="s">
        <v>151</v>
      </c>
      <c r="G16" t="s">
        <v>193</v>
      </c>
      <c r="H16" t="s">
        <v>194</v>
      </c>
    </row>
    <row r="17" spans="1:8" x14ac:dyDescent="0.25">
      <c r="A17" t="s">
        <v>65</v>
      </c>
      <c r="B17" t="s">
        <v>66</v>
      </c>
      <c r="C17">
        <v>2014</v>
      </c>
      <c r="D17">
        <v>7.0000000000000007E-2</v>
      </c>
      <c r="E17" t="s">
        <v>150</v>
      </c>
      <c r="G17" t="s">
        <v>193</v>
      </c>
      <c r="H17" t="s">
        <v>194</v>
      </c>
    </row>
    <row r="18" spans="1:8" x14ac:dyDescent="0.25">
      <c r="A18" t="s">
        <v>65</v>
      </c>
      <c r="B18" t="s">
        <v>66</v>
      </c>
      <c r="C18">
        <v>2014</v>
      </c>
      <c r="D18">
        <v>0.08</v>
      </c>
      <c r="E18" t="s">
        <v>150</v>
      </c>
      <c r="G18" t="s">
        <v>193</v>
      </c>
      <c r="H18" t="s">
        <v>194</v>
      </c>
    </row>
    <row r="19" spans="1:8" x14ac:dyDescent="0.25">
      <c r="A19" t="s">
        <v>65</v>
      </c>
      <c r="B19" t="s">
        <v>66</v>
      </c>
      <c r="C19">
        <v>2014</v>
      </c>
      <c r="D19">
        <v>0.1</v>
      </c>
      <c r="E19" t="s">
        <v>151</v>
      </c>
      <c r="G19" t="s">
        <v>193</v>
      </c>
      <c r="H19" t="s">
        <v>194</v>
      </c>
    </row>
    <row r="20" spans="1:8" x14ac:dyDescent="0.25">
      <c r="A20" t="s">
        <v>65</v>
      </c>
      <c r="B20" t="s">
        <v>66</v>
      </c>
      <c r="C20">
        <v>2014</v>
      </c>
      <c r="D20">
        <v>0.1</v>
      </c>
      <c r="E20" t="s">
        <v>150</v>
      </c>
      <c r="G20" t="s">
        <v>193</v>
      </c>
      <c r="H20" t="s">
        <v>194</v>
      </c>
    </row>
    <row r="21" spans="1:8" x14ac:dyDescent="0.25">
      <c r="A21" t="s">
        <v>65</v>
      </c>
      <c r="B21" t="s">
        <v>66</v>
      </c>
      <c r="C21">
        <v>2014</v>
      </c>
      <c r="D21">
        <v>0.17</v>
      </c>
      <c r="E21" t="s">
        <v>151</v>
      </c>
      <c r="G21" t="s">
        <v>193</v>
      </c>
      <c r="H21" t="s">
        <v>194</v>
      </c>
    </row>
    <row r="22" spans="1:8" x14ac:dyDescent="0.25">
      <c r="A22" t="s">
        <v>65</v>
      </c>
      <c r="B22" t="s">
        <v>66</v>
      </c>
      <c r="C22">
        <v>2014</v>
      </c>
      <c r="D22">
        <v>0.4</v>
      </c>
      <c r="E22" t="s">
        <v>150</v>
      </c>
      <c r="G22" t="s">
        <v>193</v>
      </c>
      <c r="H22" t="s">
        <v>194</v>
      </c>
    </row>
    <row r="23" spans="1:8" x14ac:dyDescent="0.25">
      <c r="A23" t="s">
        <v>65</v>
      </c>
      <c r="B23" t="s">
        <v>66</v>
      </c>
      <c r="C23">
        <v>2014</v>
      </c>
      <c r="D23">
        <v>0.53</v>
      </c>
      <c r="E23" t="s">
        <v>151</v>
      </c>
      <c r="G23" t="s">
        <v>193</v>
      </c>
      <c r="H23" t="s">
        <v>194</v>
      </c>
    </row>
    <row r="24" spans="1:8" x14ac:dyDescent="0.25">
      <c r="A24" t="s">
        <v>65</v>
      </c>
      <c r="B24" t="s">
        <v>66</v>
      </c>
      <c r="C24">
        <v>2014</v>
      </c>
      <c r="D24">
        <v>0.56000000000000005</v>
      </c>
      <c r="E24" t="s">
        <v>150</v>
      </c>
      <c r="G24" t="s">
        <v>193</v>
      </c>
      <c r="H24" t="s">
        <v>194</v>
      </c>
    </row>
    <row r="25" spans="1:8" x14ac:dyDescent="0.25">
      <c r="A25" t="s">
        <v>65</v>
      </c>
      <c r="B25" t="s">
        <v>66</v>
      </c>
      <c r="C25">
        <v>2006</v>
      </c>
      <c r="D25">
        <v>1.53</v>
      </c>
      <c r="E25" t="s">
        <v>183</v>
      </c>
      <c r="F25" t="s">
        <v>192</v>
      </c>
      <c r="G25" t="s">
        <v>195</v>
      </c>
      <c r="H25" t="s">
        <v>196</v>
      </c>
    </row>
    <row r="26" spans="1:8" x14ac:dyDescent="0.25">
      <c r="A26" t="s">
        <v>65</v>
      </c>
      <c r="B26" t="s">
        <v>66</v>
      </c>
      <c r="C26">
        <v>2006</v>
      </c>
      <c r="D26">
        <v>1.62</v>
      </c>
      <c r="E26" t="s">
        <v>150</v>
      </c>
      <c r="F26" t="s">
        <v>192</v>
      </c>
      <c r="G26" t="s">
        <v>195</v>
      </c>
      <c r="H26" t="s">
        <v>196</v>
      </c>
    </row>
    <row r="27" spans="1:8" x14ac:dyDescent="0.25">
      <c r="A27" t="s">
        <v>65</v>
      </c>
      <c r="B27" t="s">
        <v>66</v>
      </c>
      <c r="C27">
        <v>2006</v>
      </c>
      <c r="D27">
        <v>1.69</v>
      </c>
      <c r="E27" t="s">
        <v>149</v>
      </c>
      <c r="F27" t="s">
        <v>192</v>
      </c>
      <c r="G27" t="s">
        <v>195</v>
      </c>
      <c r="H27" t="s">
        <v>196</v>
      </c>
    </row>
    <row r="28" spans="1:8" x14ac:dyDescent="0.25">
      <c r="A28" t="s">
        <v>65</v>
      </c>
      <c r="B28" t="s">
        <v>66</v>
      </c>
      <c r="C28">
        <v>2006</v>
      </c>
      <c r="D28">
        <v>1.72</v>
      </c>
      <c r="E28" t="s">
        <v>151</v>
      </c>
      <c r="F28" t="s">
        <v>192</v>
      </c>
      <c r="G28" t="s">
        <v>195</v>
      </c>
      <c r="H28" t="s">
        <v>196</v>
      </c>
    </row>
    <row r="29" spans="1:8" x14ac:dyDescent="0.25">
      <c r="A29" t="s">
        <v>65</v>
      </c>
      <c r="B29" t="s">
        <v>66</v>
      </c>
      <c r="C29">
        <v>2006</v>
      </c>
      <c r="E29" t="s">
        <v>150</v>
      </c>
      <c r="G29" t="s">
        <v>195</v>
      </c>
      <c r="H29" t="s">
        <v>196</v>
      </c>
    </row>
    <row r="30" spans="1:8" x14ac:dyDescent="0.25">
      <c r="A30" t="s">
        <v>65</v>
      </c>
      <c r="B30" t="s">
        <v>66</v>
      </c>
      <c r="C30">
        <v>2006</v>
      </c>
      <c r="D30">
        <v>0.04</v>
      </c>
      <c r="E30" t="s">
        <v>150</v>
      </c>
      <c r="G30" t="s">
        <v>195</v>
      </c>
      <c r="H30" t="s">
        <v>196</v>
      </c>
    </row>
    <row r="31" spans="1:8" x14ac:dyDescent="0.25">
      <c r="A31" t="s">
        <v>65</v>
      </c>
      <c r="B31" t="s">
        <v>66</v>
      </c>
      <c r="C31">
        <v>2006</v>
      </c>
      <c r="D31">
        <v>0.12</v>
      </c>
      <c r="E31" t="s">
        <v>150</v>
      </c>
      <c r="G31" t="s">
        <v>195</v>
      </c>
      <c r="H31" t="s">
        <v>196</v>
      </c>
    </row>
    <row r="32" spans="1:8" x14ac:dyDescent="0.25">
      <c r="A32" t="s">
        <v>65</v>
      </c>
      <c r="B32" t="s">
        <v>66</v>
      </c>
      <c r="C32">
        <v>2006</v>
      </c>
      <c r="D32">
        <v>0.16</v>
      </c>
      <c r="E32" t="s">
        <v>150</v>
      </c>
      <c r="G32" t="s">
        <v>195</v>
      </c>
      <c r="H32" t="s">
        <v>196</v>
      </c>
    </row>
    <row r="33" spans="1:8" x14ac:dyDescent="0.25">
      <c r="A33" t="s">
        <v>65</v>
      </c>
      <c r="B33" t="s">
        <v>66</v>
      </c>
      <c r="C33">
        <v>2006</v>
      </c>
      <c r="D33">
        <v>0.47</v>
      </c>
      <c r="E33" t="s">
        <v>151</v>
      </c>
      <c r="G33" t="s">
        <v>195</v>
      </c>
      <c r="H33" t="s">
        <v>196</v>
      </c>
    </row>
    <row r="34" spans="1:8" x14ac:dyDescent="0.25">
      <c r="A34" t="s">
        <v>65</v>
      </c>
      <c r="B34" t="s">
        <v>66</v>
      </c>
      <c r="C34">
        <v>2006</v>
      </c>
      <c r="D34">
        <v>0.48</v>
      </c>
      <c r="E34" t="s">
        <v>150</v>
      </c>
      <c r="G34" t="s">
        <v>195</v>
      </c>
      <c r="H34" t="s">
        <v>196</v>
      </c>
    </row>
    <row r="35" spans="1:8" x14ac:dyDescent="0.25">
      <c r="A35" t="s">
        <v>65</v>
      </c>
      <c r="B35" t="s">
        <v>66</v>
      </c>
      <c r="C35">
        <v>2006</v>
      </c>
      <c r="D35">
        <v>0.56000000000000005</v>
      </c>
      <c r="E35" t="s">
        <v>150</v>
      </c>
      <c r="G35" t="s">
        <v>195</v>
      </c>
      <c r="H35" t="s">
        <v>196</v>
      </c>
    </row>
    <row r="36" spans="1:8" x14ac:dyDescent="0.25">
      <c r="A36" t="s">
        <v>65</v>
      </c>
      <c r="B36" t="s">
        <v>66</v>
      </c>
      <c r="C36">
        <v>2006</v>
      </c>
      <c r="D36">
        <v>0.72</v>
      </c>
      <c r="E36" t="s">
        <v>151</v>
      </c>
      <c r="G36" t="s">
        <v>195</v>
      </c>
      <c r="H36" t="s">
        <v>196</v>
      </c>
    </row>
    <row r="37" spans="1:8" x14ac:dyDescent="0.25">
      <c r="A37" t="s">
        <v>65</v>
      </c>
      <c r="B37" t="s">
        <v>66</v>
      </c>
      <c r="C37">
        <v>2006</v>
      </c>
      <c r="D37">
        <v>0.77</v>
      </c>
      <c r="E37" t="s">
        <v>151</v>
      </c>
      <c r="G37" t="s">
        <v>195</v>
      </c>
      <c r="H37" t="s">
        <v>196</v>
      </c>
    </row>
    <row r="38" spans="1:8" x14ac:dyDescent="0.25">
      <c r="A38" t="s">
        <v>72</v>
      </c>
      <c r="B38" t="s">
        <v>197</v>
      </c>
      <c r="C38">
        <v>1977</v>
      </c>
      <c r="D38">
        <v>4.25</v>
      </c>
      <c r="E38" t="s">
        <v>151</v>
      </c>
      <c r="F38" t="s">
        <v>190</v>
      </c>
      <c r="G38" t="s">
        <v>198</v>
      </c>
      <c r="H38" t="s">
        <v>185</v>
      </c>
    </row>
    <row r="39" spans="1:8" x14ac:dyDescent="0.25">
      <c r="A39" t="s">
        <v>72</v>
      </c>
      <c r="B39" t="s">
        <v>197</v>
      </c>
      <c r="C39">
        <v>1977</v>
      </c>
      <c r="D39">
        <v>6</v>
      </c>
      <c r="E39" t="s">
        <v>151</v>
      </c>
      <c r="F39" t="s">
        <v>190</v>
      </c>
      <c r="G39" t="s">
        <v>184</v>
      </c>
      <c r="H39" t="s">
        <v>185</v>
      </c>
    </row>
    <row r="40" spans="1:8" x14ac:dyDescent="0.25">
      <c r="A40" t="s">
        <v>72</v>
      </c>
      <c r="B40" t="s">
        <v>197</v>
      </c>
      <c r="D40">
        <v>0.2</v>
      </c>
      <c r="E40" t="s">
        <v>150</v>
      </c>
      <c r="F40" t="s">
        <v>199</v>
      </c>
      <c r="G40" t="s">
        <v>200</v>
      </c>
      <c r="H40" t="s">
        <v>201</v>
      </c>
    </row>
    <row r="41" spans="1:8" x14ac:dyDescent="0.25">
      <c r="A41" t="s">
        <v>72</v>
      </c>
      <c r="B41" t="s">
        <v>197</v>
      </c>
      <c r="D41">
        <v>0.2</v>
      </c>
      <c r="E41" t="s">
        <v>151</v>
      </c>
      <c r="F41" t="s">
        <v>199</v>
      </c>
      <c r="G41" t="s">
        <v>200</v>
      </c>
      <c r="H41" t="s">
        <v>201</v>
      </c>
    </row>
    <row r="42" spans="1:8" x14ac:dyDescent="0.25">
      <c r="A42" t="s">
        <v>72</v>
      </c>
      <c r="B42" t="s">
        <v>197</v>
      </c>
      <c r="D42">
        <v>0.3</v>
      </c>
      <c r="E42" t="s">
        <v>150</v>
      </c>
      <c r="F42" t="s">
        <v>199</v>
      </c>
      <c r="G42" t="s">
        <v>200</v>
      </c>
      <c r="H42" t="s">
        <v>201</v>
      </c>
    </row>
    <row r="43" spans="1:8" x14ac:dyDescent="0.25">
      <c r="A43" t="s">
        <v>72</v>
      </c>
      <c r="B43" t="s">
        <v>197</v>
      </c>
      <c r="D43">
        <v>0.5</v>
      </c>
      <c r="E43" t="s">
        <v>202</v>
      </c>
      <c r="F43" t="s">
        <v>199</v>
      </c>
      <c r="G43" t="s">
        <v>200</v>
      </c>
      <c r="H43" t="s">
        <v>201</v>
      </c>
    </row>
    <row r="44" spans="1:8" x14ac:dyDescent="0.25">
      <c r="A44" t="s">
        <v>72</v>
      </c>
      <c r="B44" t="s">
        <v>197</v>
      </c>
      <c r="D44">
        <v>6</v>
      </c>
      <c r="E44" t="s">
        <v>149</v>
      </c>
      <c r="F44" t="s">
        <v>199</v>
      </c>
      <c r="G44" t="s">
        <v>200</v>
      </c>
      <c r="H44" t="s">
        <v>201</v>
      </c>
    </row>
    <row r="45" spans="1:8" x14ac:dyDescent="0.25">
      <c r="A45" t="s">
        <v>72</v>
      </c>
      <c r="B45" t="s">
        <v>197</v>
      </c>
      <c r="D45">
        <v>6</v>
      </c>
      <c r="E45" t="s">
        <v>150</v>
      </c>
      <c r="F45" t="s">
        <v>199</v>
      </c>
      <c r="G45" t="s">
        <v>200</v>
      </c>
      <c r="H45" t="s">
        <v>201</v>
      </c>
    </row>
    <row r="46" spans="1:8" x14ac:dyDescent="0.25">
      <c r="A46" t="s">
        <v>110</v>
      </c>
      <c r="B46" t="s">
        <v>203</v>
      </c>
      <c r="C46">
        <v>2014</v>
      </c>
      <c r="D46">
        <v>0.06</v>
      </c>
      <c r="E46" t="s">
        <v>151</v>
      </c>
      <c r="F46" t="s">
        <v>192</v>
      </c>
      <c r="G46" t="s">
        <v>193</v>
      </c>
      <c r="H46" t="s">
        <v>194</v>
      </c>
    </row>
    <row r="47" spans="1:8" x14ac:dyDescent="0.25">
      <c r="A47" t="s">
        <v>110</v>
      </c>
      <c r="B47" t="s">
        <v>203</v>
      </c>
      <c r="C47">
        <v>2014</v>
      </c>
      <c r="D47">
        <v>0.06</v>
      </c>
      <c r="E47" t="s">
        <v>151</v>
      </c>
      <c r="F47" t="s">
        <v>192</v>
      </c>
      <c r="G47" t="s">
        <v>193</v>
      </c>
      <c r="H47" t="s">
        <v>194</v>
      </c>
    </row>
    <row r="48" spans="1:8" x14ac:dyDescent="0.25">
      <c r="A48" t="s">
        <v>110</v>
      </c>
      <c r="B48" t="s">
        <v>203</v>
      </c>
      <c r="C48">
        <v>2014</v>
      </c>
      <c r="D48">
        <v>0.09</v>
      </c>
      <c r="E48" t="s">
        <v>183</v>
      </c>
      <c r="F48" t="s">
        <v>192</v>
      </c>
      <c r="G48" t="s">
        <v>193</v>
      </c>
      <c r="H48" t="s">
        <v>194</v>
      </c>
    </row>
    <row r="49" spans="1:8" x14ac:dyDescent="0.25">
      <c r="A49" t="s">
        <v>110</v>
      </c>
      <c r="B49" t="s">
        <v>203</v>
      </c>
      <c r="C49">
        <v>2014</v>
      </c>
      <c r="D49">
        <v>0.12</v>
      </c>
      <c r="E49" t="s">
        <v>204</v>
      </c>
      <c r="F49" t="s">
        <v>192</v>
      </c>
      <c r="G49" t="s">
        <v>193</v>
      </c>
      <c r="H49" t="s">
        <v>194</v>
      </c>
    </row>
    <row r="50" spans="1:8" x14ac:dyDescent="0.25">
      <c r="A50" t="s">
        <v>110</v>
      </c>
      <c r="B50" t="s">
        <v>203</v>
      </c>
      <c r="C50">
        <v>2014</v>
      </c>
      <c r="D50">
        <v>0.13</v>
      </c>
      <c r="E50" t="s">
        <v>150</v>
      </c>
      <c r="F50" t="s">
        <v>192</v>
      </c>
      <c r="G50" t="s">
        <v>193</v>
      </c>
      <c r="H50" t="s">
        <v>194</v>
      </c>
    </row>
    <row r="51" spans="1:8" x14ac:dyDescent="0.25">
      <c r="A51" t="s">
        <v>110</v>
      </c>
      <c r="B51" t="s">
        <v>203</v>
      </c>
      <c r="C51">
        <v>2014</v>
      </c>
      <c r="D51">
        <v>0.19</v>
      </c>
      <c r="E51" t="s">
        <v>150</v>
      </c>
      <c r="F51" t="s">
        <v>192</v>
      </c>
      <c r="G51" t="s">
        <v>193</v>
      </c>
      <c r="H51" t="s">
        <v>194</v>
      </c>
    </row>
    <row r="52" spans="1:8" x14ac:dyDescent="0.25">
      <c r="A52" t="s">
        <v>110</v>
      </c>
      <c r="B52" t="s">
        <v>203</v>
      </c>
      <c r="C52">
        <v>2014</v>
      </c>
      <c r="D52">
        <v>0.3</v>
      </c>
      <c r="E52" t="s">
        <v>151</v>
      </c>
      <c r="F52" t="s">
        <v>192</v>
      </c>
      <c r="G52" t="s">
        <v>193</v>
      </c>
      <c r="H52" t="s">
        <v>194</v>
      </c>
    </row>
    <row r="53" spans="1:8" x14ac:dyDescent="0.25">
      <c r="A53" t="s">
        <v>110</v>
      </c>
      <c r="B53" t="s">
        <v>203</v>
      </c>
      <c r="C53">
        <v>2014</v>
      </c>
      <c r="D53">
        <v>0.43</v>
      </c>
      <c r="E53" t="s">
        <v>150</v>
      </c>
      <c r="F53" t="s">
        <v>192</v>
      </c>
      <c r="G53" t="s">
        <v>193</v>
      </c>
      <c r="H53" t="s">
        <v>194</v>
      </c>
    </row>
    <row r="54" spans="1:8" x14ac:dyDescent="0.25">
      <c r="A54" t="s">
        <v>110</v>
      </c>
      <c r="B54" t="s">
        <v>203</v>
      </c>
      <c r="C54">
        <v>2014</v>
      </c>
      <c r="D54">
        <v>0.44</v>
      </c>
      <c r="E54" t="s">
        <v>151</v>
      </c>
      <c r="F54" t="s">
        <v>192</v>
      </c>
      <c r="G54" t="s">
        <v>193</v>
      </c>
      <c r="H54" t="s">
        <v>194</v>
      </c>
    </row>
    <row r="55" spans="1:8" x14ac:dyDescent="0.25">
      <c r="A55" t="s">
        <v>110</v>
      </c>
      <c r="B55" t="s">
        <v>203</v>
      </c>
      <c r="C55">
        <v>2014</v>
      </c>
      <c r="D55">
        <v>0.52</v>
      </c>
      <c r="E55" t="s">
        <v>150</v>
      </c>
      <c r="F55" t="s">
        <v>192</v>
      </c>
      <c r="G55" t="s">
        <v>193</v>
      </c>
      <c r="H55" t="s">
        <v>194</v>
      </c>
    </row>
    <row r="56" spans="1:8" x14ac:dyDescent="0.25">
      <c r="A56" t="s">
        <v>110</v>
      </c>
      <c r="B56" t="s">
        <v>203</v>
      </c>
      <c r="C56">
        <v>2014</v>
      </c>
      <c r="D56">
        <v>1.64</v>
      </c>
      <c r="E56" t="s">
        <v>150</v>
      </c>
      <c r="F56" t="s">
        <v>192</v>
      </c>
      <c r="G56" t="s">
        <v>193</v>
      </c>
      <c r="H56" t="s">
        <v>194</v>
      </c>
    </row>
    <row r="57" spans="1:8" x14ac:dyDescent="0.25">
      <c r="A57" t="s">
        <v>110</v>
      </c>
      <c r="B57" t="s">
        <v>203</v>
      </c>
      <c r="C57">
        <v>2014</v>
      </c>
      <c r="D57">
        <v>2.0499999999999998</v>
      </c>
      <c r="E57" t="s">
        <v>149</v>
      </c>
      <c r="F57" t="s">
        <v>192</v>
      </c>
      <c r="G57" t="s">
        <v>193</v>
      </c>
      <c r="H57" t="s">
        <v>194</v>
      </c>
    </row>
    <row r="58" spans="1:8" x14ac:dyDescent="0.25">
      <c r="A58" t="s">
        <v>110</v>
      </c>
      <c r="B58" t="s">
        <v>205</v>
      </c>
      <c r="C58">
        <v>2014</v>
      </c>
      <c r="D58">
        <v>6.03</v>
      </c>
      <c r="E58" t="s">
        <v>187</v>
      </c>
      <c r="F58" t="s">
        <v>192</v>
      </c>
      <c r="G58" t="s">
        <v>193</v>
      </c>
      <c r="H58" t="s">
        <v>194</v>
      </c>
    </row>
    <row r="59" spans="1:8" x14ac:dyDescent="0.25">
      <c r="A59" t="s">
        <v>110</v>
      </c>
      <c r="B59" t="s">
        <v>203</v>
      </c>
      <c r="C59">
        <v>2006</v>
      </c>
      <c r="E59" t="s">
        <v>150</v>
      </c>
      <c r="F59" t="s">
        <v>192</v>
      </c>
      <c r="G59" t="s">
        <v>195</v>
      </c>
      <c r="H59" t="s">
        <v>196</v>
      </c>
    </row>
    <row r="60" spans="1:8" x14ac:dyDescent="0.25">
      <c r="A60" t="s">
        <v>110</v>
      </c>
      <c r="B60" t="s">
        <v>203</v>
      </c>
      <c r="C60">
        <v>2006</v>
      </c>
      <c r="D60">
        <v>0.01</v>
      </c>
      <c r="E60" t="s">
        <v>151</v>
      </c>
      <c r="F60" t="s">
        <v>192</v>
      </c>
      <c r="G60" t="s">
        <v>195</v>
      </c>
      <c r="H60" t="s">
        <v>196</v>
      </c>
    </row>
    <row r="61" spans="1:8" x14ac:dyDescent="0.25">
      <c r="A61" t="s">
        <v>110</v>
      </c>
      <c r="B61" t="s">
        <v>203</v>
      </c>
      <c r="C61">
        <v>2006</v>
      </c>
      <c r="D61">
        <v>0.1</v>
      </c>
      <c r="E61" t="s">
        <v>204</v>
      </c>
      <c r="F61" t="s">
        <v>192</v>
      </c>
      <c r="G61" t="s">
        <v>195</v>
      </c>
      <c r="H61" t="s">
        <v>196</v>
      </c>
    </row>
    <row r="62" spans="1:8" x14ac:dyDescent="0.25">
      <c r="A62" t="s">
        <v>110</v>
      </c>
      <c r="B62" t="s">
        <v>203</v>
      </c>
      <c r="C62">
        <v>2006</v>
      </c>
      <c r="D62">
        <v>0.2</v>
      </c>
      <c r="E62" t="s">
        <v>150</v>
      </c>
      <c r="F62" t="s">
        <v>192</v>
      </c>
      <c r="G62" t="s">
        <v>195</v>
      </c>
      <c r="H62" t="s">
        <v>196</v>
      </c>
    </row>
    <row r="63" spans="1:8" x14ac:dyDescent="0.25">
      <c r="A63" t="s">
        <v>110</v>
      </c>
      <c r="B63" t="s">
        <v>203</v>
      </c>
      <c r="C63">
        <v>2006</v>
      </c>
      <c r="D63">
        <v>0.28000000000000003</v>
      </c>
      <c r="E63" t="s">
        <v>150</v>
      </c>
      <c r="F63" t="s">
        <v>192</v>
      </c>
      <c r="G63" t="s">
        <v>195</v>
      </c>
      <c r="H63" t="s">
        <v>196</v>
      </c>
    </row>
    <row r="64" spans="1:8" x14ac:dyDescent="0.25">
      <c r="A64" t="s">
        <v>110</v>
      </c>
      <c r="B64" t="s">
        <v>203</v>
      </c>
      <c r="C64">
        <v>2006</v>
      </c>
      <c r="D64">
        <v>0.34</v>
      </c>
      <c r="E64" t="s">
        <v>150</v>
      </c>
      <c r="F64" t="s">
        <v>192</v>
      </c>
      <c r="G64" t="s">
        <v>195</v>
      </c>
      <c r="H64" t="s">
        <v>196</v>
      </c>
    </row>
    <row r="65" spans="1:8" x14ac:dyDescent="0.25">
      <c r="A65" t="s">
        <v>110</v>
      </c>
      <c r="B65" t="s">
        <v>203</v>
      </c>
      <c r="C65">
        <v>2006</v>
      </c>
      <c r="D65">
        <v>0.56000000000000005</v>
      </c>
      <c r="E65" t="s">
        <v>151</v>
      </c>
      <c r="F65" t="s">
        <v>192</v>
      </c>
      <c r="G65" t="s">
        <v>195</v>
      </c>
      <c r="H65" t="s">
        <v>196</v>
      </c>
    </row>
    <row r="66" spans="1:8" x14ac:dyDescent="0.25">
      <c r="A66" t="s">
        <v>110</v>
      </c>
      <c r="B66" t="s">
        <v>203</v>
      </c>
      <c r="C66">
        <v>2006</v>
      </c>
      <c r="D66">
        <v>0.68</v>
      </c>
      <c r="E66" t="s">
        <v>150</v>
      </c>
      <c r="F66" t="s">
        <v>192</v>
      </c>
      <c r="G66" t="s">
        <v>195</v>
      </c>
      <c r="H66" t="s">
        <v>196</v>
      </c>
    </row>
    <row r="67" spans="1:8" x14ac:dyDescent="0.25">
      <c r="A67" t="s">
        <v>110</v>
      </c>
      <c r="B67" t="s">
        <v>203</v>
      </c>
      <c r="C67">
        <v>2006</v>
      </c>
      <c r="D67">
        <v>0.76</v>
      </c>
      <c r="E67" t="s">
        <v>151</v>
      </c>
      <c r="F67" t="s">
        <v>192</v>
      </c>
      <c r="G67" t="s">
        <v>195</v>
      </c>
      <c r="H67" t="s">
        <v>196</v>
      </c>
    </row>
    <row r="68" spans="1:8" x14ac:dyDescent="0.25">
      <c r="A68" t="s">
        <v>110</v>
      </c>
      <c r="B68" t="s">
        <v>203</v>
      </c>
      <c r="C68">
        <v>2006</v>
      </c>
      <c r="D68">
        <v>1.22</v>
      </c>
      <c r="E68" t="s">
        <v>151</v>
      </c>
      <c r="F68" t="s">
        <v>192</v>
      </c>
      <c r="G68" t="s">
        <v>195</v>
      </c>
      <c r="H68" t="s">
        <v>196</v>
      </c>
    </row>
    <row r="69" spans="1:8" x14ac:dyDescent="0.25">
      <c r="A69" t="s">
        <v>110</v>
      </c>
      <c r="B69" t="s">
        <v>203</v>
      </c>
      <c r="C69">
        <v>2006</v>
      </c>
      <c r="D69">
        <v>1.61</v>
      </c>
      <c r="E69" t="s">
        <v>183</v>
      </c>
      <c r="F69" t="s">
        <v>192</v>
      </c>
      <c r="G69" t="s">
        <v>195</v>
      </c>
      <c r="H69" t="s">
        <v>196</v>
      </c>
    </row>
    <row r="70" spans="1:8" x14ac:dyDescent="0.25">
      <c r="A70" t="s">
        <v>110</v>
      </c>
      <c r="B70" t="s">
        <v>203</v>
      </c>
      <c r="C70">
        <v>2006</v>
      </c>
      <c r="D70">
        <v>2.72</v>
      </c>
      <c r="E70" t="s">
        <v>150</v>
      </c>
      <c r="F70" t="s">
        <v>192</v>
      </c>
      <c r="G70" t="s">
        <v>195</v>
      </c>
      <c r="H70" t="s">
        <v>196</v>
      </c>
    </row>
    <row r="71" spans="1:8" x14ac:dyDescent="0.25">
      <c r="A71" t="s">
        <v>110</v>
      </c>
      <c r="B71" t="s">
        <v>203</v>
      </c>
      <c r="C71">
        <v>2006</v>
      </c>
      <c r="D71">
        <v>4.79</v>
      </c>
      <c r="E71" t="s">
        <v>149</v>
      </c>
      <c r="F71" t="s">
        <v>192</v>
      </c>
      <c r="G71" t="s">
        <v>195</v>
      </c>
      <c r="H71" t="s">
        <v>196</v>
      </c>
    </row>
    <row r="72" spans="1:8" x14ac:dyDescent="0.25">
      <c r="A72" t="s">
        <v>82</v>
      </c>
      <c r="B72" t="s">
        <v>83</v>
      </c>
      <c r="C72">
        <v>2010</v>
      </c>
      <c r="D72">
        <v>28.5</v>
      </c>
      <c r="E72" t="s">
        <v>149</v>
      </c>
      <c r="F72" t="s">
        <v>206</v>
      </c>
      <c r="G72" t="s">
        <v>207</v>
      </c>
      <c r="H72" t="s">
        <v>208</v>
      </c>
    </row>
    <row r="73" spans="1:8" x14ac:dyDescent="0.25">
      <c r="A73" t="s">
        <v>82</v>
      </c>
      <c r="B73" t="s">
        <v>83</v>
      </c>
      <c r="C73">
        <v>2014</v>
      </c>
      <c r="E73" t="s">
        <v>151</v>
      </c>
      <c r="F73" t="s">
        <v>192</v>
      </c>
      <c r="G73" t="s">
        <v>193</v>
      </c>
      <c r="H73" t="s">
        <v>194</v>
      </c>
    </row>
    <row r="74" spans="1:8" x14ac:dyDescent="0.25">
      <c r="A74" t="s">
        <v>82</v>
      </c>
      <c r="B74" t="s">
        <v>83</v>
      </c>
      <c r="C74">
        <v>2014</v>
      </c>
      <c r="D74">
        <v>0.03</v>
      </c>
      <c r="E74" t="s">
        <v>183</v>
      </c>
      <c r="F74" t="s">
        <v>192</v>
      </c>
      <c r="G74" t="s">
        <v>193</v>
      </c>
      <c r="H74" t="s">
        <v>194</v>
      </c>
    </row>
    <row r="75" spans="1:8" x14ac:dyDescent="0.25">
      <c r="A75" t="s">
        <v>82</v>
      </c>
      <c r="B75" t="s">
        <v>83</v>
      </c>
      <c r="C75">
        <v>2014</v>
      </c>
      <c r="D75">
        <v>0.08</v>
      </c>
      <c r="E75" t="s">
        <v>151</v>
      </c>
      <c r="F75" t="s">
        <v>192</v>
      </c>
      <c r="G75" t="s">
        <v>193</v>
      </c>
      <c r="H75" t="s">
        <v>194</v>
      </c>
    </row>
    <row r="76" spans="1:8" x14ac:dyDescent="0.25">
      <c r="A76" t="s">
        <v>82</v>
      </c>
      <c r="B76" t="s">
        <v>83</v>
      </c>
      <c r="C76">
        <v>2014</v>
      </c>
      <c r="D76">
        <v>0.19</v>
      </c>
      <c r="E76" t="s">
        <v>150</v>
      </c>
      <c r="F76" t="s">
        <v>192</v>
      </c>
      <c r="G76" t="s">
        <v>193</v>
      </c>
      <c r="H76" t="s">
        <v>194</v>
      </c>
    </row>
    <row r="77" spans="1:8" x14ac:dyDescent="0.25">
      <c r="A77" t="s">
        <v>82</v>
      </c>
      <c r="B77" t="s">
        <v>83</v>
      </c>
      <c r="C77">
        <v>2014</v>
      </c>
      <c r="D77">
        <v>0.26</v>
      </c>
      <c r="E77" t="s">
        <v>150</v>
      </c>
      <c r="F77" t="s">
        <v>192</v>
      </c>
      <c r="G77" t="s">
        <v>193</v>
      </c>
      <c r="H77" t="s">
        <v>194</v>
      </c>
    </row>
    <row r="78" spans="1:8" x14ac:dyDescent="0.25">
      <c r="A78" t="s">
        <v>82</v>
      </c>
      <c r="B78" t="s">
        <v>83</v>
      </c>
      <c r="C78">
        <v>2014</v>
      </c>
      <c r="D78">
        <v>0.45</v>
      </c>
      <c r="E78" t="s">
        <v>151</v>
      </c>
      <c r="F78" t="s">
        <v>192</v>
      </c>
      <c r="G78" t="s">
        <v>193</v>
      </c>
      <c r="H78" t="s">
        <v>194</v>
      </c>
    </row>
    <row r="79" spans="1:8" x14ac:dyDescent="0.25">
      <c r="A79" t="s">
        <v>82</v>
      </c>
      <c r="B79" t="s">
        <v>83</v>
      </c>
      <c r="C79">
        <v>2014</v>
      </c>
      <c r="D79">
        <v>1.1599999999999999</v>
      </c>
      <c r="E79" t="s">
        <v>151</v>
      </c>
      <c r="F79" t="s">
        <v>192</v>
      </c>
      <c r="G79" t="s">
        <v>193</v>
      </c>
      <c r="H79" t="s">
        <v>194</v>
      </c>
    </row>
    <row r="80" spans="1:8" x14ac:dyDescent="0.25">
      <c r="A80" t="s">
        <v>82</v>
      </c>
      <c r="B80" t="s">
        <v>83</v>
      </c>
      <c r="C80">
        <v>2014</v>
      </c>
      <c r="D80">
        <v>1.62</v>
      </c>
      <c r="E80" t="s">
        <v>149</v>
      </c>
      <c r="F80" t="s">
        <v>192</v>
      </c>
      <c r="G80" t="s">
        <v>193</v>
      </c>
      <c r="H80" t="s">
        <v>194</v>
      </c>
    </row>
    <row r="81" spans="1:8" x14ac:dyDescent="0.25">
      <c r="A81" t="s">
        <v>82</v>
      </c>
      <c r="B81" t="s">
        <v>83</v>
      </c>
      <c r="C81">
        <v>2014</v>
      </c>
      <c r="D81">
        <v>1.91</v>
      </c>
      <c r="E81" t="s">
        <v>204</v>
      </c>
      <c r="F81" t="s">
        <v>192</v>
      </c>
      <c r="G81" t="s">
        <v>193</v>
      </c>
      <c r="H81" t="s">
        <v>194</v>
      </c>
    </row>
    <row r="82" spans="1:8" x14ac:dyDescent="0.25">
      <c r="A82" t="s">
        <v>82</v>
      </c>
      <c r="B82" t="s">
        <v>83</v>
      </c>
      <c r="C82">
        <v>2014</v>
      </c>
      <c r="D82">
        <v>2.06</v>
      </c>
      <c r="E82" t="s">
        <v>150</v>
      </c>
      <c r="F82" t="s">
        <v>192</v>
      </c>
      <c r="G82" t="s">
        <v>193</v>
      </c>
      <c r="H82" t="s">
        <v>194</v>
      </c>
    </row>
    <row r="83" spans="1:8" x14ac:dyDescent="0.25">
      <c r="A83" t="s">
        <v>82</v>
      </c>
      <c r="B83" t="s">
        <v>83</v>
      </c>
      <c r="C83">
        <v>2014</v>
      </c>
      <c r="D83">
        <v>7.76</v>
      </c>
      <c r="E83" t="s">
        <v>187</v>
      </c>
      <c r="F83" t="s">
        <v>192</v>
      </c>
      <c r="G83" t="s">
        <v>193</v>
      </c>
      <c r="H83" t="s">
        <v>194</v>
      </c>
    </row>
    <row r="84" spans="1:8" x14ac:dyDescent="0.25">
      <c r="A84" t="s">
        <v>82</v>
      </c>
      <c r="B84" t="s">
        <v>83</v>
      </c>
      <c r="C84">
        <v>2006</v>
      </c>
      <c r="E84" t="s">
        <v>150</v>
      </c>
      <c r="F84" t="s">
        <v>192</v>
      </c>
      <c r="G84" t="s">
        <v>195</v>
      </c>
      <c r="H84" t="s">
        <v>196</v>
      </c>
    </row>
    <row r="85" spans="1:8" x14ac:dyDescent="0.25">
      <c r="A85" t="s">
        <v>82</v>
      </c>
      <c r="B85" t="s">
        <v>83</v>
      </c>
      <c r="C85">
        <v>2006</v>
      </c>
      <c r="E85" t="s">
        <v>150</v>
      </c>
      <c r="F85" t="s">
        <v>192</v>
      </c>
      <c r="G85" t="s">
        <v>195</v>
      </c>
      <c r="H85" t="s">
        <v>196</v>
      </c>
    </row>
    <row r="86" spans="1:8" x14ac:dyDescent="0.25">
      <c r="A86" t="s">
        <v>82</v>
      </c>
      <c r="B86" t="s">
        <v>83</v>
      </c>
      <c r="C86">
        <v>2006</v>
      </c>
      <c r="E86" t="s">
        <v>150</v>
      </c>
      <c r="F86" t="s">
        <v>192</v>
      </c>
      <c r="G86" t="s">
        <v>195</v>
      </c>
      <c r="H86" t="s">
        <v>196</v>
      </c>
    </row>
    <row r="87" spans="1:8" x14ac:dyDescent="0.25">
      <c r="A87" t="s">
        <v>82</v>
      </c>
      <c r="B87" t="s">
        <v>83</v>
      </c>
      <c r="C87">
        <v>2006</v>
      </c>
      <c r="D87">
        <v>0.26</v>
      </c>
      <c r="E87" t="s">
        <v>151</v>
      </c>
      <c r="F87" t="s">
        <v>192</v>
      </c>
      <c r="G87" t="s">
        <v>195</v>
      </c>
      <c r="H87" t="s">
        <v>196</v>
      </c>
    </row>
    <row r="88" spans="1:8" x14ac:dyDescent="0.25">
      <c r="A88" t="s">
        <v>82</v>
      </c>
      <c r="B88" t="s">
        <v>83</v>
      </c>
      <c r="C88">
        <v>2006</v>
      </c>
      <c r="D88">
        <v>0.36</v>
      </c>
      <c r="E88" t="s">
        <v>150</v>
      </c>
      <c r="F88" t="s">
        <v>192</v>
      </c>
      <c r="G88" t="s">
        <v>195</v>
      </c>
      <c r="H88" t="s">
        <v>196</v>
      </c>
    </row>
    <row r="89" spans="1:8" x14ac:dyDescent="0.25">
      <c r="A89" t="s">
        <v>82</v>
      </c>
      <c r="B89" t="s">
        <v>83</v>
      </c>
      <c r="C89">
        <v>2006</v>
      </c>
      <c r="D89">
        <v>0.44</v>
      </c>
      <c r="E89" t="s">
        <v>150</v>
      </c>
      <c r="F89" t="s">
        <v>192</v>
      </c>
      <c r="G89" t="s">
        <v>195</v>
      </c>
      <c r="H89" t="s">
        <v>196</v>
      </c>
    </row>
    <row r="90" spans="1:8" x14ac:dyDescent="0.25">
      <c r="A90" t="s">
        <v>82</v>
      </c>
      <c r="B90" t="s">
        <v>83</v>
      </c>
      <c r="C90">
        <v>2006</v>
      </c>
      <c r="D90">
        <v>0.93</v>
      </c>
      <c r="E90" t="s">
        <v>150</v>
      </c>
      <c r="F90" t="s">
        <v>192</v>
      </c>
      <c r="G90" t="s">
        <v>195</v>
      </c>
      <c r="H90" t="s">
        <v>196</v>
      </c>
    </row>
    <row r="91" spans="1:8" x14ac:dyDescent="0.25">
      <c r="A91" t="s">
        <v>82</v>
      </c>
      <c r="B91" t="s">
        <v>83</v>
      </c>
      <c r="C91">
        <v>2006</v>
      </c>
      <c r="D91">
        <v>1.1399999999999999</v>
      </c>
      <c r="E91" t="s">
        <v>204</v>
      </c>
      <c r="F91" t="s">
        <v>192</v>
      </c>
      <c r="G91" t="s">
        <v>195</v>
      </c>
      <c r="H91" t="s">
        <v>196</v>
      </c>
    </row>
    <row r="92" spans="1:8" x14ac:dyDescent="0.25">
      <c r="A92" t="s">
        <v>82</v>
      </c>
      <c r="B92" t="s">
        <v>83</v>
      </c>
      <c r="C92">
        <v>2006</v>
      </c>
      <c r="D92">
        <v>1.33</v>
      </c>
      <c r="E92" t="s">
        <v>149</v>
      </c>
      <c r="F92" t="s">
        <v>192</v>
      </c>
      <c r="G92" t="s">
        <v>195</v>
      </c>
      <c r="H92" t="s">
        <v>196</v>
      </c>
    </row>
    <row r="93" spans="1:8" x14ac:dyDescent="0.25">
      <c r="A93" t="s">
        <v>82</v>
      </c>
      <c r="B93" t="s">
        <v>83</v>
      </c>
      <c r="C93">
        <v>2006</v>
      </c>
      <c r="D93">
        <v>1.6</v>
      </c>
      <c r="E93" t="s">
        <v>183</v>
      </c>
      <c r="F93" t="s">
        <v>192</v>
      </c>
      <c r="G93" t="s">
        <v>195</v>
      </c>
      <c r="H93" t="s">
        <v>196</v>
      </c>
    </row>
    <row r="94" spans="1:8" x14ac:dyDescent="0.25">
      <c r="A94" t="s">
        <v>82</v>
      </c>
      <c r="B94" t="s">
        <v>83</v>
      </c>
      <c r="C94">
        <v>2006</v>
      </c>
      <c r="D94">
        <v>2.39</v>
      </c>
      <c r="E94" t="s">
        <v>151</v>
      </c>
      <c r="F94" t="s">
        <v>192</v>
      </c>
      <c r="G94" t="s">
        <v>195</v>
      </c>
      <c r="H94" t="s">
        <v>196</v>
      </c>
    </row>
    <row r="95" spans="1:8" x14ac:dyDescent="0.25">
      <c r="A95" t="s">
        <v>82</v>
      </c>
      <c r="B95" t="s">
        <v>83</v>
      </c>
      <c r="C95">
        <v>2006</v>
      </c>
      <c r="D95">
        <v>2.44</v>
      </c>
      <c r="E95" t="s">
        <v>151</v>
      </c>
      <c r="F95" t="s">
        <v>192</v>
      </c>
      <c r="G95" t="s">
        <v>195</v>
      </c>
      <c r="H95" t="s">
        <v>196</v>
      </c>
    </row>
    <row r="96" spans="1:8" x14ac:dyDescent="0.25">
      <c r="A96" t="s">
        <v>82</v>
      </c>
      <c r="B96" t="s">
        <v>83</v>
      </c>
      <c r="C96">
        <v>2006</v>
      </c>
      <c r="D96">
        <v>3.34</v>
      </c>
      <c r="E96" t="s">
        <v>151</v>
      </c>
      <c r="F96" t="s">
        <v>192</v>
      </c>
      <c r="G96" t="s">
        <v>195</v>
      </c>
      <c r="H96" t="s">
        <v>196</v>
      </c>
    </row>
    <row r="97" spans="1:8" x14ac:dyDescent="0.25">
      <c r="A97" t="s">
        <v>87</v>
      </c>
      <c r="B97" t="s">
        <v>209</v>
      </c>
      <c r="C97">
        <v>2010</v>
      </c>
      <c r="D97">
        <v>27.5</v>
      </c>
      <c r="E97" t="s">
        <v>149</v>
      </c>
      <c r="F97" t="s">
        <v>206</v>
      </c>
      <c r="G97" t="s">
        <v>207</v>
      </c>
      <c r="H97" t="s">
        <v>208</v>
      </c>
    </row>
    <row r="98" spans="1:8" x14ac:dyDescent="0.25">
      <c r="A98" t="s">
        <v>87</v>
      </c>
      <c r="B98" t="s">
        <v>210</v>
      </c>
      <c r="C98">
        <v>2010</v>
      </c>
      <c r="D98">
        <v>24.75</v>
      </c>
      <c r="E98" t="s">
        <v>149</v>
      </c>
      <c r="F98" t="s">
        <v>206</v>
      </c>
      <c r="G98" t="s">
        <v>207</v>
      </c>
      <c r="H98" t="s">
        <v>208</v>
      </c>
    </row>
    <row r="99" spans="1:8" x14ac:dyDescent="0.25">
      <c r="A99" t="s">
        <v>87</v>
      </c>
      <c r="B99" t="s">
        <v>209</v>
      </c>
      <c r="C99">
        <v>2014</v>
      </c>
      <c r="E99" t="s">
        <v>151</v>
      </c>
      <c r="F99" t="s">
        <v>192</v>
      </c>
      <c r="G99" t="s">
        <v>193</v>
      </c>
      <c r="H99" t="s">
        <v>194</v>
      </c>
    </row>
    <row r="100" spans="1:8" x14ac:dyDescent="0.25">
      <c r="A100" t="s">
        <v>87</v>
      </c>
      <c r="B100" t="s">
        <v>209</v>
      </c>
      <c r="C100">
        <v>2014</v>
      </c>
      <c r="D100">
        <v>0.04</v>
      </c>
      <c r="E100" t="s">
        <v>151</v>
      </c>
      <c r="F100" t="s">
        <v>192</v>
      </c>
      <c r="G100" t="s">
        <v>193</v>
      </c>
      <c r="H100" t="s">
        <v>194</v>
      </c>
    </row>
    <row r="101" spans="1:8" x14ac:dyDescent="0.25">
      <c r="A101" t="s">
        <v>87</v>
      </c>
      <c r="B101" t="s">
        <v>209</v>
      </c>
      <c r="C101">
        <v>2014</v>
      </c>
      <c r="D101">
        <v>0.09</v>
      </c>
      <c r="E101" t="s">
        <v>150</v>
      </c>
      <c r="F101" t="s">
        <v>192</v>
      </c>
      <c r="G101" t="s">
        <v>193</v>
      </c>
      <c r="H101" t="s">
        <v>194</v>
      </c>
    </row>
    <row r="102" spans="1:8" x14ac:dyDescent="0.25">
      <c r="A102" t="s">
        <v>87</v>
      </c>
      <c r="B102" t="s">
        <v>209</v>
      </c>
      <c r="C102">
        <v>2014</v>
      </c>
      <c r="D102">
        <v>0.23</v>
      </c>
      <c r="E102" t="s">
        <v>183</v>
      </c>
      <c r="F102" t="s">
        <v>192</v>
      </c>
      <c r="G102" t="s">
        <v>193</v>
      </c>
      <c r="H102" t="s">
        <v>194</v>
      </c>
    </row>
    <row r="103" spans="1:8" x14ac:dyDescent="0.25">
      <c r="A103" t="s">
        <v>87</v>
      </c>
      <c r="B103" t="s">
        <v>209</v>
      </c>
      <c r="C103">
        <v>2014</v>
      </c>
      <c r="D103">
        <v>0.3</v>
      </c>
      <c r="E103" t="s">
        <v>150</v>
      </c>
      <c r="F103" t="s">
        <v>192</v>
      </c>
      <c r="G103" t="s">
        <v>193</v>
      </c>
      <c r="H103" t="s">
        <v>194</v>
      </c>
    </row>
    <row r="104" spans="1:8" x14ac:dyDescent="0.25">
      <c r="A104" t="s">
        <v>87</v>
      </c>
      <c r="B104" t="s">
        <v>209</v>
      </c>
      <c r="C104">
        <v>2014</v>
      </c>
      <c r="D104">
        <v>0.31</v>
      </c>
      <c r="E104" t="s">
        <v>150</v>
      </c>
      <c r="F104" t="s">
        <v>192</v>
      </c>
      <c r="G104" t="s">
        <v>193</v>
      </c>
      <c r="H104" t="s">
        <v>194</v>
      </c>
    </row>
    <row r="105" spans="1:8" x14ac:dyDescent="0.25">
      <c r="A105" t="s">
        <v>87</v>
      </c>
      <c r="B105" t="s">
        <v>209</v>
      </c>
      <c r="C105">
        <v>2014</v>
      </c>
      <c r="D105">
        <v>1.21</v>
      </c>
      <c r="E105" t="s">
        <v>204</v>
      </c>
      <c r="F105" t="s">
        <v>192</v>
      </c>
      <c r="G105" t="s">
        <v>193</v>
      </c>
      <c r="H105" t="s">
        <v>194</v>
      </c>
    </row>
    <row r="106" spans="1:8" x14ac:dyDescent="0.25">
      <c r="A106" t="s">
        <v>87</v>
      </c>
      <c r="B106" t="s">
        <v>209</v>
      </c>
      <c r="C106">
        <v>2014</v>
      </c>
      <c r="D106">
        <v>1.62</v>
      </c>
      <c r="E106" t="s">
        <v>151</v>
      </c>
      <c r="F106" t="s">
        <v>192</v>
      </c>
      <c r="G106" t="s">
        <v>193</v>
      </c>
      <c r="H106" t="s">
        <v>194</v>
      </c>
    </row>
    <row r="107" spans="1:8" x14ac:dyDescent="0.25">
      <c r="A107" t="s">
        <v>87</v>
      </c>
      <c r="B107" t="s">
        <v>209</v>
      </c>
      <c r="C107">
        <v>2014</v>
      </c>
      <c r="D107">
        <v>2.08</v>
      </c>
      <c r="E107" t="s">
        <v>151</v>
      </c>
      <c r="F107" t="s">
        <v>192</v>
      </c>
      <c r="G107" t="s">
        <v>193</v>
      </c>
      <c r="H107" t="s">
        <v>194</v>
      </c>
    </row>
    <row r="108" spans="1:8" x14ac:dyDescent="0.25">
      <c r="A108" t="s">
        <v>87</v>
      </c>
      <c r="B108" t="s">
        <v>209</v>
      </c>
      <c r="C108">
        <v>2014</v>
      </c>
      <c r="D108">
        <v>2.09</v>
      </c>
      <c r="E108" t="s">
        <v>149</v>
      </c>
      <c r="F108" t="s">
        <v>192</v>
      </c>
      <c r="G108" t="s">
        <v>193</v>
      </c>
      <c r="H108" t="s">
        <v>194</v>
      </c>
    </row>
    <row r="109" spans="1:8" x14ac:dyDescent="0.25">
      <c r="A109" t="s">
        <v>87</v>
      </c>
      <c r="B109" t="s">
        <v>209</v>
      </c>
      <c r="C109">
        <v>2014</v>
      </c>
      <c r="D109">
        <v>4.95</v>
      </c>
      <c r="E109" t="s">
        <v>150</v>
      </c>
      <c r="F109" t="s">
        <v>192</v>
      </c>
      <c r="G109" t="s">
        <v>193</v>
      </c>
      <c r="H109" t="s">
        <v>194</v>
      </c>
    </row>
    <row r="110" spans="1:8" x14ac:dyDescent="0.25">
      <c r="A110" t="s">
        <v>87</v>
      </c>
      <c r="B110" t="s">
        <v>209</v>
      </c>
      <c r="C110">
        <v>2014</v>
      </c>
      <c r="D110">
        <v>5.33</v>
      </c>
      <c r="E110" t="s">
        <v>149</v>
      </c>
      <c r="F110" t="s">
        <v>192</v>
      </c>
      <c r="G110" t="s">
        <v>193</v>
      </c>
      <c r="H110" t="s">
        <v>194</v>
      </c>
    </row>
    <row r="111" spans="1:8" x14ac:dyDescent="0.25">
      <c r="A111" t="s">
        <v>87</v>
      </c>
      <c r="B111" t="s">
        <v>209</v>
      </c>
      <c r="C111">
        <v>2014</v>
      </c>
      <c r="D111">
        <v>15.88</v>
      </c>
      <c r="E111" t="s">
        <v>187</v>
      </c>
      <c r="F111" t="s">
        <v>192</v>
      </c>
      <c r="G111" t="s">
        <v>193</v>
      </c>
      <c r="H111" t="s">
        <v>194</v>
      </c>
    </row>
    <row r="112" spans="1:8" x14ac:dyDescent="0.25">
      <c r="A112" t="s">
        <v>87</v>
      </c>
      <c r="B112" t="s">
        <v>210</v>
      </c>
      <c r="C112">
        <v>2014</v>
      </c>
      <c r="D112">
        <v>0.01</v>
      </c>
      <c r="E112" t="s">
        <v>151</v>
      </c>
      <c r="F112" t="s">
        <v>192</v>
      </c>
      <c r="G112" t="s">
        <v>193</v>
      </c>
      <c r="H112" t="s">
        <v>194</v>
      </c>
    </row>
    <row r="113" spans="1:8" x14ac:dyDescent="0.25">
      <c r="A113" t="s">
        <v>87</v>
      </c>
      <c r="B113" t="s">
        <v>210</v>
      </c>
      <c r="C113">
        <v>2014</v>
      </c>
      <c r="D113">
        <v>0.11</v>
      </c>
      <c r="E113" t="s">
        <v>183</v>
      </c>
      <c r="F113" t="s">
        <v>192</v>
      </c>
      <c r="G113" t="s">
        <v>193</v>
      </c>
      <c r="H113" t="s">
        <v>194</v>
      </c>
    </row>
    <row r="114" spans="1:8" x14ac:dyDescent="0.25">
      <c r="A114" t="s">
        <v>87</v>
      </c>
      <c r="B114" t="s">
        <v>210</v>
      </c>
      <c r="C114">
        <v>2014</v>
      </c>
      <c r="D114">
        <v>0.23</v>
      </c>
      <c r="E114" t="s">
        <v>150</v>
      </c>
      <c r="F114" t="s">
        <v>192</v>
      </c>
      <c r="G114" t="s">
        <v>193</v>
      </c>
      <c r="H114" t="s">
        <v>194</v>
      </c>
    </row>
    <row r="115" spans="1:8" x14ac:dyDescent="0.25">
      <c r="A115" t="s">
        <v>87</v>
      </c>
      <c r="B115" t="s">
        <v>210</v>
      </c>
      <c r="C115">
        <v>2014</v>
      </c>
      <c r="D115">
        <v>0.25</v>
      </c>
      <c r="E115" t="s">
        <v>151</v>
      </c>
      <c r="F115" t="s">
        <v>192</v>
      </c>
      <c r="G115" t="s">
        <v>193</v>
      </c>
      <c r="H115" t="s">
        <v>194</v>
      </c>
    </row>
    <row r="116" spans="1:8" x14ac:dyDescent="0.25">
      <c r="A116" t="s">
        <v>87</v>
      </c>
      <c r="B116" t="s">
        <v>210</v>
      </c>
      <c r="C116">
        <v>2014</v>
      </c>
      <c r="D116">
        <v>0.69</v>
      </c>
      <c r="E116" t="s">
        <v>151</v>
      </c>
      <c r="F116" t="s">
        <v>192</v>
      </c>
      <c r="G116" t="s">
        <v>193</v>
      </c>
      <c r="H116" t="s">
        <v>194</v>
      </c>
    </row>
    <row r="117" spans="1:8" x14ac:dyDescent="0.25">
      <c r="A117" t="s">
        <v>87</v>
      </c>
      <c r="B117" t="s">
        <v>210</v>
      </c>
      <c r="C117">
        <v>2014</v>
      </c>
      <c r="D117">
        <v>1.04</v>
      </c>
      <c r="E117" t="s">
        <v>204</v>
      </c>
      <c r="F117" t="s">
        <v>192</v>
      </c>
      <c r="G117" t="s">
        <v>193</v>
      </c>
      <c r="H117" t="s">
        <v>194</v>
      </c>
    </row>
    <row r="118" spans="1:8" x14ac:dyDescent="0.25">
      <c r="A118" t="s">
        <v>87</v>
      </c>
      <c r="B118" t="s">
        <v>210</v>
      </c>
      <c r="C118">
        <v>2014</v>
      </c>
      <c r="D118">
        <v>1.18</v>
      </c>
      <c r="E118" t="s">
        <v>151</v>
      </c>
      <c r="F118" t="s">
        <v>192</v>
      </c>
      <c r="G118" t="s">
        <v>193</v>
      </c>
      <c r="H118" t="s">
        <v>194</v>
      </c>
    </row>
    <row r="119" spans="1:8" x14ac:dyDescent="0.25">
      <c r="A119" t="s">
        <v>87</v>
      </c>
      <c r="B119" t="s">
        <v>210</v>
      </c>
      <c r="C119">
        <v>2014</v>
      </c>
      <c r="D119">
        <v>3.26</v>
      </c>
      <c r="E119" t="s">
        <v>150</v>
      </c>
      <c r="F119" t="s">
        <v>192</v>
      </c>
      <c r="G119" t="s">
        <v>193</v>
      </c>
      <c r="H119" t="s">
        <v>194</v>
      </c>
    </row>
    <row r="120" spans="1:8" x14ac:dyDescent="0.25">
      <c r="A120" t="s">
        <v>87</v>
      </c>
      <c r="B120" t="s">
        <v>210</v>
      </c>
      <c r="C120">
        <v>2014</v>
      </c>
      <c r="D120">
        <v>9.16</v>
      </c>
      <c r="E120" t="s">
        <v>187</v>
      </c>
      <c r="F120" t="s">
        <v>192</v>
      </c>
      <c r="G120" t="s">
        <v>193</v>
      </c>
      <c r="H120" t="s">
        <v>194</v>
      </c>
    </row>
    <row r="121" spans="1:8" x14ac:dyDescent="0.25">
      <c r="A121" t="s">
        <v>87</v>
      </c>
      <c r="B121" t="s">
        <v>211</v>
      </c>
      <c r="D121">
        <v>5</v>
      </c>
      <c r="E121" t="s">
        <v>150</v>
      </c>
      <c r="F121" t="s">
        <v>199</v>
      </c>
      <c r="G121" t="s">
        <v>200</v>
      </c>
      <c r="H121" t="s">
        <v>201</v>
      </c>
    </row>
    <row r="122" spans="1:8" x14ac:dyDescent="0.25">
      <c r="A122" t="s">
        <v>87</v>
      </c>
      <c r="B122" t="s">
        <v>211</v>
      </c>
      <c r="D122">
        <v>7.5</v>
      </c>
      <c r="E122" t="s">
        <v>212</v>
      </c>
      <c r="F122" t="s">
        <v>199</v>
      </c>
      <c r="G122" t="s">
        <v>200</v>
      </c>
      <c r="H122" t="s">
        <v>201</v>
      </c>
    </row>
    <row r="123" spans="1:8" x14ac:dyDescent="0.25">
      <c r="A123" t="s">
        <v>87</v>
      </c>
      <c r="B123" t="s">
        <v>211</v>
      </c>
      <c r="D123">
        <v>15</v>
      </c>
      <c r="E123" t="s">
        <v>149</v>
      </c>
      <c r="F123" t="s">
        <v>199</v>
      </c>
      <c r="G123" t="s">
        <v>200</v>
      </c>
      <c r="H123" t="s">
        <v>201</v>
      </c>
    </row>
    <row r="124" spans="1:8" x14ac:dyDescent="0.25">
      <c r="A124" t="s">
        <v>87</v>
      </c>
      <c r="B124" t="s">
        <v>211</v>
      </c>
      <c r="D124">
        <v>15</v>
      </c>
      <c r="E124" t="s">
        <v>202</v>
      </c>
      <c r="F124" t="s">
        <v>199</v>
      </c>
      <c r="G124" t="s">
        <v>200</v>
      </c>
      <c r="H124" t="s">
        <v>201</v>
      </c>
    </row>
    <row r="125" spans="1:8" x14ac:dyDescent="0.25">
      <c r="A125" t="s">
        <v>87</v>
      </c>
      <c r="B125" t="s">
        <v>213</v>
      </c>
      <c r="D125">
        <v>0.5</v>
      </c>
      <c r="E125" t="s">
        <v>202</v>
      </c>
      <c r="F125" t="s">
        <v>199</v>
      </c>
      <c r="G125" t="s">
        <v>200</v>
      </c>
      <c r="H125" t="s">
        <v>201</v>
      </c>
    </row>
    <row r="126" spans="1:8" x14ac:dyDescent="0.25">
      <c r="A126" t="s">
        <v>87</v>
      </c>
      <c r="B126" t="s">
        <v>213</v>
      </c>
      <c r="D126">
        <v>4.5</v>
      </c>
      <c r="E126" t="s">
        <v>150</v>
      </c>
      <c r="F126" t="s">
        <v>199</v>
      </c>
      <c r="G126" t="s">
        <v>200</v>
      </c>
      <c r="H126" t="s">
        <v>201</v>
      </c>
    </row>
    <row r="127" spans="1:8" x14ac:dyDescent="0.25">
      <c r="A127" t="s">
        <v>87</v>
      </c>
      <c r="B127" t="s">
        <v>213</v>
      </c>
      <c r="D127">
        <v>12</v>
      </c>
      <c r="E127" t="s">
        <v>149</v>
      </c>
      <c r="F127" t="s">
        <v>199</v>
      </c>
      <c r="G127" t="s">
        <v>200</v>
      </c>
      <c r="H127" t="s">
        <v>201</v>
      </c>
    </row>
    <row r="128" spans="1:8" x14ac:dyDescent="0.25">
      <c r="A128" t="s">
        <v>87</v>
      </c>
      <c r="B128" t="s">
        <v>213</v>
      </c>
      <c r="D128">
        <v>19</v>
      </c>
      <c r="E128" t="s">
        <v>150</v>
      </c>
      <c r="F128" t="s">
        <v>199</v>
      </c>
      <c r="G128" t="s">
        <v>200</v>
      </c>
      <c r="H128" t="s">
        <v>201</v>
      </c>
    </row>
    <row r="129" spans="1:8" x14ac:dyDescent="0.25">
      <c r="A129" t="s">
        <v>87</v>
      </c>
      <c r="B129" t="s">
        <v>209</v>
      </c>
      <c r="C129">
        <v>1993</v>
      </c>
      <c r="D129">
        <v>20</v>
      </c>
      <c r="F129" t="s">
        <v>180</v>
      </c>
      <c r="G129" t="s">
        <v>214</v>
      </c>
      <c r="H129" t="s">
        <v>208</v>
      </c>
    </row>
    <row r="130" spans="1:8" x14ac:dyDescent="0.25">
      <c r="A130" t="s">
        <v>87</v>
      </c>
      <c r="B130" t="s">
        <v>209</v>
      </c>
      <c r="C130">
        <v>1993</v>
      </c>
      <c r="D130">
        <v>20</v>
      </c>
      <c r="F130" t="s">
        <v>215</v>
      </c>
      <c r="G130" t="s">
        <v>214</v>
      </c>
      <c r="H130" t="s">
        <v>208</v>
      </c>
    </row>
    <row r="131" spans="1:8" x14ac:dyDescent="0.25">
      <c r="A131" t="s">
        <v>87</v>
      </c>
      <c r="B131" t="s">
        <v>210</v>
      </c>
      <c r="C131">
        <v>1993</v>
      </c>
      <c r="D131">
        <v>26</v>
      </c>
      <c r="F131" t="s">
        <v>180</v>
      </c>
      <c r="G131" t="s">
        <v>214</v>
      </c>
      <c r="H131" t="s">
        <v>208</v>
      </c>
    </row>
    <row r="132" spans="1:8" x14ac:dyDescent="0.25">
      <c r="A132" t="s">
        <v>87</v>
      </c>
      <c r="B132" t="s">
        <v>210</v>
      </c>
      <c r="C132">
        <v>1993</v>
      </c>
      <c r="D132">
        <v>26</v>
      </c>
      <c r="F132" t="s">
        <v>215</v>
      </c>
      <c r="G132" t="s">
        <v>214</v>
      </c>
      <c r="H132" t="s">
        <v>208</v>
      </c>
    </row>
    <row r="133" spans="1:8" x14ac:dyDescent="0.25">
      <c r="A133" t="s">
        <v>87</v>
      </c>
      <c r="B133" t="s">
        <v>209</v>
      </c>
      <c r="C133">
        <v>2006</v>
      </c>
      <c r="E133" t="s">
        <v>151</v>
      </c>
      <c r="F133" t="s">
        <v>192</v>
      </c>
      <c r="G133" t="s">
        <v>195</v>
      </c>
      <c r="H133" t="s">
        <v>196</v>
      </c>
    </row>
    <row r="134" spans="1:8" x14ac:dyDescent="0.25">
      <c r="A134" t="s">
        <v>87</v>
      </c>
      <c r="B134" t="s">
        <v>209</v>
      </c>
      <c r="C134">
        <v>2006</v>
      </c>
      <c r="E134" t="s">
        <v>150</v>
      </c>
      <c r="F134" t="s">
        <v>192</v>
      </c>
      <c r="G134" t="s">
        <v>195</v>
      </c>
      <c r="H134" t="s">
        <v>196</v>
      </c>
    </row>
    <row r="135" spans="1:8" x14ac:dyDescent="0.25">
      <c r="A135" t="s">
        <v>87</v>
      </c>
      <c r="B135" t="s">
        <v>209</v>
      </c>
      <c r="C135">
        <v>2006</v>
      </c>
      <c r="E135" t="s">
        <v>150</v>
      </c>
      <c r="F135" t="s">
        <v>192</v>
      </c>
      <c r="G135" t="s">
        <v>195</v>
      </c>
      <c r="H135" t="s">
        <v>196</v>
      </c>
    </row>
    <row r="136" spans="1:8" x14ac:dyDescent="0.25">
      <c r="A136" t="s">
        <v>87</v>
      </c>
      <c r="B136" t="s">
        <v>209</v>
      </c>
      <c r="C136">
        <v>2006</v>
      </c>
      <c r="E136" t="s">
        <v>150</v>
      </c>
      <c r="F136" t="s">
        <v>192</v>
      </c>
      <c r="G136" t="s">
        <v>195</v>
      </c>
      <c r="H136" t="s">
        <v>196</v>
      </c>
    </row>
    <row r="137" spans="1:8" x14ac:dyDescent="0.25">
      <c r="A137" t="s">
        <v>87</v>
      </c>
      <c r="B137" t="s">
        <v>209</v>
      </c>
      <c r="C137">
        <v>2006</v>
      </c>
      <c r="D137">
        <v>0.94</v>
      </c>
      <c r="E137" t="s">
        <v>150</v>
      </c>
      <c r="F137" t="s">
        <v>192</v>
      </c>
      <c r="G137" t="s">
        <v>195</v>
      </c>
      <c r="H137" t="s">
        <v>196</v>
      </c>
    </row>
    <row r="138" spans="1:8" x14ac:dyDescent="0.25">
      <c r="A138" t="s">
        <v>87</v>
      </c>
      <c r="B138" t="s">
        <v>209</v>
      </c>
      <c r="C138">
        <v>2006</v>
      </c>
      <c r="D138">
        <v>1.2</v>
      </c>
      <c r="E138" t="s">
        <v>150</v>
      </c>
      <c r="F138" t="s">
        <v>192</v>
      </c>
      <c r="G138" t="s">
        <v>195</v>
      </c>
      <c r="H138" t="s">
        <v>196</v>
      </c>
    </row>
    <row r="139" spans="1:8" x14ac:dyDescent="0.25">
      <c r="A139" t="s">
        <v>87</v>
      </c>
      <c r="B139" t="s">
        <v>209</v>
      </c>
      <c r="C139">
        <v>2006</v>
      </c>
      <c r="D139">
        <v>2.1</v>
      </c>
      <c r="E139" t="s">
        <v>183</v>
      </c>
      <c r="F139" t="s">
        <v>192</v>
      </c>
      <c r="G139" t="s">
        <v>195</v>
      </c>
      <c r="H139" t="s">
        <v>196</v>
      </c>
    </row>
    <row r="140" spans="1:8" x14ac:dyDescent="0.25">
      <c r="A140" t="s">
        <v>87</v>
      </c>
      <c r="B140" t="s">
        <v>209</v>
      </c>
      <c r="C140">
        <v>2006</v>
      </c>
      <c r="D140">
        <v>2.77</v>
      </c>
      <c r="E140" t="s">
        <v>204</v>
      </c>
      <c r="F140" t="s">
        <v>192</v>
      </c>
      <c r="G140" t="s">
        <v>195</v>
      </c>
      <c r="H140" t="s">
        <v>196</v>
      </c>
    </row>
    <row r="141" spans="1:8" x14ac:dyDescent="0.25">
      <c r="A141" t="s">
        <v>87</v>
      </c>
      <c r="B141" t="s">
        <v>209</v>
      </c>
      <c r="C141">
        <v>2006</v>
      </c>
      <c r="D141">
        <v>3.79</v>
      </c>
      <c r="E141" t="s">
        <v>151</v>
      </c>
      <c r="F141" t="s">
        <v>192</v>
      </c>
      <c r="G141" t="s">
        <v>195</v>
      </c>
      <c r="H141" t="s">
        <v>196</v>
      </c>
    </row>
    <row r="142" spans="1:8" x14ac:dyDescent="0.25">
      <c r="A142" t="s">
        <v>87</v>
      </c>
      <c r="B142" t="s">
        <v>209</v>
      </c>
      <c r="C142">
        <v>2006</v>
      </c>
      <c r="D142">
        <v>4.3600000000000003</v>
      </c>
      <c r="E142" t="s">
        <v>149</v>
      </c>
      <c r="F142" t="s">
        <v>192</v>
      </c>
      <c r="G142" t="s">
        <v>195</v>
      </c>
      <c r="H142" t="s">
        <v>196</v>
      </c>
    </row>
    <row r="143" spans="1:8" x14ac:dyDescent="0.25">
      <c r="A143" t="s">
        <v>87</v>
      </c>
      <c r="B143" t="s">
        <v>209</v>
      </c>
      <c r="C143">
        <v>2006</v>
      </c>
      <c r="D143">
        <v>4.6399999999999997</v>
      </c>
      <c r="E143" t="s">
        <v>150</v>
      </c>
      <c r="F143" t="s">
        <v>192</v>
      </c>
      <c r="G143" t="s">
        <v>195</v>
      </c>
      <c r="H143" t="s">
        <v>196</v>
      </c>
    </row>
    <row r="144" spans="1:8" x14ac:dyDescent="0.25">
      <c r="A144" t="s">
        <v>87</v>
      </c>
      <c r="B144" t="s">
        <v>209</v>
      </c>
      <c r="C144">
        <v>2006</v>
      </c>
      <c r="D144">
        <v>5.71</v>
      </c>
      <c r="E144" t="s">
        <v>151</v>
      </c>
      <c r="F144" t="s">
        <v>192</v>
      </c>
      <c r="G144" t="s">
        <v>195</v>
      </c>
      <c r="H144" t="s">
        <v>196</v>
      </c>
    </row>
    <row r="145" spans="1:8" x14ac:dyDescent="0.25">
      <c r="A145" t="s">
        <v>87</v>
      </c>
      <c r="B145" t="s">
        <v>209</v>
      </c>
      <c r="C145">
        <v>2006</v>
      </c>
      <c r="D145">
        <v>5.91</v>
      </c>
      <c r="E145" t="s">
        <v>151</v>
      </c>
      <c r="F145" t="s">
        <v>192</v>
      </c>
      <c r="G145" t="s">
        <v>195</v>
      </c>
      <c r="H145" t="s">
        <v>196</v>
      </c>
    </row>
    <row r="146" spans="1:8" x14ac:dyDescent="0.25">
      <c r="A146" t="s">
        <v>87</v>
      </c>
      <c r="B146" t="s">
        <v>210</v>
      </c>
      <c r="C146">
        <v>2006</v>
      </c>
      <c r="E146" t="s">
        <v>150</v>
      </c>
      <c r="F146" t="s">
        <v>192</v>
      </c>
      <c r="G146" t="s">
        <v>195</v>
      </c>
      <c r="H146" t="s">
        <v>196</v>
      </c>
    </row>
    <row r="147" spans="1:8" x14ac:dyDescent="0.25">
      <c r="A147" t="s">
        <v>87</v>
      </c>
      <c r="B147" t="s">
        <v>210</v>
      </c>
      <c r="C147">
        <v>2006</v>
      </c>
      <c r="E147" t="s">
        <v>150</v>
      </c>
      <c r="F147" t="s">
        <v>192</v>
      </c>
      <c r="G147" t="s">
        <v>195</v>
      </c>
      <c r="H147" t="s">
        <v>196</v>
      </c>
    </row>
    <row r="148" spans="1:8" x14ac:dyDescent="0.25">
      <c r="A148" t="s">
        <v>87</v>
      </c>
      <c r="B148" t="s">
        <v>210</v>
      </c>
      <c r="C148">
        <v>2006</v>
      </c>
      <c r="E148" t="s">
        <v>150</v>
      </c>
      <c r="F148" t="s">
        <v>192</v>
      </c>
      <c r="G148" t="s">
        <v>195</v>
      </c>
      <c r="H148" t="s">
        <v>196</v>
      </c>
    </row>
    <row r="149" spans="1:8" x14ac:dyDescent="0.25">
      <c r="A149" t="s">
        <v>87</v>
      </c>
      <c r="B149" t="s">
        <v>210</v>
      </c>
      <c r="C149">
        <v>2006</v>
      </c>
      <c r="E149" t="s">
        <v>151</v>
      </c>
      <c r="F149" t="s">
        <v>192</v>
      </c>
      <c r="G149" t="s">
        <v>195</v>
      </c>
      <c r="H149" t="s">
        <v>196</v>
      </c>
    </row>
    <row r="150" spans="1:8" x14ac:dyDescent="0.25">
      <c r="A150" t="s">
        <v>87</v>
      </c>
      <c r="B150" t="s">
        <v>210</v>
      </c>
      <c r="C150">
        <v>2006</v>
      </c>
      <c r="D150">
        <v>0.51</v>
      </c>
      <c r="E150" t="s">
        <v>150</v>
      </c>
      <c r="F150" t="s">
        <v>192</v>
      </c>
      <c r="G150" t="s">
        <v>195</v>
      </c>
      <c r="H150" t="s">
        <v>196</v>
      </c>
    </row>
    <row r="151" spans="1:8" x14ac:dyDescent="0.25">
      <c r="A151" t="s">
        <v>87</v>
      </c>
      <c r="B151" t="s">
        <v>210</v>
      </c>
      <c r="C151">
        <v>2006</v>
      </c>
      <c r="D151">
        <v>0.68</v>
      </c>
      <c r="E151" t="s">
        <v>150</v>
      </c>
      <c r="F151" t="s">
        <v>192</v>
      </c>
      <c r="G151" t="s">
        <v>195</v>
      </c>
      <c r="H151" t="s">
        <v>196</v>
      </c>
    </row>
    <row r="152" spans="1:8" x14ac:dyDescent="0.25">
      <c r="A152" t="s">
        <v>87</v>
      </c>
      <c r="B152" t="s">
        <v>210</v>
      </c>
      <c r="C152">
        <v>2006</v>
      </c>
      <c r="D152">
        <v>0.87</v>
      </c>
      <c r="E152" t="s">
        <v>151</v>
      </c>
      <c r="F152" t="s">
        <v>192</v>
      </c>
      <c r="G152" t="s">
        <v>195</v>
      </c>
      <c r="H152" t="s">
        <v>196</v>
      </c>
    </row>
    <row r="153" spans="1:8" x14ac:dyDescent="0.25">
      <c r="A153" t="s">
        <v>87</v>
      </c>
      <c r="B153" t="s">
        <v>210</v>
      </c>
      <c r="C153">
        <v>2006</v>
      </c>
      <c r="D153">
        <v>1.5</v>
      </c>
      <c r="E153" t="s">
        <v>183</v>
      </c>
      <c r="F153" t="s">
        <v>192</v>
      </c>
      <c r="G153" t="s">
        <v>195</v>
      </c>
      <c r="H153" t="s">
        <v>196</v>
      </c>
    </row>
    <row r="154" spans="1:8" x14ac:dyDescent="0.25">
      <c r="A154" t="s">
        <v>87</v>
      </c>
      <c r="B154" t="s">
        <v>210</v>
      </c>
      <c r="C154">
        <v>2006</v>
      </c>
      <c r="D154">
        <v>2.5</v>
      </c>
      <c r="E154" t="s">
        <v>151</v>
      </c>
      <c r="F154" t="s">
        <v>192</v>
      </c>
      <c r="G154" t="s">
        <v>195</v>
      </c>
      <c r="H154" t="s">
        <v>196</v>
      </c>
    </row>
    <row r="155" spans="1:8" x14ac:dyDescent="0.25">
      <c r="A155" t="s">
        <v>87</v>
      </c>
      <c r="B155" t="s">
        <v>210</v>
      </c>
      <c r="C155">
        <v>2006</v>
      </c>
      <c r="D155">
        <v>2.5299999999999998</v>
      </c>
      <c r="E155" t="s">
        <v>204</v>
      </c>
      <c r="F155" t="s">
        <v>192</v>
      </c>
      <c r="G155" t="s">
        <v>195</v>
      </c>
      <c r="H155" t="s">
        <v>196</v>
      </c>
    </row>
    <row r="156" spans="1:8" x14ac:dyDescent="0.25">
      <c r="A156" t="s">
        <v>87</v>
      </c>
      <c r="B156" t="s">
        <v>210</v>
      </c>
      <c r="C156">
        <v>2006</v>
      </c>
      <c r="D156">
        <v>2.67</v>
      </c>
      <c r="E156" t="s">
        <v>151</v>
      </c>
      <c r="F156" t="s">
        <v>192</v>
      </c>
      <c r="G156" t="s">
        <v>195</v>
      </c>
      <c r="H156" t="s">
        <v>196</v>
      </c>
    </row>
    <row r="157" spans="1:8" x14ac:dyDescent="0.25">
      <c r="A157" t="s">
        <v>87</v>
      </c>
      <c r="B157" t="s">
        <v>210</v>
      </c>
      <c r="C157">
        <v>2006</v>
      </c>
      <c r="D157">
        <v>2.8</v>
      </c>
      <c r="E157" t="s">
        <v>150</v>
      </c>
      <c r="F157" t="s">
        <v>192</v>
      </c>
      <c r="G157" t="s">
        <v>195</v>
      </c>
      <c r="H157" t="s">
        <v>196</v>
      </c>
    </row>
    <row r="158" spans="1:8" x14ac:dyDescent="0.25">
      <c r="A158" t="s">
        <v>87</v>
      </c>
      <c r="B158" t="s">
        <v>210</v>
      </c>
      <c r="C158">
        <v>2006</v>
      </c>
      <c r="D158">
        <v>4.1100000000000003</v>
      </c>
      <c r="E158" t="s">
        <v>149</v>
      </c>
      <c r="F158" t="s">
        <v>192</v>
      </c>
      <c r="G158" t="s">
        <v>195</v>
      </c>
      <c r="H158" t="s">
        <v>196</v>
      </c>
    </row>
    <row r="159" spans="1:8" x14ac:dyDescent="0.25">
      <c r="A159" t="s">
        <v>87</v>
      </c>
      <c r="B159" t="s">
        <v>210</v>
      </c>
      <c r="C159">
        <v>2010</v>
      </c>
      <c r="D159">
        <v>3</v>
      </c>
      <c r="E159" t="s">
        <v>149</v>
      </c>
      <c r="F159" t="s">
        <v>206</v>
      </c>
      <c r="H159" t="s">
        <v>208</v>
      </c>
    </row>
    <row r="160" spans="1:8" x14ac:dyDescent="0.25">
      <c r="A160" t="s">
        <v>87</v>
      </c>
      <c r="B160" t="s">
        <v>210</v>
      </c>
      <c r="C160">
        <v>2010</v>
      </c>
      <c r="D160">
        <v>4</v>
      </c>
      <c r="E160" t="s">
        <v>212</v>
      </c>
      <c r="F160" t="s">
        <v>206</v>
      </c>
      <c r="H160" t="s">
        <v>208</v>
      </c>
    </row>
    <row r="161" spans="1:8" x14ac:dyDescent="0.25">
      <c r="A161" t="s">
        <v>87</v>
      </c>
      <c r="B161" t="s">
        <v>210</v>
      </c>
      <c r="C161">
        <v>2010</v>
      </c>
      <c r="D161">
        <v>4.5</v>
      </c>
      <c r="E161" t="s">
        <v>150</v>
      </c>
      <c r="F161" t="s">
        <v>206</v>
      </c>
      <c r="H161" t="s">
        <v>208</v>
      </c>
    </row>
    <row r="162" spans="1:8" x14ac:dyDescent="0.25">
      <c r="A162" t="s">
        <v>87</v>
      </c>
      <c r="B162" t="s">
        <v>210</v>
      </c>
      <c r="C162">
        <v>2010</v>
      </c>
      <c r="D162">
        <v>5.75</v>
      </c>
      <c r="E162" t="s">
        <v>150</v>
      </c>
      <c r="F162" t="s">
        <v>199</v>
      </c>
      <c r="H162" t="s">
        <v>208</v>
      </c>
    </row>
    <row r="163" spans="1:8" x14ac:dyDescent="0.25">
      <c r="A163" t="s">
        <v>87</v>
      </c>
      <c r="B163" t="s">
        <v>210</v>
      </c>
      <c r="C163">
        <v>2010</v>
      </c>
      <c r="D163">
        <v>5.75</v>
      </c>
      <c r="E163" t="s">
        <v>151</v>
      </c>
      <c r="F163" t="s">
        <v>206</v>
      </c>
      <c r="H163" t="s">
        <v>208</v>
      </c>
    </row>
    <row r="164" spans="1:8" x14ac:dyDescent="0.25">
      <c r="A164" t="s">
        <v>87</v>
      </c>
      <c r="B164" t="s">
        <v>210</v>
      </c>
      <c r="C164">
        <v>2010</v>
      </c>
      <c r="D164">
        <v>6.95</v>
      </c>
      <c r="E164" t="s">
        <v>152</v>
      </c>
      <c r="F164" t="s">
        <v>199</v>
      </c>
      <c r="H164" t="s">
        <v>208</v>
      </c>
    </row>
    <row r="165" spans="1:8" x14ac:dyDescent="0.25">
      <c r="A165" t="s">
        <v>87</v>
      </c>
      <c r="B165" t="s">
        <v>210</v>
      </c>
      <c r="C165">
        <v>2010</v>
      </c>
      <c r="D165">
        <v>7.5</v>
      </c>
      <c r="E165" t="s">
        <v>202</v>
      </c>
      <c r="F165" t="s">
        <v>206</v>
      </c>
      <c r="H165" t="s">
        <v>208</v>
      </c>
    </row>
    <row r="166" spans="1:8" x14ac:dyDescent="0.25">
      <c r="A166" t="s">
        <v>87</v>
      </c>
      <c r="B166" t="s">
        <v>210</v>
      </c>
      <c r="C166">
        <v>2010</v>
      </c>
      <c r="D166">
        <v>8.3000000000000007</v>
      </c>
      <c r="E166" t="s">
        <v>212</v>
      </c>
      <c r="F166" t="s">
        <v>199</v>
      </c>
      <c r="H166" t="s">
        <v>208</v>
      </c>
    </row>
    <row r="167" spans="1:8" x14ac:dyDescent="0.25">
      <c r="A167" t="s">
        <v>115</v>
      </c>
      <c r="B167" t="s">
        <v>116</v>
      </c>
      <c r="C167">
        <v>1991</v>
      </c>
      <c r="D167">
        <v>5</v>
      </c>
      <c r="E167" t="s">
        <v>187</v>
      </c>
      <c r="F167" t="s">
        <v>188</v>
      </c>
      <c r="G167" t="s">
        <v>216</v>
      </c>
      <c r="H167" t="s">
        <v>217</v>
      </c>
    </row>
    <row r="168" spans="1:8" x14ac:dyDescent="0.25">
      <c r="A168" t="s">
        <v>115</v>
      </c>
      <c r="B168" t="s">
        <v>116</v>
      </c>
      <c r="C168">
        <v>2010</v>
      </c>
      <c r="D168">
        <v>23.5</v>
      </c>
      <c r="E168" t="s">
        <v>149</v>
      </c>
      <c r="F168" t="s">
        <v>206</v>
      </c>
      <c r="G168" t="s">
        <v>207</v>
      </c>
      <c r="H168" t="s">
        <v>208</v>
      </c>
    </row>
    <row r="169" spans="1:8" x14ac:dyDescent="0.25">
      <c r="A169" t="s">
        <v>115</v>
      </c>
      <c r="B169" t="s">
        <v>116</v>
      </c>
      <c r="C169">
        <v>2014</v>
      </c>
      <c r="D169">
        <v>0.02</v>
      </c>
      <c r="E169" t="s">
        <v>151</v>
      </c>
      <c r="F169" t="s">
        <v>192</v>
      </c>
      <c r="G169" t="s">
        <v>193</v>
      </c>
      <c r="H169" t="s">
        <v>194</v>
      </c>
    </row>
    <row r="170" spans="1:8" x14ac:dyDescent="0.25">
      <c r="A170" t="s">
        <v>115</v>
      </c>
      <c r="B170" t="s">
        <v>116</v>
      </c>
      <c r="C170">
        <v>2014</v>
      </c>
      <c r="D170">
        <v>0.06</v>
      </c>
      <c r="E170" t="s">
        <v>150</v>
      </c>
      <c r="F170" t="s">
        <v>192</v>
      </c>
      <c r="G170" t="s">
        <v>193</v>
      </c>
      <c r="H170" t="s">
        <v>194</v>
      </c>
    </row>
    <row r="171" spans="1:8" x14ac:dyDescent="0.25">
      <c r="A171" t="s">
        <v>115</v>
      </c>
      <c r="B171" t="s">
        <v>116</v>
      </c>
      <c r="C171">
        <v>2014</v>
      </c>
      <c r="D171">
        <v>0.11</v>
      </c>
      <c r="E171" t="s">
        <v>151</v>
      </c>
      <c r="F171" t="s">
        <v>192</v>
      </c>
      <c r="G171" t="s">
        <v>193</v>
      </c>
      <c r="H171" t="s">
        <v>194</v>
      </c>
    </row>
    <row r="172" spans="1:8" x14ac:dyDescent="0.25">
      <c r="A172" t="s">
        <v>115</v>
      </c>
      <c r="B172" t="s">
        <v>116</v>
      </c>
      <c r="C172">
        <v>2014</v>
      </c>
      <c r="D172">
        <v>0.15</v>
      </c>
      <c r="E172" t="s">
        <v>183</v>
      </c>
      <c r="F172" t="s">
        <v>192</v>
      </c>
      <c r="G172" t="s">
        <v>193</v>
      </c>
      <c r="H172" t="s">
        <v>194</v>
      </c>
    </row>
    <row r="173" spans="1:8" x14ac:dyDescent="0.25">
      <c r="A173" t="s">
        <v>115</v>
      </c>
      <c r="B173" t="s">
        <v>116</v>
      </c>
      <c r="C173">
        <v>2014</v>
      </c>
      <c r="D173">
        <v>0.17</v>
      </c>
      <c r="E173" t="s">
        <v>151</v>
      </c>
      <c r="F173" t="s">
        <v>192</v>
      </c>
      <c r="G173" t="s">
        <v>193</v>
      </c>
      <c r="H173" t="s">
        <v>194</v>
      </c>
    </row>
    <row r="174" spans="1:8" x14ac:dyDescent="0.25">
      <c r="A174" t="s">
        <v>115</v>
      </c>
      <c r="B174" t="s">
        <v>116</v>
      </c>
      <c r="C174">
        <v>2014</v>
      </c>
      <c r="D174">
        <v>0.25</v>
      </c>
      <c r="E174" t="s">
        <v>150</v>
      </c>
      <c r="F174" t="s">
        <v>192</v>
      </c>
      <c r="G174" t="s">
        <v>193</v>
      </c>
      <c r="H174" t="s">
        <v>194</v>
      </c>
    </row>
    <row r="175" spans="1:8" x14ac:dyDescent="0.25">
      <c r="A175" t="s">
        <v>115</v>
      </c>
      <c r="B175" t="s">
        <v>116</v>
      </c>
      <c r="C175">
        <v>2014</v>
      </c>
      <c r="D175">
        <v>0.34</v>
      </c>
      <c r="E175" t="s">
        <v>151</v>
      </c>
      <c r="F175" t="s">
        <v>192</v>
      </c>
      <c r="G175" t="s">
        <v>193</v>
      </c>
      <c r="H175" t="s">
        <v>194</v>
      </c>
    </row>
    <row r="176" spans="1:8" x14ac:dyDescent="0.25">
      <c r="A176" t="s">
        <v>115</v>
      </c>
      <c r="B176" t="s">
        <v>116</v>
      </c>
      <c r="C176">
        <v>2014</v>
      </c>
      <c r="D176">
        <v>0.72</v>
      </c>
      <c r="E176" t="s">
        <v>204</v>
      </c>
      <c r="F176" t="s">
        <v>192</v>
      </c>
      <c r="G176" t="s">
        <v>193</v>
      </c>
      <c r="H176" t="s">
        <v>194</v>
      </c>
    </row>
    <row r="177" spans="1:8" x14ac:dyDescent="0.25">
      <c r="A177" t="s">
        <v>115</v>
      </c>
      <c r="B177" t="s">
        <v>116</v>
      </c>
      <c r="C177">
        <v>2014</v>
      </c>
      <c r="D177">
        <v>2.58</v>
      </c>
      <c r="E177" t="s">
        <v>149</v>
      </c>
      <c r="F177" t="s">
        <v>192</v>
      </c>
      <c r="G177" t="s">
        <v>193</v>
      </c>
      <c r="H177" t="s">
        <v>194</v>
      </c>
    </row>
    <row r="178" spans="1:8" x14ac:dyDescent="0.25">
      <c r="A178" t="s">
        <v>115</v>
      </c>
      <c r="B178" t="s">
        <v>116</v>
      </c>
      <c r="C178">
        <v>2014</v>
      </c>
      <c r="D178">
        <v>2.93</v>
      </c>
      <c r="E178" t="s">
        <v>150</v>
      </c>
      <c r="F178" t="s">
        <v>192</v>
      </c>
      <c r="G178" t="s">
        <v>193</v>
      </c>
      <c r="H178" t="s">
        <v>194</v>
      </c>
    </row>
    <row r="179" spans="1:8" x14ac:dyDescent="0.25">
      <c r="A179" t="s">
        <v>115</v>
      </c>
      <c r="B179" t="s">
        <v>116</v>
      </c>
      <c r="C179">
        <v>2014</v>
      </c>
      <c r="D179">
        <v>7.32</v>
      </c>
      <c r="E179" t="s">
        <v>187</v>
      </c>
      <c r="F179" t="s">
        <v>192</v>
      </c>
      <c r="G179" t="s">
        <v>193</v>
      </c>
      <c r="H179" t="s">
        <v>194</v>
      </c>
    </row>
    <row r="180" spans="1:8" x14ac:dyDescent="0.25">
      <c r="A180" t="s">
        <v>115</v>
      </c>
      <c r="B180" t="s">
        <v>116</v>
      </c>
      <c r="C180">
        <v>2016</v>
      </c>
      <c r="D180">
        <v>3.2</v>
      </c>
      <c r="F180" t="s">
        <v>188</v>
      </c>
      <c r="G180" t="s">
        <v>218</v>
      </c>
      <c r="H180" t="s">
        <v>182</v>
      </c>
    </row>
    <row r="181" spans="1:8" x14ac:dyDescent="0.25">
      <c r="A181" t="s">
        <v>115</v>
      </c>
      <c r="B181" t="s">
        <v>116</v>
      </c>
      <c r="C181">
        <v>2016</v>
      </c>
      <c r="D181">
        <v>3.2</v>
      </c>
      <c r="G181" t="s">
        <v>218</v>
      </c>
      <c r="H181" t="s">
        <v>182</v>
      </c>
    </row>
    <row r="182" spans="1:8" x14ac:dyDescent="0.25">
      <c r="A182" t="s">
        <v>115</v>
      </c>
      <c r="B182" t="s">
        <v>116</v>
      </c>
      <c r="C182">
        <v>1993</v>
      </c>
      <c r="D182">
        <v>18</v>
      </c>
      <c r="F182" t="s">
        <v>180</v>
      </c>
      <c r="G182" t="s">
        <v>214</v>
      </c>
      <c r="H182" t="s">
        <v>208</v>
      </c>
    </row>
    <row r="183" spans="1:8" x14ac:dyDescent="0.25">
      <c r="A183" t="s">
        <v>115</v>
      </c>
      <c r="B183" t="s">
        <v>116</v>
      </c>
      <c r="C183">
        <v>1993</v>
      </c>
      <c r="D183">
        <v>18</v>
      </c>
      <c r="F183" t="s">
        <v>215</v>
      </c>
      <c r="G183" t="s">
        <v>214</v>
      </c>
      <c r="H183" t="s">
        <v>208</v>
      </c>
    </row>
    <row r="184" spans="1:8" x14ac:dyDescent="0.25">
      <c r="A184" t="s">
        <v>115</v>
      </c>
      <c r="B184" t="s">
        <v>116</v>
      </c>
      <c r="C184">
        <v>1999</v>
      </c>
      <c r="D184">
        <v>19.8</v>
      </c>
      <c r="F184" t="s">
        <v>180</v>
      </c>
      <c r="G184" t="s">
        <v>219</v>
      </c>
      <c r="H184" t="s">
        <v>208</v>
      </c>
    </row>
    <row r="185" spans="1:8" x14ac:dyDescent="0.25">
      <c r="A185" t="s">
        <v>115</v>
      </c>
      <c r="B185" t="s">
        <v>116</v>
      </c>
      <c r="C185">
        <v>1999</v>
      </c>
      <c r="D185">
        <v>19.8</v>
      </c>
      <c r="F185" t="s">
        <v>215</v>
      </c>
      <c r="G185" t="s">
        <v>219</v>
      </c>
      <c r="H185" t="s">
        <v>208</v>
      </c>
    </row>
    <row r="186" spans="1:8" x14ac:dyDescent="0.25">
      <c r="A186" t="s">
        <v>115</v>
      </c>
      <c r="B186" t="s">
        <v>116</v>
      </c>
      <c r="C186">
        <v>2003</v>
      </c>
      <c r="D186">
        <v>9.5</v>
      </c>
      <c r="E186" t="s">
        <v>212</v>
      </c>
      <c r="F186" t="s">
        <v>180</v>
      </c>
      <c r="G186" t="s">
        <v>220</v>
      </c>
      <c r="H186" t="s">
        <v>208</v>
      </c>
    </row>
    <row r="187" spans="1:8" x14ac:dyDescent="0.25">
      <c r="A187" t="s">
        <v>115</v>
      </c>
      <c r="B187" t="s">
        <v>116</v>
      </c>
      <c r="C187">
        <v>2003</v>
      </c>
      <c r="D187">
        <v>12.4</v>
      </c>
      <c r="E187" t="s">
        <v>152</v>
      </c>
      <c r="F187" t="s">
        <v>180</v>
      </c>
      <c r="G187" t="s">
        <v>220</v>
      </c>
      <c r="H187" t="s">
        <v>208</v>
      </c>
    </row>
    <row r="188" spans="1:8" x14ac:dyDescent="0.25">
      <c r="A188" t="s">
        <v>115</v>
      </c>
      <c r="B188" t="s">
        <v>116</v>
      </c>
      <c r="C188">
        <v>2003</v>
      </c>
      <c r="D188">
        <v>12.8</v>
      </c>
      <c r="E188" t="s">
        <v>150</v>
      </c>
      <c r="F188" t="s">
        <v>180</v>
      </c>
      <c r="G188" t="s">
        <v>220</v>
      </c>
      <c r="H188" t="s">
        <v>208</v>
      </c>
    </row>
    <row r="189" spans="1:8" x14ac:dyDescent="0.25">
      <c r="A189" t="s">
        <v>115</v>
      </c>
      <c r="B189" t="s">
        <v>116</v>
      </c>
      <c r="C189">
        <v>2003</v>
      </c>
      <c r="D189">
        <v>9.5</v>
      </c>
      <c r="E189" t="s">
        <v>212</v>
      </c>
      <c r="F189" t="s">
        <v>215</v>
      </c>
      <c r="G189" t="s">
        <v>220</v>
      </c>
      <c r="H189" t="s">
        <v>208</v>
      </c>
    </row>
    <row r="190" spans="1:8" x14ac:dyDescent="0.25">
      <c r="A190" t="s">
        <v>115</v>
      </c>
      <c r="B190" t="s">
        <v>116</v>
      </c>
      <c r="C190">
        <v>2003</v>
      </c>
      <c r="D190">
        <v>12.4</v>
      </c>
      <c r="E190" t="s">
        <v>152</v>
      </c>
      <c r="F190" t="s">
        <v>215</v>
      </c>
      <c r="G190" t="s">
        <v>220</v>
      </c>
      <c r="H190" t="s">
        <v>208</v>
      </c>
    </row>
    <row r="191" spans="1:8" x14ac:dyDescent="0.25">
      <c r="A191" t="s">
        <v>115</v>
      </c>
      <c r="B191" t="s">
        <v>116</v>
      </c>
      <c r="C191">
        <v>2003</v>
      </c>
      <c r="D191">
        <v>12.8</v>
      </c>
      <c r="E191" t="s">
        <v>150</v>
      </c>
      <c r="F191" t="s">
        <v>215</v>
      </c>
      <c r="G191" t="s">
        <v>220</v>
      </c>
      <c r="H191" t="s">
        <v>208</v>
      </c>
    </row>
    <row r="192" spans="1:8" x14ac:dyDescent="0.25">
      <c r="A192" t="s">
        <v>115</v>
      </c>
      <c r="B192" t="s">
        <v>116</v>
      </c>
      <c r="C192">
        <v>2004</v>
      </c>
      <c r="D192">
        <v>29.4</v>
      </c>
      <c r="F192" t="s">
        <v>180</v>
      </c>
      <c r="G192" t="s">
        <v>221</v>
      </c>
      <c r="H192" t="s">
        <v>208</v>
      </c>
    </row>
    <row r="193" spans="1:8" x14ac:dyDescent="0.25">
      <c r="A193" t="s">
        <v>115</v>
      </c>
      <c r="B193" t="s">
        <v>116</v>
      </c>
      <c r="C193">
        <v>2004</v>
      </c>
      <c r="D193">
        <v>29.4</v>
      </c>
      <c r="F193" t="s">
        <v>215</v>
      </c>
      <c r="G193" t="s">
        <v>221</v>
      </c>
      <c r="H193" t="s">
        <v>208</v>
      </c>
    </row>
    <row r="194" spans="1:8" x14ac:dyDescent="0.25">
      <c r="A194" t="s">
        <v>115</v>
      </c>
      <c r="B194" t="s">
        <v>116</v>
      </c>
      <c r="C194">
        <v>2006</v>
      </c>
      <c r="E194" t="s">
        <v>150</v>
      </c>
      <c r="F194" t="s">
        <v>192</v>
      </c>
      <c r="G194" t="s">
        <v>195</v>
      </c>
      <c r="H194" t="s">
        <v>196</v>
      </c>
    </row>
    <row r="195" spans="1:8" x14ac:dyDescent="0.25">
      <c r="A195" t="s">
        <v>115</v>
      </c>
      <c r="B195" t="s">
        <v>116</v>
      </c>
      <c r="C195">
        <v>2006</v>
      </c>
      <c r="E195" t="s">
        <v>150</v>
      </c>
      <c r="F195" t="s">
        <v>192</v>
      </c>
      <c r="G195" t="s">
        <v>195</v>
      </c>
      <c r="H195" t="s">
        <v>196</v>
      </c>
    </row>
    <row r="196" spans="1:8" x14ac:dyDescent="0.25">
      <c r="A196" t="s">
        <v>115</v>
      </c>
      <c r="B196" t="s">
        <v>116</v>
      </c>
      <c r="C196">
        <v>2006</v>
      </c>
      <c r="E196" t="s">
        <v>150</v>
      </c>
      <c r="F196" t="s">
        <v>192</v>
      </c>
      <c r="G196" t="s">
        <v>195</v>
      </c>
      <c r="H196" t="s">
        <v>196</v>
      </c>
    </row>
    <row r="197" spans="1:8" x14ac:dyDescent="0.25">
      <c r="A197" t="s">
        <v>115</v>
      </c>
      <c r="B197" t="s">
        <v>116</v>
      </c>
      <c r="C197">
        <v>2006</v>
      </c>
      <c r="D197">
        <v>0.1</v>
      </c>
      <c r="E197" t="s">
        <v>150</v>
      </c>
      <c r="F197" t="s">
        <v>192</v>
      </c>
      <c r="G197" t="s">
        <v>195</v>
      </c>
      <c r="H197" t="s">
        <v>196</v>
      </c>
    </row>
    <row r="198" spans="1:8" x14ac:dyDescent="0.25">
      <c r="A198" t="s">
        <v>115</v>
      </c>
      <c r="B198" t="s">
        <v>116</v>
      </c>
      <c r="C198">
        <v>2006</v>
      </c>
      <c r="D198">
        <v>0.43</v>
      </c>
      <c r="E198" t="s">
        <v>151</v>
      </c>
      <c r="F198" t="s">
        <v>192</v>
      </c>
      <c r="G198" t="s">
        <v>195</v>
      </c>
      <c r="H198" t="s">
        <v>196</v>
      </c>
    </row>
    <row r="199" spans="1:8" x14ac:dyDescent="0.25">
      <c r="A199" t="s">
        <v>115</v>
      </c>
      <c r="B199" t="s">
        <v>116</v>
      </c>
      <c r="C199">
        <v>2006</v>
      </c>
      <c r="D199">
        <v>0.54</v>
      </c>
      <c r="E199" t="s">
        <v>204</v>
      </c>
      <c r="F199" t="s">
        <v>192</v>
      </c>
      <c r="G199" t="s">
        <v>195</v>
      </c>
      <c r="H199" t="s">
        <v>196</v>
      </c>
    </row>
    <row r="200" spans="1:8" x14ac:dyDescent="0.25">
      <c r="A200" t="s">
        <v>115</v>
      </c>
      <c r="B200" t="s">
        <v>116</v>
      </c>
      <c r="C200">
        <v>2006</v>
      </c>
      <c r="D200">
        <v>0.69</v>
      </c>
      <c r="E200" t="s">
        <v>150</v>
      </c>
      <c r="F200" t="s">
        <v>192</v>
      </c>
      <c r="G200" t="s">
        <v>195</v>
      </c>
      <c r="H200" t="s">
        <v>196</v>
      </c>
    </row>
    <row r="201" spans="1:8" x14ac:dyDescent="0.25">
      <c r="A201" t="s">
        <v>115</v>
      </c>
      <c r="B201" t="s">
        <v>116</v>
      </c>
      <c r="C201">
        <v>2006</v>
      </c>
      <c r="D201">
        <v>1.36</v>
      </c>
      <c r="E201" t="s">
        <v>151</v>
      </c>
      <c r="F201" t="s">
        <v>192</v>
      </c>
      <c r="G201" t="s">
        <v>195</v>
      </c>
      <c r="H201" t="s">
        <v>196</v>
      </c>
    </row>
    <row r="202" spans="1:8" x14ac:dyDescent="0.25">
      <c r="A202" t="s">
        <v>115</v>
      </c>
      <c r="B202" t="s">
        <v>116</v>
      </c>
      <c r="C202">
        <v>2006</v>
      </c>
      <c r="D202">
        <v>2.23</v>
      </c>
      <c r="E202" t="s">
        <v>150</v>
      </c>
      <c r="F202" t="s">
        <v>192</v>
      </c>
      <c r="G202" t="s">
        <v>195</v>
      </c>
      <c r="H202" t="s">
        <v>196</v>
      </c>
    </row>
    <row r="203" spans="1:8" x14ac:dyDescent="0.25">
      <c r="A203" t="s">
        <v>115</v>
      </c>
      <c r="B203" t="s">
        <v>116</v>
      </c>
      <c r="C203">
        <v>2006</v>
      </c>
      <c r="D203">
        <v>2.41</v>
      </c>
      <c r="E203" t="s">
        <v>151</v>
      </c>
      <c r="F203" t="s">
        <v>192</v>
      </c>
      <c r="G203" t="s">
        <v>195</v>
      </c>
      <c r="H203" t="s">
        <v>196</v>
      </c>
    </row>
    <row r="204" spans="1:8" x14ac:dyDescent="0.25">
      <c r="A204" t="s">
        <v>115</v>
      </c>
      <c r="B204" t="s">
        <v>116</v>
      </c>
      <c r="C204">
        <v>2006</v>
      </c>
      <c r="D204">
        <v>3.18</v>
      </c>
      <c r="E204" t="s">
        <v>149</v>
      </c>
      <c r="F204" t="s">
        <v>192</v>
      </c>
      <c r="G204" t="s">
        <v>195</v>
      </c>
      <c r="H204" t="s">
        <v>196</v>
      </c>
    </row>
    <row r="205" spans="1:8" x14ac:dyDescent="0.25">
      <c r="A205" t="s">
        <v>115</v>
      </c>
      <c r="B205" t="s">
        <v>116</v>
      </c>
      <c r="C205">
        <v>2006</v>
      </c>
      <c r="D205">
        <v>3.18</v>
      </c>
      <c r="E205" t="s">
        <v>149</v>
      </c>
      <c r="F205" t="s">
        <v>180</v>
      </c>
      <c r="G205" t="s">
        <v>195</v>
      </c>
      <c r="H205" t="s">
        <v>196</v>
      </c>
    </row>
    <row r="206" spans="1:8" x14ac:dyDescent="0.25">
      <c r="A206" t="s">
        <v>115</v>
      </c>
      <c r="B206" t="s">
        <v>116</v>
      </c>
      <c r="C206">
        <v>2006</v>
      </c>
      <c r="D206">
        <v>3.87</v>
      </c>
      <c r="E206" t="s">
        <v>151</v>
      </c>
      <c r="F206" t="s">
        <v>192</v>
      </c>
      <c r="G206" t="s">
        <v>195</v>
      </c>
      <c r="H206" t="s">
        <v>196</v>
      </c>
    </row>
    <row r="207" spans="1:8" x14ac:dyDescent="0.25">
      <c r="A207" t="s">
        <v>115</v>
      </c>
      <c r="B207" t="s">
        <v>116</v>
      </c>
      <c r="C207">
        <v>2006</v>
      </c>
      <c r="D207">
        <v>3.88</v>
      </c>
      <c r="E207" t="s">
        <v>183</v>
      </c>
      <c r="F207" t="s">
        <v>192</v>
      </c>
      <c r="G207" t="s">
        <v>195</v>
      </c>
      <c r="H207" t="s">
        <v>196</v>
      </c>
    </row>
    <row r="208" spans="1:8" x14ac:dyDescent="0.25">
      <c r="A208" t="s">
        <v>115</v>
      </c>
      <c r="B208" t="s">
        <v>116</v>
      </c>
      <c r="C208">
        <v>2006</v>
      </c>
      <c r="D208">
        <v>10.5</v>
      </c>
      <c r="F208" t="s">
        <v>180</v>
      </c>
      <c r="G208" t="s">
        <v>222</v>
      </c>
      <c r="H208" t="s">
        <v>208</v>
      </c>
    </row>
    <row r="209" spans="1:8" x14ac:dyDescent="0.25">
      <c r="A209" t="s">
        <v>115</v>
      </c>
      <c r="B209" t="s">
        <v>116</v>
      </c>
      <c r="C209">
        <v>2006</v>
      </c>
      <c r="D209">
        <v>10.5</v>
      </c>
      <c r="F209" t="s">
        <v>215</v>
      </c>
      <c r="G209" t="s">
        <v>222</v>
      </c>
      <c r="H209" t="s">
        <v>208</v>
      </c>
    </row>
    <row r="210" spans="1:8" x14ac:dyDescent="0.25">
      <c r="A210" t="s">
        <v>123</v>
      </c>
      <c r="B210" t="s">
        <v>223</v>
      </c>
      <c r="C210">
        <v>2014</v>
      </c>
      <c r="E210" t="s">
        <v>151</v>
      </c>
      <c r="F210" t="s">
        <v>192</v>
      </c>
      <c r="G210" t="s">
        <v>193</v>
      </c>
      <c r="H210" t="s">
        <v>194</v>
      </c>
    </row>
    <row r="211" spans="1:8" x14ac:dyDescent="0.25">
      <c r="A211" t="s">
        <v>123</v>
      </c>
      <c r="B211" t="s">
        <v>223</v>
      </c>
      <c r="C211">
        <v>2014</v>
      </c>
      <c r="E211" t="s">
        <v>151</v>
      </c>
      <c r="F211" t="s">
        <v>192</v>
      </c>
      <c r="G211" t="s">
        <v>193</v>
      </c>
      <c r="H211" t="s">
        <v>194</v>
      </c>
    </row>
    <row r="212" spans="1:8" x14ac:dyDescent="0.25">
      <c r="A212" t="s">
        <v>123</v>
      </c>
      <c r="B212" t="s">
        <v>223</v>
      </c>
      <c r="C212">
        <v>2014</v>
      </c>
      <c r="E212" t="s">
        <v>150</v>
      </c>
      <c r="F212" t="s">
        <v>192</v>
      </c>
      <c r="G212" t="s">
        <v>193</v>
      </c>
      <c r="H212" t="s">
        <v>194</v>
      </c>
    </row>
    <row r="213" spans="1:8" x14ac:dyDescent="0.25">
      <c r="A213" t="s">
        <v>123</v>
      </c>
      <c r="B213" t="s">
        <v>223</v>
      </c>
      <c r="C213">
        <v>2014</v>
      </c>
      <c r="D213">
        <v>0.01</v>
      </c>
      <c r="E213" t="s">
        <v>150</v>
      </c>
      <c r="F213" t="s">
        <v>192</v>
      </c>
      <c r="G213" t="s">
        <v>193</v>
      </c>
      <c r="H213" t="s">
        <v>194</v>
      </c>
    </row>
    <row r="214" spans="1:8" x14ac:dyDescent="0.25">
      <c r="A214" t="s">
        <v>123</v>
      </c>
      <c r="B214" t="s">
        <v>223</v>
      </c>
      <c r="C214">
        <v>2014</v>
      </c>
      <c r="D214">
        <v>0.03</v>
      </c>
      <c r="E214" t="s">
        <v>183</v>
      </c>
      <c r="F214" t="s">
        <v>192</v>
      </c>
      <c r="G214" t="s">
        <v>193</v>
      </c>
      <c r="H214" t="s">
        <v>194</v>
      </c>
    </row>
    <row r="215" spans="1:8" x14ac:dyDescent="0.25">
      <c r="A215" t="s">
        <v>123</v>
      </c>
      <c r="B215" t="s">
        <v>223</v>
      </c>
      <c r="C215">
        <v>2014</v>
      </c>
      <c r="D215">
        <v>0.09</v>
      </c>
      <c r="E215" t="s">
        <v>150</v>
      </c>
      <c r="F215" t="s">
        <v>192</v>
      </c>
      <c r="G215" t="s">
        <v>193</v>
      </c>
      <c r="H215" t="s">
        <v>194</v>
      </c>
    </row>
    <row r="216" spans="1:8" x14ac:dyDescent="0.25">
      <c r="A216" t="s">
        <v>123</v>
      </c>
      <c r="B216" t="s">
        <v>223</v>
      </c>
      <c r="C216">
        <v>2014</v>
      </c>
      <c r="D216">
        <v>0.26</v>
      </c>
      <c r="E216" t="s">
        <v>151</v>
      </c>
      <c r="F216" t="s">
        <v>192</v>
      </c>
      <c r="G216" t="s">
        <v>193</v>
      </c>
      <c r="H216" t="s">
        <v>194</v>
      </c>
    </row>
    <row r="217" spans="1:8" x14ac:dyDescent="0.25">
      <c r="A217" t="s">
        <v>123</v>
      </c>
      <c r="B217" t="s">
        <v>223</v>
      </c>
      <c r="C217">
        <v>2014</v>
      </c>
      <c r="D217">
        <v>0.27</v>
      </c>
      <c r="E217" t="s">
        <v>151</v>
      </c>
      <c r="F217" t="s">
        <v>192</v>
      </c>
      <c r="G217" t="s">
        <v>193</v>
      </c>
      <c r="H217" t="s">
        <v>194</v>
      </c>
    </row>
    <row r="218" spans="1:8" x14ac:dyDescent="0.25">
      <c r="A218" t="s">
        <v>123</v>
      </c>
      <c r="B218" t="s">
        <v>223</v>
      </c>
      <c r="C218">
        <v>2014</v>
      </c>
      <c r="D218">
        <v>0.31</v>
      </c>
      <c r="E218" t="s">
        <v>204</v>
      </c>
      <c r="F218" t="s">
        <v>192</v>
      </c>
      <c r="G218" t="s">
        <v>193</v>
      </c>
      <c r="H218" t="s">
        <v>194</v>
      </c>
    </row>
    <row r="219" spans="1:8" x14ac:dyDescent="0.25">
      <c r="A219" t="s">
        <v>123</v>
      </c>
      <c r="B219" t="s">
        <v>223</v>
      </c>
      <c r="C219">
        <v>2014</v>
      </c>
      <c r="D219">
        <v>0.45</v>
      </c>
      <c r="E219" t="s">
        <v>150</v>
      </c>
      <c r="F219" t="s">
        <v>192</v>
      </c>
      <c r="G219" t="s">
        <v>193</v>
      </c>
      <c r="H219" t="s">
        <v>194</v>
      </c>
    </row>
    <row r="220" spans="1:8" x14ac:dyDescent="0.25">
      <c r="A220" t="s">
        <v>123</v>
      </c>
      <c r="B220" t="s">
        <v>223</v>
      </c>
      <c r="C220">
        <v>2014</v>
      </c>
      <c r="D220">
        <v>0.92</v>
      </c>
      <c r="E220" t="s">
        <v>150</v>
      </c>
      <c r="F220" t="s">
        <v>192</v>
      </c>
      <c r="G220" t="s">
        <v>193</v>
      </c>
      <c r="H220" t="s">
        <v>194</v>
      </c>
    </row>
    <row r="221" spans="1:8" x14ac:dyDescent="0.25">
      <c r="A221" t="s">
        <v>123</v>
      </c>
      <c r="B221" t="s">
        <v>223</v>
      </c>
      <c r="C221">
        <v>2014</v>
      </c>
      <c r="D221">
        <v>1.07</v>
      </c>
      <c r="E221" t="s">
        <v>150</v>
      </c>
      <c r="F221" t="s">
        <v>192</v>
      </c>
      <c r="G221" t="s">
        <v>193</v>
      </c>
      <c r="H221" t="s">
        <v>194</v>
      </c>
    </row>
    <row r="222" spans="1:8" x14ac:dyDescent="0.25">
      <c r="A222" t="s">
        <v>123</v>
      </c>
      <c r="B222" t="s">
        <v>223</v>
      </c>
      <c r="C222">
        <v>2014</v>
      </c>
      <c r="D222">
        <v>2.48</v>
      </c>
      <c r="E222" t="s">
        <v>149</v>
      </c>
      <c r="F222" t="s">
        <v>192</v>
      </c>
      <c r="G222" t="s">
        <v>193</v>
      </c>
      <c r="H222" t="s">
        <v>194</v>
      </c>
    </row>
    <row r="223" spans="1:8" x14ac:dyDescent="0.25">
      <c r="A223" t="s">
        <v>123</v>
      </c>
      <c r="B223" t="s">
        <v>223</v>
      </c>
      <c r="C223">
        <v>2014</v>
      </c>
      <c r="D223">
        <v>5.87</v>
      </c>
      <c r="E223" t="s">
        <v>187</v>
      </c>
      <c r="F223" t="s">
        <v>192</v>
      </c>
      <c r="G223" t="s">
        <v>193</v>
      </c>
      <c r="H223" t="s">
        <v>194</v>
      </c>
    </row>
    <row r="224" spans="1:8" x14ac:dyDescent="0.25">
      <c r="A224" t="s">
        <v>123</v>
      </c>
      <c r="B224" t="s">
        <v>223</v>
      </c>
      <c r="C224">
        <v>2006</v>
      </c>
      <c r="E224" t="s">
        <v>151</v>
      </c>
      <c r="F224" t="s">
        <v>192</v>
      </c>
      <c r="G224" t="s">
        <v>195</v>
      </c>
      <c r="H224" t="s">
        <v>196</v>
      </c>
    </row>
    <row r="225" spans="1:8" x14ac:dyDescent="0.25">
      <c r="A225" t="s">
        <v>123</v>
      </c>
      <c r="B225" t="s">
        <v>223</v>
      </c>
      <c r="C225">
        <v>2006</v>
      </c>
      <c r="E225" t="s">
        <v>150</v>
      </c>
      <c r="F225" t="s">
        <v>192</v>
      </c>
      <c r="G225" t="s">
        <v>195</v>
      </c>
      <c r="H225" t="s">
        <v>196</v>
      </c>
    </row>
    <row r="226" spans="1:8" x14ac:dyDescent="0.25">
      <c r="A226" t="s">
        <v>123</v>
      </c>
      <c r="B226" t="s">
        <v>223</v>
      </c>
      <c r="C226">
        <v>2006</v>
      </c>
      <c r="E226" t="s">
        <v>151</v>
      </c>
      <c r="F226" t="s">
        <v>192</v>
      </c>
      <c r="G226" t="s">
        <v>195</v>
      </c>
      <c r="H226" t="s">
        <v>196</v>
      </c>
    </row>
    <row r="227" spans="1:8" x14ac:dyDescent="0.25">
      <c r="A227" t="s">
        <v>123</v>
      </c>
      <c r="B227" t="s">
        <v>223</v>
      </c>
      <c r="C227">
        <v>2006</v>
      </c>
      <c r="D227">
        <v>0.16</v>
      </c>
      <c r="E227" t="s">
        <v>150</v>
      </c>
      <c r="F227" t="s">
        <v>192</v>
      </c>
      <c r="G227" t="s">
        <v>195</v>
      </c>
      <c r="H227" t="s">
        <v>196</v>
      </c>
    </row>
    <row r="228" spans="1:8" x14ac:dyDescent="0.25">
      <c r="A228" t="s">
        <v>123</v>
      </c>
      <c r="B228" t="s">
        <v>223</v>
      </c>
      <c r="C228">
        <v>2006</v>
      </c>
      <c r="D228">
        <v>0.2</v>
      </c>
      <c r="E228" t="s">
        <v>204</v>
      </c>
      <c r="F228" t="s">
        <v>192</v>
      </c>
      <c r="G228" t="s">
        <v>195</v>
      </c>
      <c r="H228" t="s">
        <v>196</v>
      </c>
    </row>
    <row r="229" spans="1:8" x14ac:dyDescent="0.25">
      <c r="A229" t="s">
        <v>123</v>
      </c>
      <c r="B229" t="s">
        <v>223</v>
      </c>
      <c r="C229">
        <v>2006</v>
      </c>
      <c r="D229">
        <v>0.21</v>
      </c>
      <c r="E229" t="s">
        <v>150</v>
      </c>
      <c r="F229" t="s">
        <v>192</v>
      </c>
      <c r="G229" t="s">
        <v>195</v>
      </c>
      <c r="H229" t="s">
        <v>196</v>
      </c>
    </row>
    <row r="230" spans="1:8" x14ac:dyDescent="0.25">
      <c r="A230" t="s">
        <v>123</v>
      </c>
      <c r="B230" t="s">
        <v>223</v>
      </c>
      <c r="C230">
        <v>2006</v>
      </c>
      <c r="D230">
        <v>0.37</v>
      </c>
      <c r="E230" t="s">
        <v>150</v>
      </c>
      <c r="F230" t="s">
        <v>192</v>
      </c>
      <c r="G230" t="s">
        <v>195</v>
      </c>
      <c r="H230" t="s">
        <v>196</v>
      </c>
    </row>
    <row r="231" spans="1:8" x14ac:dyDescent="0.25">
      <c r="A231" t="s">
        <v>123</v>
      </c>
      <c r="B231" t="s">
        <v>223</v>
      </c>
      <c r="C231">
        <v>2006</v>
      </c>
      <c r="D231">
        <v>0.4</v>
      </c>
      <c r="E231" t="s">
        <v>151</v>
      </c>
      <c r="F231" t="s">
        <v>192</v>
      </c>
      <c r="G231" t="s">
        <v>195</v>
      </c>
      <c r="H231" t="s">
        <v>196</v>
      </c>
    </row>
    <row r="232" spans="1:8" x14ac:dyDescent="0.25">
      <c r="A232" t="s">
        <v>123</v>
      </c>
      <c r="B232" t="s">
        <v>223</v>
      </c>
      <c r="C232">
        <v>2006</v>
      </c>
      <c r="D232">
        <v>0.52</v>
      </c>
      <c r="E232" t="s">
        <v>151</v>
      </c>
      <c r="F232" t="s">
        <v>192</v>
      </c>
      <c r="G232" t="s">
        <v>195</v>
      </c>
      <c r="H232" t="s">
        <v>196</v>
      </c>
    </row>
    <row r="233" spans="1:8" x14ac:dyDescent="0.25">
      <c r="A233" t="s">
        <v>123</v>
      </c>
      <c r="B233" t="s">
        <v>223</v>
      </c>
      <c r="C233">
        <v>2006</v>
      </c>
      <c r="D233">
        <v>0.68</v>
      </c>
      <c r="E233" t="s">
        <v>150</v>
      </c>
      <c r="F233" t="s">
        <v>192</v>
      </c>
      <c r="G233" t="s">
        <v>195</v>
      </c>
      <c r="H233" t="s">
        <v>196</v>
      </c>
    </row>
    <row r="234" spans="1:8" x14ac:dyDescent="0.25">
      <c r="A234" t="s">
        <v>123</v>
      </c>
      <c r="B234" t="s">
        <v>223</v>
      </c>
      <c r="C234">
        <v>2006</v>
      </c>
      <c r="D234">
        <v>1.89</v>
      </c>
      <c r="E234" t="s">
        <v>183</v>
      </c>
      <c r="F234" t="s">
        <v>192</v>
      </c>
      <c r="G234" t="s">
        <v>195</v>
      </c>
      <c r="H234" t="s">
        <v>196</v>
      </c>
    </row>
    <row r="235" spans="1:8" x14ac:dyDescent="0.25">
      <c r="A235" t="s">
        <v>123</v>
      </c>
      <c r="B235" t="s">
        <v>223</v>
      </c>
      <c r="C235">
        <v>2006</v>
      </c>
      <c r="D235">
        <v>2.19</v>
      </c>
      <c r="E235" t="s">
        <v>149</v>
      </c>
      <c r="F235" t="s">
        <v>192</v>
      </c>
      <c r="G235" t="s">
        <v>195</v>
      </c>
      <c r="H235" t="s">
        <v>196</v>
      </c>
    </row>
    <row r="236" spans="1:8" x14ac:dyDescent="0.25">
      <c r="A236" t="s">
        <v>123</v>
      </c>
      <c r="B236" t="s">
        <v>223</v>
      </c>
      <c r="C236">
        <v>2006</v>
      </c>
      <c r="D236">
        <v>3.1</v>
      </c>
      <c r="E236" t="s">
        <v>150</v>
      </c>
      <c r="F236" t="s">
        <v>192</v>
      </c>
      <c r="G236" t="s">
        <v>195</v>
      </c>
      <c r="H236" t="s">
        <v>196</v>
      </c>
    </row>
    <row r="237" spans="1:8" x14ac:dyDescent="0.25">
      <c r="A237" t="s">
        <v>129</v>
      </c>
      <c r="B237" t="s">
        <v>224</v>
      </c>
      <c r="C237">
        <v>2014</v>
      </c>
      <c r="E237" t="s">
        <v>151</v>
      </c>
      <c r="G237" t="s">
        <v>193</v>
      </c>
      <c r="H237" t="s">
        <v>194</v>
      </c>
    </row>
    <row r="238" spans="1:8" x14ac:dyDescent="0.25">
      <c r="A238" t="s">
        <v>129</v>
      </c>
      <c r="B238" t="s">
        <v>224</v>
      </c>
      <c r="C238">
        <v>2014</v>
      </c>
      <c r="E238" t="s">
        <v>150</v>
      </c>
      <c r="G238" t="s">
        <v>193</v>
      </c>
      <c r="H238" t="s">
        <v>194</v>
      </c>
    </row>
    <row r="239" spans="1:8" x14ac:dyDescent="0.25">
      <c r="A239" t="s">
        <v>129</v>
      </c>
      <c r="B239" t="s">
        <v>224</v>
      </c>
      <c r="C239">
        <v>2014</v>
      </c>
      <c r="E239" t="s">
        <v>150</v>
      </c>
      <c r="G239" t="s">
        <v>193</v>
      </c>
      <c r="H239" t="s">
        <v>194</v>
      </c>
    </row>
    <row r="240" spans="1:8" x14ac:dyDescent="0.25">
      <c r="A240" t="s">
        <v>129</v>
      </c>
      <c r="B240" t="s">
        <v>224</v>
      </c>
      <c r="C240">
        <v>2014</v>
      </c>
      <c r="D240">
        <v>0.04</v>
      </c>
      <c r="E240" t="s">
        <v>151</v>
      </c>
      <c r="G240" t="s">
        <v>193</v>
      </c>
      <c r="H240" t="s">
        <v>194</v>
      </c>
    </row>
    <row r="241" spans="1:8" x14ac:dyDescent="0.25">
      <c r="A241" t="s">
        <v>129</v>
      </c>
      <c r="B241" t="s">
        <v>224</v>
      </c>
      <c r="C241">
        <v>2014</v>
      </c>
      <c r="D241">
        <v>0.04</v>
      </c>
      <c r="E241" t="s">
        <v>151</v>
      </c>
      <c r="G241" t="s">
        <v>193</v>
      </c>
      <c r="H241" t="s">
        <v>194</v>
      </c>
    </row>
    <row r="242" spans="1:8" x14ac:dyDescent="0.25">
      <c r="A242" t="s">
        <v>129</v>
      </c>
      <c r="B242" t="s">
        <v>224</v>
      </c>
      <c r="C242">
        <v>2014</v>
      </c>
      <c r="D242">
        <v>0.04</v>
      </c>
      <c r="E242" t="s">
        <v>150</v>
      </c>
      <c r="G242" t="s">
        <v>193</v>
      </c>
      <c r="H242" t="s">
        <v>194</v>
      </c>
    </row>
    <row r="243" spans="1:8" x14ac:dyDescent="0.25">
      <c r="A243" t="s">
        <v>129</v>
      </c>
      <c r="B243" t="s">
        <v>224</v>
      </c>
      <c r="C243">
        <v>2014</v>
      </c>
      <c r="D243">
        <v>7.0000000000000007E-2</v>
      </c>
      <c r="E243" t="s">
        <v>150</v>
      </c>
      <c r="G243" t="s">
        <v>193</v>
      </c>
      <c r="H243" t="s">
        <v>194</v>
      </c>
    </row>
    <row r="244" spans="1:8" x14ac:dyDescent="0.25">
      <c r="A244" t="s">
        <v>129</v>
      </c>
      <c r="B244" t="s">
        <v>224</v>
      </c>
      <c r="C244">
        <v>2014</v>
      </c>
      <c r="D244">
        <v>0.1</v>
      </c>
      <c r="E244" t="s">
        <v>150</v>
      </c>
      <c r="G244" t="s">
        <v>193</v>
      </c>
      <c r="H244" t="s">
        <v>194</v>
      </c>
    </row>
    <row r="245" spans="1:8" x14ac:dyDescent="0.25">
      <c r="A245" t="s">
        <v>129</v>
      </c>
      <c r="B245" t="s">
        <v>224</v>
      </c>
      <c r="C245">
        <v>2014</v>
      </c>
      <c r="D245">
        <v>0.11</v>
      </c>
      <c r="E245" t="s">
        <v>151</v>
      </c>
      <c r="G245" t="s">
        <v>193</v>
      </c>
      <c r="H245" t="s">
        <v>194</v>
      </c>
    </row>
    <row r="246" spans="1:8" x14ac:dyDescent="0.25">
      <c r="A246" t="s">
        <v>129</v>
      </c>
      <c r="B246" t="s">
        <v>224</v>
      </c>
      <c r="C246">
        <v>2014</v>
      </c>
      <c r="D246">
        <v>0.42</v>
      </c>
      <c r="E246" t="s">
        <v>151</v>
      </c>
      <c r="G246" t="s">
        <v>193</v>
      </c>
      <c r="H246" t="s">
        <v>194</v>
      </c>
    </row>
    <row r="247" spans="1:8" x14ac:dyDescent="0.25">
      <c r="A247" t="s">
        <v>129</v>
      </c>
      <c r="B247" t="s">
        <v>224</v>
      </c>
      <c r="C247">
        <v>2014</v>
      </c>
      <c r="D247">
        <v>1.02</v>
      </c>
      <c r="E247" t="s">
        <v>150</v>
      </c>
      <c r="G247" t="s">
        <v>193</v>
      </c>
      <c r="H247" t="s">
        <v>194</v>
      </c>
    </row>
    <row r="248" spans="1:8" x14ac:dyDescent="0.25">
      <c r="A248" t="s">
        <v>129</v>
      </c>
      <c r="B248" t="s">
        <v>224</v>
      </c>
      <c r="C248">
        <v>2014</v>
      </c>
      <c r="D248">
        <v>2.11</v>
      </c>
      <c r="E248" t="s">
        <v>149</v>
      </c>
      <c r="G248" t="s">
        <v>193</v>
      </c>
      <c r="H248" t="s">
        <v>194</v>
      </c>
    </row>
    <row r="249" spans="1:8" x14ac:dyDescent="0.25">
      <c r="A249" t="s">
        <v>129</v>
      </c>
      <c r="B249" t="s">
        <v>224</v>
      </c>
      <c r="C249">
        <v>2014</v>
      </c>
      <c r="D249">
        <v>3.95</v>
      </c>
      <c r="E249" t="s">
        <v>150</v>
      </c>
      <c r="G249" t="s">
        <v>193</v>
      </c>
      <c r="H249" t="s">
        <v>194</v>
      </c>
    </row>
    <row r="250" spans="1:8" x14ac:dyDescent="0.25">
      <c r="A250" t="s">
        <v>129</v>
      </c>
      <c r="B250" t="s">
        <v>224</v>
      </c>
      <c r="C250">
        <v>2014</v>
      </c>
      <c r="D250">
        <v>7.89</v>
      </c>
      <c r="E250" t="s">
        <v>187</v>
      </c>
      <c r="G250" t="s">
        <v>193</v>
      </c>
      <c r="H250" t="s">
        <v>194</v>
      </c>
    </row>
    <row r="251" spans="1:8" x14ac:dyDescent="0.25">
      <c r="A251" t="s">
        <v>129</v>
      </c>
      <c r="B251" t="s">
        <v>224</v>
      </c>
      <c r="C251">
        <v>2006</v>
      </c>
      <c r="E251" t="s">
        <v>150</v>
      </c>
      <c r="G251" t="s">
        <v>195</v>
      </c>
      <c r="H251" t="s">
        <v>196</v>
      </c>
    </row>
    <row r="252" spans="1:8" x14ac:dyDescent="0.25">
      <c r="A252" t="s">
        <v>129</v>
      </c>
      <c r="B252" t="s">
        <v>224</v>
      </c>
      <c r="C252">
        <v>2006</v>
      </c>
      <c r="E252" t="s">
        <v>151</v>
      </c>
      <c r="G252" t="s">
        <v>195</v>
      </c>
      <c r="H252" t="s">
        <v>196</v>
      </c>
    </row>
    <row r="253" spans="1:8" x14ac:dyDescent="0.25">
      <c r="A253" t="s">
        <v>129</v>
      </c>
      <c r="B253" t="s">
        <v>224</v>
      </c>
      <c r="C253">
        <v>2006</v>
      </c>
      <c r="E253" t="s">
        <v>151</v>
      </c>
      <c r="G253" t="s">
        <v>195</v>
      </c>
      <c r="H253" t="s">
        <v>196</v>
      </c>
    </row>
    <row r="254" spans="1:8" x14ac:dyDescent="0.25">
      <c r="A254" t="s">
        <v>129</v>
      </c>
      <c r="B254" t="s">
        <v>224</v>
      </c>
      <c r="C254">
        <v>2006</v>
      </c>
      <c r="E254" t="s">
        <v>150</v>
      </c>
      <c r="G254" t="s">
        <v>195</v>
      </c>
      <c r="H254" t="s">
        <v>196</v>
      </c>
    </row>
    <row r="255" spans="1:8" x14ac:dyDescent="0.25">
      <c r="A255" t="s">
        <v>129</v>
      </c>
      <c r="B255" t="s">
        <v>224</v>
      </c>
      <c r="C255">
        <v>2006</v>
      </c>
      <c r="D255">
        <v>0.09</v>
      </c>
      <c r="E255" t="s">
        <v>150</v>
      </c>
      <c r="G255" t="s">
        <v>195</v>
      </c>
      <c r="H255" t="s">
        <v>196</v>
      </c>
    </row>
    <row r="256" spans="1:8" x14ac:dyDescent="0.25">
      <c r="A256" t="s">
        <v>129</v>
      </c>
      <c r="B256" t="s">
        <v>224</v>
      </c>
      <c r="C256">
        <v>2006</v>
      </c>
      <c r="D256">
        <v>0.14000000000000001</v>
      </c>
      <c r="E256" t="s">
        <v>151</v>
      </c>
      <c r="G256" t="s">
        <v>195</v>
      </c>
      <c r="H256" t="s">
        <v>196</v>
      </c>
    </row>
    <row r="257" spans="1:8" x14ac:dyDescent="0.25">
      <c r="A257" t="s">
        <v>129</v>
      </c>
      <c r="B257" t="s">
        <v>224</v>
      </c>
      <c r="C257">
        <v>2006</v>
      </c>
      <c r="D257">
        <v>0.22</v>
      </c>
      <c r="E257" t="s">
        <v>150</v>
      </c>
      <c r="G257" t="s">
        <v>195</v>
      </c>
      <c r="H257" t="s">
        <v>196</v>
      </c>
    </row>
    <row r="258" spans="1:8" x14ac:dyDescent="0.25">
      <c r="A258" t="s">
        <v>129</v>
      </c>
      <c r="B258" t="s">
        <v>224</v>
      </c>
      <c r="C258">
        <v>2006</v>
      </c>
      <c r="D258">
        <v>0.31</v>
      </c>
      <c r="E258" t="s">
        <v>150</v>
      </c>
      <c r="G258" t="s">
        <v>195</v>
      </c>
      <c r="H258" t="s">
        <v>196</v>
      </c>
    </row>
    <row r="259" spans="1:8" x14ac:dyDescent="0.25">
      <c r="A259" t="s">
        <v>129</v>
      </c>
      <c r="B259" t="s">
        <v>224</v>
      </c>
      <c r="C259">
        <v>2006</v>
      </c>
      <c r="D259">
        <v>0.83</v>
      </c>
      <c r="E259" t="s">
        <v>151</v>
      </c>
      <c r="G259" t="s">
        <v>195</v>
      </c>
      <c r="H259" t="s">
        <v>196</v>
      </c>
    </row>
    <row r="260" spans="1:8" x14ac:dyDescent="0.25">
      <c r="A260" t="s">
        <v>129</v>
      </c>
      <c r="B260" t="s">
        <v>224</v>
      </c>
      <c r="C260">
        <v>2006</v>
      </c>
      <c r="D260">
        <v>0.86</v>
      </c>
      <c r="E260" t="s">
        <v>150</v>
      </c>
      <c r="G260" t="s">
        <v>195</v>
      </c>
      <c r="H260" t="s">
        <v>196</v>
      </c>
    </row>
    <row r="261" spans="1:8" x14ac:dyDescent="0.25">
      <c r="A261" t="s">
        <v>129</v>
      </c>
      <c r="B261" t="s">
        <v>224</v>
      </c>
      <c r="C261">
        <v>2006</v>
      </c>
      <c r="D261">
        <v>1.1599999999999999</v>
      </c>
      <c r="E261" t="s">
        <v>151</v>
      </c>
      <c r="G261" t="s">
        <v>195</v>
      </c>
      <c r="H261" t="s">
        <v>196</v>
      </c>
    </row>
    <row r="262" spans="1:8" x14ac:dyDescent="0.25">
      <c r="A262" t="s">
        <v>129</v>
      </c>
      <c r="B262" t="s">
        <v>224</v>
      </c>
      <c r="C262">
        <v>2006</v>
      </c>
      <c r="D262">
        <v>2.78</v>
      </c>
      <c r="E262" t="s">
        <v>149</v>
      </c>
      <c r="G262" t="s">
        <v>195</v>
      </c>
      <c r="H262" t="s">
        <v>196</v>
      </c>
    </row>
    <row r="263" spans="1:8" x14ac:dyDescent="0.25">
      <c r="A263" t="s">
        <v>129</v>
      </c>
      <c r="B263" t="s">
        <v>224</v>
      </c>
      <c r="C263">
        <v>2006</v>
      </c>
      <c r="D263">
        <v>3.52</v>
      </c>
      <c r="E263" t="s">
        <v>150</v>
      </c>
      <c r="G263" t="s">
        <v>195</v>
      </c>
      <c r="H263" t="s">
        <v>196</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abSelected="1" topLeftCell="A7" zoomScale="85" zoomScaleNormal="85" zoomScalePageLayoutView="40" workbookViewId="0">
      <selection activeCell="N36" sqref="N36"/>
    </sheetView>
  </sheetViews>
  <sheetFormatPr defaultRowHeight="15" x14ac:dyDescent="0.25"/>
  <sheetData>
    <row r="1" spans="1:28" ht="60" customHeight="1" x14ac:dyDescent="0.25">
      <c r="A1" s="107" t="s">
        <v>37</v>
      </c>
      <c r="B1" s="107"/>
      <c r="C1" s="107"/>
      <c r="D1" s="107"/>
      <c r="E1" s="107"/>
      <c r="F1" s="107"/>
      <c r="G1" s="107"/>
      <c r="H1" s="107"/>
      <c r="I1" s="107"/>
      <c r="J1" s="107"/>
      <c r="K1" s="107"/>
      <c r="L1" s="107"/>
      <c r="M1" s="107"/>
      <c r="P1" s="2"/>
      <c r="Q1" s="3"/>
      <c r="R1" s="3"/>
      <c r="S1" s="3"/>
      <c r="T1" s="3"/>
      <c r="U1" s="3"/>
      <c r="V1" s="3"/>
      <c r="W1" s="3"/>
      <c r="X1" s="3"/>
      <c r="Y1" s="3"/>
      <c r="Z1" s="3"/>
      <c r="AA1" s="3"/>
      <c r="AB1" s="3"/>
    </row>
    <row r="2" spans="1:28" ht="15" customHeight="1" x14ac:dyDescent="0.25">
      <c r="A2" s="107"/>
      <c r="B2" s="107"/>
      <c r="C2" s="107"/>
      <c r="D2" s="107"/>
      <c r="E2" s="107"/>
      <c r="F2" s="107"/>
      <c r="G2" s="107"/>
      <c r="H2" s="107"/>
      <c r="I2" s="107"/>
      <c r="J2" s="107"/>
      <c r="K2" s="107"/>
      <c r="L2" s="107"/>
      <c r="M2" s="107"/>
    </row>
    <row r="3" spans="1:28" ht="15" customHeight="1" x14ac:dyDescent="0.25">
      <c r="A3" s="107"/>
      <c r="B3" s="107"/>
      <c r="C3" s="107"/>
      <c r="D3" s="107"/>
      <c r="E3" s="107"/>
      <c r="F3" s="107"/>
      <c r="G3" s="107"/>
      <c r="H3" s="107"/>
      <c r="I3" s="107"/>
      <c r="J3" s="107"/>
      <c r="K3" s="107"/>
      <c r="L3" s="107"/>
      <c r="M3" s="107"/>
    </row>
    <row r="4" spans="1:28" x14ac:dyDescent="0.25">
      <c r="A4" s="107"/>
      <c r="B4" s="107"/>
      <c r="C4" s="107"/>
      <c r="D4" s="107"/>
      <c r="E4" s="107"/>
      <c r="F4" s="107"/>
      <c r="G4" s="107"/>
      <c r="H4" s="107"/>
      <c r="I4" s="107"/>
      <c r="J4" s="107"/>
      <c r="K4" s="107"/>
      <c r="L4" s="107"/>
      <c r="M4" s="107"/>
    </row>
    <row r="5" spans="1:28" x14ac:dyDescent="0.25">
      <c r="A5" s="107"/>
      <c r="B5" s="107"/>
      <c r="C5" s="107"/>
      <c r="D5" s="107"/>
      <c r="E5" s="107"/>
      <c r="F5" s="107"/>
      <c r="G5" s="107"/>
      <c r="H5" s="107"/>
      <c r="I5" s="107"/>
      <c r="J5" s="107"/>
      <c r="K5" s="107"/>
      <c r="L5" s="107"/>
      <c r="M5" s="107"/>
    </row>
    <row r="6" spans="1:28" x14ac:dyDescent="0.25">
      <c r="A6" s="107"/>
      <c r="B6" s="107"/>
      <c r="C6" s="107"/>
      <c r="D6" s="107"/>
      <c r="E6" s="107"/>
      <c r="F6" s="107"/>
      <c r="G6" s="107"/>
      <c r="H6" s="107"/>
      <c r="I6" s="107"/>
      <c r="J6" s="107"/>
      <c r="K6" s="107"/>
      <c r="L6" s="107"/>
      <c r="M6" s="107"/>
    </row>
    <row r="7" spans="1:28" x14ac:dyDescent="0.25">
      <c r="A7" s="107"/>
      <c r="B7" s="107"/>
      <c r="C7" s="107"/>
      <c r="D7" s="107"/>
      <c r="E7" s="107"/>
      <c r="F7" s="107"/>
      <c r="G7" s="107"/>
      <c r="H7" s="107"/>
      <c r="I7" s="107"/>
      <c r="J7" s="107"/>
      <c r="K7" s="107"/>
      <c r="L7" s="107"/>
      <c r="M7" s="107"/>
    </row>
    <row r="8" spans="1:28" x14ac:dyDescent="0.25">
      <c r="A8" s="107"/>
      <c r="B8" s="107"/>
      <c r="C8" s="107"/>
      <c r="D8" s="107"/>
      <c r="E8" s="107"/>
      <c r="F8" s="107"/>
      <c r="G8" s="107"/>
      <c r="H8" s="107"/>
      <c r="I8" s="107"/>
      <c r="J8" s="107"/>
      <c r="K8" s="107"/>
      <c r="L8" s="107"/>
      <c r="M8" s="107"/>
    </row>
    <row r="9" spans="1:28" x14ac:dyDescent="0.25">
      <c r="A9" s="107"/>
      <c r="B9" s="107"/>
      <c r="C9" s="107"/>
      <c r="D9" s="107"/>
      <c r="E9" s="107"/>
      <c r="F9" s="107"/>
      <c r="G9" s="107"/>
      <c r="H9" s="107"/>
      <c r="I9" s="107"/>
      <c r="J9" s="107"/>
      <c r="K9" s="107"/>
      <c r="L9" s="107"/>
      <c r="M9" s="107"/>
    </row>
    <row r="10" spans="1:28" x14ac:dyDescent="0.25">
      <c r="A10" s="107"/>
      <c r="B10" s="107"/>
      <c r="C10" s="107"/>
      <c r="D10" s="107"/>
      <c r="E10" s="107"/>
      <c r="F10" s="107"/>
      <c r="G10" s="107"/>
      <c r="H10" s="107"/>
      <c r="I10" s="107"/>
      <c r="J10" s="107"/>
      <c r="K10" s="107"/>
      <c r="L10" s="107"/>
      <c r="M10" s="107"/>
    </row>
    <row r="11" spans="1:28" x14ac:dyDescent="0.25">
      <c r="A11" s="107"/>
      <c r="B11" s="107"/>
      <c r="C11" s="107"/>
      <c r="D11" s="107"/>
      <c r="E11" s="107"/>
      <c r="F11" s="107"/>
      <c r="G11" s="107"/>
      <c r="H11" s="107"/>
      <c r="I11" s="107"/>
      <c r="J11" s="107"/>
      <c r="K11" s="107"/>
      <c r="L11" s="107"/>
      <c r="M11" s="107"/>
    </row>
    <row r="12" spans="1:28" x14ac:dyDescent="0.25">
      <c r="A12" s="107"/>
      <c r="B12" s="107"/>
      <c r="C12" s="107"/>
      <c r="D12" s="107"/>
      <c r="E12" s="107"/>
      <c r="F12" s="107"/>
      <c r="G12" s="107"/>
      <c r="H12" s="107"/>
      <c r="I12" s="107"/>
      <c r="J12" s="107"/>
      <c r="K12" s="107"/>
      <c r="L12" s="107"/>
      <c r="M12" s="107"/>
    </row>
    <row r="13" spans="1:28" x14ac:dyDescent="0.25">
      <c r="A13" s="107"/>
      <c r="B13" s="107"/>
      <c r="C13" s="107"/>
      <c r="D13" s="107"/>
      <c r="E13" s="107"/>
      <c r="F13" s="107"/>
      <c r="G13" s="107"/>
      <c r="H13" s="107"/>
      <c r="I13" s="107"/>
      <c r="J13" s="107"/>
      <c r="K13" s="107"/>
      <c r="L13" s="107"/>
      <c r="M13" s="107"/>
    </row>
    <row r="14" spans="1:28" x14ac:dyDescent="0.25">
      <c r="A14" s="107"/>
      <c r="B14" s="107"/>
      <c r="C14" s="107"/>
      <c r="D14" s="107"/>
      <c r="E14" s="107"/>
      <c r="F14" s="107"/>
      <c r="G14" s="107"/>
      <c r="H14" s="107"/>
      <c r="I14" s="107"/>
      <c r="J14" s="107"/>
      <c r="K14" s="107"/>
      <c r="L14" s="107"/>
      <c r="M14" s="107"/>
    </row>
    <row r="15" spans="1:28" x14ac:dyDescent="0.25">
      <c r="A15" s="107"/>
      <c r="B15" s="107"/>
      <c r="C15" s="107"/>
      <c r="D15" s="107"/>
      <c r="E15" s="107"/>
      <c r="F15" s="107"/>
      <c r="G15" s="107"/>
      <c r="H15" s="107"/>
      <c r="I15" s="107"/>
      <c r="J15" s="107"/>
      <c r="K15" s="107"/>
      <c r="L15" s="107"/>
      <c r="M15" s="107"/>
    </row>
    <row r="16" spans="1:28" ht="134.25" customHeight="1" x14ac:dyDescent="0.25">
      <c r="A16" s="107"/>
      <c r="B16" s="107"/>
      <c r="C16" s="107"/>
      <c r="D16" s="107"/>
      <c r="E16" s="107"/>
      <c r="F16" s="107"/>
      <c r="G16" s="107"/>
      <c r="H16" s="107"/>
      <c r="I16" s="107"/>
      <c r="J16" s="107"/>
      <c r="K16" s="107"/>
      <c r="L16" s="107"/>
      <c r="M16" s="107"/>
    </row>
    <row r="17" spans="1:13" ht="15" customHeight="1" x14ac:dyDescent="0.25"/>
    <row r="19" spans="1:13" x14ac:dyDescent="0.25">
      <c r="A19" s="106" t="s">
        <v>36</v>
      </c>
      <c r="B19" s="106"/>
      <c r="C19" s="106"/>
      <c r="D19" s="106"/>
      <c r="E19" s="106"/>
      <c r="F19" s="106"/>
      <c r="G19" s="106"/>
      <c r="H19" s="106"/>
      <c r="I19" s="106"/>
      <c r="J19" s="106"/>
      <c r="K19" s="106"/>
      <c r="L19" s="106"/>
      <c r="M19" s="106"/>
    </row>
    <row r="20" spans="1:13" x14ac:dyDescent="0.25">
      <c r="A20" s="106"/>
      <c r="B20" s="106"/>
      <c r="C20" s="106"/>
      <c r="D20" s="106"/>
      <c r="E20" s="106"/>
      <c r="F20" s="106"/>
      <c r="G20" s="106"/>
      <c r="H20" s="106"/>
      <c r="I20" s="106"/>
      <c r="J20" s="106"/>
      <c r="K20" s="106"/>
      <c r="L20" s="106"/>
      <c r="M20" s="106"/>
    </row>
    <row r="21" spans="1:13" x14ac:dyDescent="0.25">
      <c r="A21" s="106"/>
      <c r="B21" s="106"/>
      <c r="C21" s="106"/>
      <c r="D21" s="106"/>
      <c r="E21" s="106"/>
      <c r="F21" s="106"/>
      <c r="G21" s="106"/>
      <c r="H21" s="106"/>
      <c r="I21" s="106"/>
      <c r="J21" s="106"/>
      <c r="K21" s="106"/>
      <c r="L21" s="106"/>
      <c r="M21" s="106"/>
    </row>
    <row r="22" spans="1:13" x14ac:dyDescent="0.25">
      <c r="A22" s="106"/>
      <c r="B22" s="106"/>
      <c r="C22" s="106"/>
      <c r="D22" s="106"/>
      <c r="E22" s="106"/>
      <c r="F22" s="106"/>
      <c r="G22" s="106"/>
      <c r="H22" s="106"/>
      <c r="I22" s="106"/>
      <c r="J22" s="106"/>
      <c r="K22" s="106"/>
      <c r="L22" s="106"/>
      <c r="M22" s="106"/>
    </row>
    <row r="23" spans="1:13" x14ac:dyDescent="0.25">
      <c r="A23" s="106"/>
      <c r="B23" s="106"/>
      <c r="C23" s="106"/>
      <c r="D23" s="106"/>
      <c r="E23" s="106"/>
      <c r="F23" s="106"/>
      <c r="G23" s="106"/>
      <c r="H23" s="106"/>
      <c r="I23" s="106"/>
      <c r="J23" s="106"/>
      <c r="K23" s="106"/>
      <c r="L23" s="106"/>
      <c r="M23" s="106"/>
    </row>
    <row r="24" spans="1:13" x14ac:dyDescent="0.25">
      <c r="A24" s="106"/>
      <c r="B24" s="106"/>
      <c r="C24" s="106"/>
      <c r="D24" s="106"/>
      <c r="E24" s="106"/>
      <c r="F24" s="106"/>
      <c r="G24" s="106"/>
      <c r="H24" s="106"/>
      <c r="I24" s="106"/>
      <c r="J24" s="106"/>
      <c r="K24" s="106"/>
      <c r="L24" s="106"/>
      <c r="M24" s="106"/>
    </row>
    <row r="25" spans="1:13" x14ac:dyDescent="0.25">
      <c r="A25" s="106"/>
      <c r="B25" s="106"/>
      <c r="C25" s="106"/>
      <c r="D25" s="106"/>
      <c r="E25" s="106"/>
      <c r="F25" s="106"/>
      <c r="G25" s="106"/>
      <c r="H25" s="106"/>
      <c r="I25" s="106"/>
      <c r="J25" s="106"/>
      <c r="K25" s="106"/>
      <c r="L25" s="106"/>
      <c r="M25" s="106"/>
    </row>
    <row r="26" spans="1:13" x14ac:dyDescent="0.25">
      <c r="A26" s="106"/>
      <c r="B26" s="106"/>
      <c r="C26" s="106"/>
      <c r="D26" s="106"/>
      <c r="E26" s="106"/>
      <c r="F26" s="106"/>
      <c r="G26" s="106"/>
      <c r="H26" s="106"/>
      <c r="I26" s="106"/>
      <c r="J26" s="106"/>
      <c r="K26" s="106"/>
      <c r="L26" s="106"/>
      <c r="M26" s="106"/>
    </row>
    <row r="27" spans="1:13" x14ac:dyDescent="0.25">
      <c r="A27" s="106"/>
      <c r="B27" s="106"/>
      <c r="C27" s="106"/>
      <c r="D27" s="106"/>
      <c r="E27" s="106"/>
      <c r="F27" s="106"/>
      <c r="G27" s="106"/>
      <c r="H27" s="106"/>
      <c r="I27" s="106"/>
      <c r="J27" s="106"/>
      <c r="K27" s="106"/>
      <c r="L27" s="106"/>
      <c r="M27" s="106"/>
    </row>
    <row r="28" spans="1:13" x14ac:dyDescent="0.25">
      <c r="A28" s="106"/>
      <c r="B28" s="106"/>
      <c r="C28" s="106"/>
      <c r="D28" s="106"/>
      <c r="E28" s="106"/>
      <c r="F28" s="106"/>
      <c r="G28" s="106"/>
      <c r="H28" s="106"/>
      <c r="I28" s="106"/>
      <c r="J28" s="106"/>
      <c r="K28" s="106"/>
      <c r="L28" s="106"/>
      <c r="M28" s="106"/>
    </row>
    <row r="29" spans="1:13" x14ac:dyDescent="0.25">
      <c r="A29" s="106"/>
      <c r="B29" s="106"/>
      <c r="C29" s="106"/>
      <c r="D29" s="106"/>
      <c r="E29" s="106"/>
      <c r="F29" s="106"/>
      <c r="G29" s="106"/>
      <c r="H29" s="106"/>
      <c r="I29" s="106"/>
      <c r="J29" s="106"/>
      <c r="K29" s="106"/>
      <c r="L29" s="106"/>
      <c r="M29" s="106"/>
    </row>
    <row r="30" spans="1:13" x14ac:dyDescent="0.25">
      <c r="A30" s="106"/>
      <c r="B30" s="106"/>
      <c r="C30" s="106"/>
      <c r="D30" s="106"/>
      <c r="E30" s="106"/>
      <c r="F30" s="106"/>
      <c r="G30" s="106"/>
      <c r="H30" s="106"/>
      <c r="I30" s="106"/>
      <c r="J30" s="106"/>
      <c r="K30" s="106"/>
      <c r="L30" s="106"/>
      <c r="M30" s="106"/>
    </row>
    <row r="31" spans="1:13" x14ac:dyDescent="0.25">
      <c r="A31" s="106"/>
      <c r="B31" s="106"/>
      <c r="C31" s="106"/>
      <c r="D31" s="106"/>
      <c r="E31" s="106"/>
      <c r="F31" s="106"/>
      <c r="G31" s="106"/>
      <c r="H31" s="106"/>
      <c r="I31" s="106"/>
      <c r="J31" s="106"/>
      <c r="K31" s="106"/>
      <c r="L31" s="106"/>
      <c r="M31" s="106"/>
    </row>
    <row r="32" spans="1:13" x14ac:dyDescent="0.25">
      <c r="A32" s="106"/>
      <c r="B32" s="106"/>
      <c r="C32" s="106"/>
      <c r="D32" s="106"/>
      <c r="E32" s="106"/>
      <c r="F32" s="106"/>
      <c r="G32" s="106"/>
      <c r="H32" s="106"/>
      <c r="I32" s="106"/>
      <c r="J32" s="106"/>
      <c r="K32" s="106"/>
      <c r="L32" s="106"/>
      <c r="M32" s="106"/>
    </row>
    <row r="33" spans="1:13" x14ac:dyDescent="0.25">
      <c r="A33" s="106"/>
      <c r="B33" s="106"/>
      <c r="C33" s="106"/>
      <c r="D33" s="106"/>
      <c r="E33" s="106"/>
      <c r="F33" s="106"/>
      <c r="G33" s="106"/>
      <c r="H33" s="106"/>
      <c r="I33" s="106"/>
      <c r="J33" s="106"/>
      <c r="K33" s="106"/>
      <c r="L33" s="106"/>
      <c r="M33" s="106"/>
    </row>
    <row r="34" spans="1:13" x14ac:dyDescent="0.25">
      <c r="A34" s="106"/>
      <c r="B34" s="106"/>
      <c r="C34" s="106"/>
      <c r="D34" s="106"/>
      <c r="E34" s="106"/>
      <c r="F34" s="106"/>
      <c r="G34" s="106"/>
      <c r="H34" s="106"/>
      <c r="I34" s="106"/>
      <c r="J34" s="106"/>
      <c r="K34" s="106"/>
      <c r="L34" s="106"/>
      <c r="M34" s="106"/>
    </row>
    <row r="36" spans="1:13" x14ac:dyDescent="0.25">
      <c r="A36" t="s">
        <v>29</v>
      </c>
    </row>
  </sheetData>
  <mergeCells count="2">
    <mergeCell ref="A19:M34"/>
    <mergeCell ref="A1:M16"/>
  </mergeCells>
  <pageMargins left="0.7" right="0.7" top="0.75" bottom="0.75" header="0.3" footer="0.3"/>
  <pageSetup paperSize="9" fitToHeight="2"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6" sqref="E6"/>
    </sheetView>
  </sheetViews>
  <sheetFormatPr defaultRowHeight="15" x14ac:dyDescent="0.25"/>
  <cols>
    <col min="1" max="1" width="24" customWidth="1"/>
    <col min="3" max="5" width="30.7109375" customWidth="1"/>
    <col min="6" max="6" width="17.140625" customWidth="1"/>
    <col min="7" max="7" width="11.140625" customWidth="1"/>
    <col min="8" max="8" width="16.140625" customWidth="1"/>
  </cols>
  <sheetData>
    <row r="1" spans="1:8" x14ac:dyDescent="0.25">
      <c r="A1" s="19" t="s">
        <v>38</v>
      </c>
    </row>
    <row r="2" spans="1:8" ht="15.75" customHeight="1" x14ac:dyDescent="0.25"/>
    <row r="3" spans="1:8" ht="15.75" customHeight="1" x14ac:dyDescent="0.25">
      <c r="A3" s="21" t="s">
        <v>56</v>
      </c>
      <c r="B3" s="22" t="s">
        <v>57</v>
      </c>
      <c r="C3" s="22" t="s">
        <v>58</v>
      </c>
      <c r="D3" s="22" t="s">
        <v>59</v>
      </c>
      <c r="E3" s="22" t="s">
        <v>60</v>
      </c>
      <c r="F3" s="23" t="s">
        <v>61</v>
      </c>
      <c r="G3" s="24" t="s">
        <v>62</v>
      </c>
      <c r="H3" s="20" t="s">
        <v>63</v>
      </c>
    </row>
    <row r="4" spans="1:8" ht="15.75" customHeight="1" x14ac:dyDescent="0.25">
      <c r="A4" s="9" t="s">
        <v>64</v>
      </c>
      <c r="B4" s="10" t="s">
        <v>65</v>
      </c>
      <c r="C4" s="11" t="s">
        <v>66</v>
      </c>
      <c r="D4" s="25" t="s">
        <v>67</v>
      </c>
      <c r="E4" s="25" t="s">
        <v>68</v>
      </c>
      <c r="F4" s="25" t="s">
        <v>69</v>
      </c>
      <c r="G4" s="26" t="s">
        <v>70</v>
      </c>
      <c r="H4" s="4" t="s">
        <v>71</v>
      </c>
    </row>
    <row r="5" spans="1:8" ht="15.75" customHeight="1" x14ac:dyDescent="0.25">
      <c r="A5" s="12" t="s">
        <v>64</v>
      </c>
      <c r="B5" s="13" t="s">
        <v>72</v>
      </c>
      <c r="C5" s="14" t="s">
        <v>73</v>
      </c>
      <c r="D5" s="5" t="s">
        <v>74</v>
      </c>
      <c r="E5" s="25" t="s">
        <v>75</v>
      </c>
      <c r="F5" s="25" t="s">
        <v>74</v>
      </c>
      <c r="G5" s="6" t="s">
        <v>76</v>
      </c>
      <c r="H5" s="4" t="s">
        <v>77</v>
      </c>
    </row>
    <row r="6" spans="1:8" ht="15.75" customHeight="1" x14ac:dyDescent="0.25">
      <c r="A6" s="12" t="s">
        <v>78</v>
      </c>
      <c r="B6" s="13" t="s">
        <v>79</v>
      </c>
      <c r="C6" s="14" t="s">
        <v>80</v>
      </c>
      <c r="D6" s="5" t="s">
        <v>79</v>
      </c>
      <c r="E6" s="25" t="s">
        <v>79</v>
      </c>
      <c r="F6" s="25" t="s">
        <v>79</v>
      </c>
      <c r="G6" s="6" t="s">
        <v>79</v>
      </c>
      <c r="H6" s="4" t="s">
        <v>79</v>
      </c>
    </row>
    <row r="7" spans="1:8" ht="15.75" customHeight="1" x14ac:dyDescent="0.25">
      <c r="A7" s="12" t="s">
        <v>78</v>
      </c>
      <c r="B7" s="13" t="s">
        <v>79</v>
      </c>
      <c r="C7" s="14" t="s">
        <v>80</v>
      </c>
      <c r="D7" s="5" t="s">
        <v>79</v>
      </c>
      <c r="E7" s="25" t="s">
        <v>79</v>
      </c>
      <c r="F7" s="25" t="s">
        <v>79</v>
      </c>
      <c r="G7" s="6" t="s">
        <v>79</v>
      </c>
      <c r="H7" s="4" t="s">
        <v>79</v>
      </c>
    </row>
    <row r="8" spans="1:8" ht="15.75" customHeight="1" x14ac:dyDescent="0.25">
      <c r="A8" s="12" t="s">
        <v>81</v>
      </c>
      <c r="B8" s="13" t="s">
        <v>82</v>
      </c>
      <c r="C8" s="14" t="s">
        <v>83</v>
      </c>
      <c r="D8" s="5" t="s">
        <v>84</v>
      </c>
      <c r="E8" s="25" t="s">
        <v>75</v>
      </c>
      <c r="F8" s="25" t="s">
        <v>84</v>
      </c>
      <c r="G8" s="6" t="s">
        <v>85</v>
      </c>
      <c r="H8" s="4" t="s">
        <v>86</v>
      </c>
    </row>
    <row r="9" spans="1:8" ht="15.75" customHeight="1" x14ac:dyDescent="0.25">
      <c r="A9" s="12" t="s">
        <v>81</v>
      </c>
      <c r="B9" s="13" t="s">
        <v>87</v>
      </c>
      <c r="C9" s="14" t="s">
        <v>88</v>
      </c>
      <c r="D9" s="5" t="s">
        <v>89</v>
      </c>
      <c r="E9" s="25" t="s">
        <v>90</v>
      </c>
      <c r="F9" s="25" t="s">
        <v>91</v>
      </c>
      <c r="G9" s="6" t="s">
        <v>92</v>
      </c>
      <c r="H9" s="4" t="s">
        <v>93</v>
      </c>
    </row>
    <row r="10" spans="1:8" ht="15.75" customHeight="1" x14ac:dyDescent="0.25">
      <c r="A10" s="12" t="s">
        <v>94</v>
      </c>
      <c r="B10" s="13" t="s">
        <v>95</v>
      </c>
      <c r="C10" s="14" t="s">
        <v>96</v>
      </c>
      <c r="D10" s="5" t="s">
        <v>97</v>
      </c>
      <c r="E10" s="25" t="s">
        <v>98</v>
      </c>
      <c r="F10" s="25" t="s">
        <v>99</v>
      </c>
      <c r="G10" s="6" t="s">
        <v>100</v>
      </c>
      <c r="H10" s="4" t="s">
        <v>101</v>
      </c>
    </row>
    <row r="11" spans="1:8" ht="15.75" customHeight="1" x14ac:dyDescent="0.25">
      <c r="A11" s="12" t="s">
        <v>94</v>
      </c>
      <c r="B11" s="13" t="s">
        <v>102</v>
      </c>
      <c r="C11" s="14" t="s">
        <v>103</v>
      </c>
      <c r="D11" s="7" t="s">
        <v>104</v>
      </c>
      <c r="E11" s="25" t="s">
        <v>105</v>
      </c>
      <c r="F11" s="25" t="s">
        <v>106</v>
      </c>
      <c r="G11" s="8" t="s">
        <v>107</v>
      </c>
      <c r="H11" s="4" t="s">
        <v>108</v>
      </c>
    </row>
    <row r="12" spans="1:8" ht="15.75" customHeight="1" x14ac:dyDescent="0.25">
      <c r="A12" s="15" t="s">
        <v>109</v>
      </c>
      <c r="B12" s="13" t="s">
        <v>110</v>
      </c>
      <c r="C12" s="14" t="s">
        <v>111</v>
      </c>
      <c r="D12" s="5" t="s">
        <v>112</v>
      </c>
      <c r="E12" s="25" t="s">
        <v>75</v>
      </c>
      <c r="F12" s="25" t="s">
        <v>112</v>
      </c>
      <c r="G12" s="6" t="s">
        <v>113</v>
      </c>
      <c r="H12" s="4" t="s">
        <v>114</v>
      </c>
    </row>
    <row r="13" spans="1:8" ht="15.75" customHeight="1" x14ac:dyDescent="0.25">
      <c r="A13" s="16" t="s">
        <v>109</v>
      </c>
      <c r="B13" s="17" t="s">
        <v>115</v>
      </c>
      <c r="C13" s="18" t="s">
        <v>116</v>
      </c>
      <c r="D13" s="7" t="s">
        <v>117</v>
      </c>
      <c r="E13" s="25" t="s">
        <v>118</v>
      </c>
      <c r="F13" s="25" t="s">
        <v>119</v>
      </c>
      <c r="G13" s="8" t="s">
        <v>120</v>
      </c>
      <c r="H13" s="4" t="s">
        <v>121</v>
      </c>
    </row>
    <row r="14" spans="1:8" ht="15.75" customHeight="1" x14ac:dyDescent="0.25">
      <c r="A14" s="12" t="s">
        <v>122</v>
      </c>
      <c r="B14" s="13" t="s">
        <v>123</v>
      </c>
      <c r="C14" s="14" t="s">
        <v>124</v>
      </c>
      <c r="D14" s="5" t="s">
        <v>125</v>
      </c>
      <c r="E14" s="25" t="s">
        <v>126</v>
      </c>
      <c r="F14" s="25" t="s">
        <v>127</v>
      </c>
      <c r="G14" s="6" t="s">
        <v>128</v>
      </c>
      <c r="H14" s="4" t="s">
        <v>79</v>
      </c>
    </row>
    <row r="15" spans="1:8" x14ac:dyDescent="0.25">
      <c r="A15" s="12" t="s">
        <v>122</v>
      </c>
      <c r="B15" s="13" t="s">
        <v>129</v>
      </c>
      <c r="C15" s="14" t="s">
        <v>130</v>
      </c>
      <c r="D15" s="5" t="s">
        <v>131</v>
      </c>
      <c r="E15" s="25" t="s">
        <v>75</v>
      </c>
      <c r="F15" s="25" t="s">
        <v>131</v>
      </c>
      <c r="G15" s="6" t="s">
        <v>132</v>
      </c>
      <c r="H15" s="4" t="s">
        <v>133</v>
      </c>
    </row>
  </sheetData>
  <pageMargins left="0.7" right="0.7" top="0.75" bottom="0.75" header="0.3" footer="0.3"/>
  <pageSetup paperSize="9" scale="58" orientation="landscape"/>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workbookViewId="0">
      <selection activeCell="W8" sqref="W8"/>
    </sheetView>
  </sheetViews>
  <sheetFormatPr defaultRowHeight="15" x14ac:dyDescent="0.25"/>
  <cols>
    <col min="4" max="4" width="15.28515625" bestFit="1" customWidth="1"/>
    <col min="5" max="5" width="11.5703125" bestFit="1" customWidth="1"/>
    <col min="6" max="6" width="15.28515625" bestFit="1" customWidth="1"/>
  </cols>
  <sheetData>
    <row r="1" spans="1:25" x14ac:dyDescent="0.25">
      <c r="A1" t="s">
        <v>52</v>
      </c>
    </row>
    <row r="3" spans="1:25" ht="15.75" customHeight="1" x14ac:dyDescent="0.25">
      <c r="D3" s="108">
        <v>2015</v>
      </c>
      <c r="E3" s="108"/>
      <c r="F3" s="108">
        <v>2016</v>
      </c>
      <c r="G3" s="108"/>
      <c r="H3" s="108">
        <v>2017</v>
      </c>
      <c r="I3" s="108"/>
      <c r="J3" s="108">
        <v>2018</v>
      </c>
      <c r="K3" s="108"/>
      <c r="L3" s="108">
        <v>2019</v>
      </c>
      <c r="M3" s="108"/>
      <c r="N3" s="108">
        <v>2020</v>
      </c>
      <c r="O3" s="108"/>
      <c r="P3" s="108">
        <v>2021</v>
      </c>
      <c r="Q3" s="108"/>
      <c r="R3" s="108">
        <v>2022</v>
      </c>
      <c r="S3" s="108"/>
      <c r="T3" s="108">
        <v>2023</v>
      </c>
      <c r="U3" s="108"/>
      <c r="V3" s="108">
        <v>2024</v>
      </c>
      <c r="W3" s="108"/>
      <c r="X3" s="108">
        <v>2025</v>
      </c>
      <c r="Y3" s="108"/>
    </row>
    <row r="4" spans="1:25" ht="30" customHeight="1" x14ac:dyDescent="0.25">
      <c r="A4" s="37" t="s">
        <v>7</v>
      </c>
      <c r="B4" s="36" t="s">
        <v>8</v>
      </c>
      <c r="C4" s="27" t="s">
        <v>9</v>
      </c>
      <c r="D4" s="30" t="s">
        <v>134</v>
      </c>
      <c r="E4" s="30" t="s">
        <v>135</v>
      </c>
      <c r="F4" s="30" t="s">
        <v>136</v>
      </c>
      <c r="G4" s="30" t="s">
        <v>137</v>
      </c>
      <c r="H4" s="30" t="s">
        <v>50</v>
      </c>
      <c r="I4" s="30" t="s">
        <v>51</v>
      </c>
      <c r="J4" s="30" t="s">
        <v>50</v>
      </c>
      <c r="K4" s="30" t="s">
        <v>51</v>
      </c>
      <c r="L4" s="30" t="s">
        <v>50</v>
      </c>
      <c r="M4" s="30" t="s">
        <v>51</v>
      </c>
      <c r="N4" s="30" t="s">
        <v>50</v>
      </c>
      <c r="O4" s="30" t="s">
        <v>51</v>
      </c>
      <c r="P4" s="30" t="s">
        <v>50</v>
      </c>
      <c r="Q4" s="30" t="s">
        <v>51</v>
      </c>
      <c r="R4" s="30" t="s">
        <v>50</v>
      </c>
      <c r="S4" s="30" t="s">
        <v>51</v>
      </c>
      <c r="T4" s="30" t="s">
        <v>50</v>
      </c>
      <c r="U4" s="30" t="s">
        <v>51</v>
      </c>
      <c r="V4" s="30" t="s">
        <v>50</v>
      </c>
      <c r="W4" s="30" t="s">
        <v>51</v>
      </c>
      <c r="X4" s="30" t="s">
        <v>50</v>
      </c>
      <c r="Y4" s="30" t="s">
        <v>51</v>
      </c>
    </row>
    <row r="5" spans="1:25" x14ac:dyDescent="0.25">
      <c r="A5" s="33" t="str">
        <f>Cereal_1</f>
        <v>Cereals &amp; Pulses</v>
      </c>
      <c r="B5" s="32" t="str">
        <f>Cereal_1</f>
        <v>0111</v>
      </c>
      <c r="C5" s="28" t="str">
        <f>Cereal_1</f>
        <v>Wheat</v>
      </c>
      <c r="D5" s="31">
        <v>86530000</v>
      </c>
      <c r="E5" s="31">
        <v>511915.58600000001</v>
      </c>
      <c r="F5" s="31">
        <v>93500000</v>
      </c>
      <c r="G5" s="31">
        <v>1910832.588</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row>
    <row r="6" spans="1:25" x14ac:dyDescent="0.25">
      <c r="A6" s="33" t="str">
        <f>Cereal_2</f>
        <v>Cereals &amp; Pulses</v>
      </c>
      <c r="B6" s="32" t="str">
        <f>Cereal_2</f>
        <v>0113</v>
      </c>
      <c r="C6" s="28" t="str">
        <f>Cereal_2</f>
        <v>Rice, paddy</v>
      </c>
      <c r="D6" s="31">
        <v>156540000</v>
      </c>
      <c r="E6" s="31"/>
      <c r="F6" s="31">
        <v>158756871.43336001</v>
      </c>
      <c r="G6" s="31">
        <v>13.986000000000001</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row>
    <row r="7" spans="1:25" x14ac:dyDescent="0.25">
      <c r="A7" s="33" t="str">
        <f>Fruits_Vegetables_1</f>
        <v>Fish &amp; Fish Products</v>
      </c>
      <c r="B7" s="32" t="str">
        <f>Fruits_Vegetables_1</f>
        <v>0</v>
      </c>
      <c r="C7" s="28" t="str">
        <f>Fruits_Vegetables_1</f>
        <v xml:space="preserve"> </v>
      </c>
      <c r="D7" s="31"/>
      <c r="E7" s="31"/>
      <c r="F7" s="31"/>
      <c r="G7" s="31"/>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row>
    <row r="8" spans="1:25" x14ac:dyDescent="0.25">
      <c r="A8" s="33" t="str">
        <f>Fruits_Vegetables_2</f>
        <v>Fish &amp; Fish Products</v>
      </c>
      <c r="B8" s="32" t="str">
        <f>Fruits_Vegetables_2</f>
        <v>0</v>
      </c>
      <c r="C8" s="28" t="str">
        <f>Fruits_Vegetables_2</f>
        <v xml:space="preserve"> </v>
      </c>
      <c r="D8" s="31"/>
      <c r="E8" s="31"/>
      <c r="F8" s="31"/>
      <c r="G8" s="31"/>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row>
    <row r="9" spans="1:25" x14ac:dyDescent="0.25">
      <c r="A9" s="33" t="str">
        <f>Roots_Tubers_Oil_1</f>
        <v>Fruits &amp; Vegetables</v>
      </c>
      <c r="B9" s="32" t="str">
        <f>Roots_Tubers_Oil_1</f>
        <v>01312</v>
      </c>
      <c r="C9" s="28" t="str">
        <f>Roots_Tubers_Oil_1</f>
        <v>Bananas</v>
      </c>
      <c r="D9" s="31">
        <v>29221000</v>
      </c>
      <c r="E9" s="31"/>
      <c r="F9" s="31">
        <v>29124000</v>
      </c>
      <c r="G9" s="31"/>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row>
    <row r="10" spans="1:25" x14ac:dyDescent="0.25">
      <c r="A10" s="33" t="str">
        <f>Roots_Tubers_Oil_2</f>
        <v>Fruits &amp; Vegetables</v>
      </c>
      <c r="B10" s="32" t="str">
        <f>Roots_Tubers_Oil_2</f>
        <v>01316</v>
      </c>
      <c r="C10" s="28" t="str">
        <f>Roots_Tubers_Oil_2</f>
        <v>Mangoes, mangosteens, guavas</v>
      </c>
      <c r="D10" s="31">
        <v>18527000</v>
      </c>
      <c r="E10" s="31">
        <v>751.47299999999996</v>
      </c>
      <c r="F10" s="31">
        <v>18779000</v>
      </c>
      <c r="G10" s="31">
        <v>523.95699999999999</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row>
    <row r="11" spans="1:25" x14ac:dyDescent="0.25">
      <c r="A11" s="33" t="str">
        <f>Animals_Products_1</f>
        <v>Meat &amp; Animals Products</v>
      </c>
      <c r="B11" s="32" t="str">
        <f>Animals_Products_1</f>
        <v>02211</v>
      </c>
      <c r="C11" s="28" t="str">
        <f>Animals_Products_1</f>
        <v>Milk, whole fresh cow</v>
      </c>
      <c r="D11" s="31">
        <v>73645390</v>
      </c>
      <c r="E11" s="31">
        <v>143.571</v>
      </c>
      <c r="F11" s="31">
        <v>77415850</v>
      </c>
      <c r="G11" s="31">
        <v>155.952</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row>
    <row r="12" spans="1:25" x14ac:dyDescent="0.25">
      <c r="A12" s="33" t="str">
        <f>Animals_Products_2</f>
        <v>Meat &amp; Animals Products</v>
      </c>
      <c r="B12" s="32" t="str">
        <f>Animals_Products_2</f>
        <v>21121</v>
      </c>
      <c r="C12" s="28" t="str">
        <f>Animals_Products_2</f>
        <v>Meat, chicken</v>
      </c>
      <c r="D12" s="31">
        <v>3263810</v>
      </c>
      <c r="E12" s="31">
        <v>6.0449999999999999</v>
      </c>
      <c r="F12" s="31">
        <v>3398812.3004839998</v>
      </c>
      <c r="G12" s="31">
        <v>7.02</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row>
    <row r="13" spans="1:25" x14ac:dyDescent="0.25">
      <c r="A13" s="33" t="str">
        <f>Fish_1</f>
        <v>Roots, Tubers &amp; Oil-Bearing Crops</v>
      </c>
      <c r="B13" s="32" t="str">
        <f>Fish_1</f>
        <v>0142</v>
      </c>
      <c r="C13" s="28" t="str">
        <f>Fish_1</f>
        <v>Groundnuts, with shell</v>
      </c>
      <c r="D13" s="31">
        <v>6771000</v>
      </c>
      <c r="E13" s="31"/>
      <c r="F13" s="31">
        <v>6857000</v>
      </c>
      <c r="G13" s="31"/>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row>
    <row r="14" spans="1:25" x14ac:dyDescent="0.25">
      <c r="A14" s="33" t="str">
        <f>Fish_2</f>
        <v>Roots, Tubers &amp; Oil-Bearing Crops</v>
      </c>
      <c r="B14" s="32" t="str">
        <f>Fish_2</f>
        <v>01510</v>
      </c>
      <c r="C14" s="28" t="str">
        <f>Fish_2</f>
        <v>Potatoes</v>
      </c>
      <c r="D14" s="31">
        <v>48009000</v>
      </c>
      <c r="E14" s="31">
        <v>24.36</v>
      </c>
      <c r="F14" s="31">
        <v>43770000</v>
      </c>
      <c r="G14" s="31"/>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row>
    <row r="15" spans="1:25" x14ac:dyDescent="0.25">
      <c r="A15" s="33" t="str">
        <f>Other_1</f>
        <v>Other</v>
      </c>
      <c r="B15" s="32" t="str">
        <f>Other_1</f>
        <v>01654</v>
      </c>
      <c r="C15" s="28" t="str">
        <f>Other_1</f>
        <v>Anise, badian, fennel, coriander</v>
      </c>
      <c r="D15" s="31">
        <v>546000</v>
      </c>
      <c r="E15" s="31">
        <v>25997.231</v>
      </c>
      <c r="F15" s="31">
        <v>632000</v>
      </c>
      <c r="G15" s="31">
        <v>64724.413</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row>
    <row r="16" spans="1:25" ht="15.75" customHeight="1" x14ac:dyDescent="0.25">
      <c r="A16" s="34" t="str">
        <f>Other_2</f>
        <v>Other</v>
      </c>
      <c r="B16" s="35" t="str">
        <f>Other_2</f>
        <v>01802</v>
      </c>
      <c r="C16" s="29" t="str">
        <f>Other_2</f>
        <v>Sugar cane</v>
      </c>
      <c r="D16" s="31">
        <v>362333000</v>
      </c>
      <c r="E16" s="31"/>
      <c r="F16" s="31">
        <v>348448000</v>
      </c>
      <c r="G16" s="31"/>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row>
  </sheetData>
  <mergeCells count="11">
    <mergeCell ref="N3:O3"/>
    <mergeCell ref="D3:E3"/>
    <mergeCell ref="F3:G3"/>
    <mergeCell ref="H3:I3"/>
    <mergeCell ref="J3:K3"/>
    <mergeCell ref="L3:M3"/>
    <mergeCell ref="P3:Q3"/>
    <mergeCell ref="R3:S3"/>
    <mergeCell ref="T3:U3"/>
    <mergeCell ref="V3:W3"/>
    <mergeCell ref="X3:Y3"/>
  </mergeCell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A27" sqref="A27:I27"/>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23</v>
      </c>
      <c r="B4" s="45" t="s">
        <v>156</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149</v>
      </c>
      <c r="E11" s="30" t="s">
        <v>150</v>
      </c>
      <c r="F11" s="30" t="s">
        <v>15</v>
      </c>
      <c r="G11" s="30" t="s">
        <v>151</v>
      </c>
      <c r="H11" s="30" t="s">
        <v>152</v>
      </c>
      <c r="I11" s="30" t="s">
        <v>153</v>
      </c>
      <c r="L11" s="38" t="s">
        <v>40</v>
      </c>
    </row>
    <row r="12" spans="1:13" x14ac:dyDescent="0.25">
      <c r="A12" s="33" t="str">
        <f>Cereal_1</f>
        <v>Cereals &amp; Pulses</v>
      </c>
      <c r="B12" s="32" t="str">
        <f>Cereal_1</f>
        <v>0111</v>
      </c>
      <c r="C12" s="71" t="str">
        <f>Cereal_1</f>
        <v>Wheat</v>
      </c>
      <c r="D12" s="77" t="s">
        <v>157</v>
      </c>
      <c r="E12" s="77" t="s">
        <v>156</v>
      </c>
      <c r="F12" s="77" t="s">
        <v>158</v>
      </c>
      <c r="G12" s="77" t="s">
        <v>159</v>
      </c>
      <c r="H12" s="77" t="s">
        <v>158</v>
      </c>
      <c r="I12" s="77" t="s">
        <v>158</v>
      </c>
      <c r="L12" s="39">
        <v>0</v>
      </c>
    </row>
    <row r="13" spans="1:13" x14ac:dyDescent="0.25">
      <c r="A13" s="33" t="str">
        <f>Cereal_2</f>
        <v>Cereals &amp; Pulses</v>
      </c>
      <c r="B13" s="32" t="str">
        <f>Cereal_2</f>
        <v>0113</v>
      </c>
      <c r="C13" s="71" t="str">
        <f>Cereal_2</f>
        <v>Rice, paddy</v>
      </c>
      <c r="D13" s="77" t="s">
        <v>160</v>
      </c>
      <c r="E13" s="77" t="s">
        <v>161</v>
      </c>
      <c r="F13" s="77" t="s">
        <v>158</v>
      </c>
      <c r="G13" s="77" t="s">
        <v>161</v>
      </c>
      <c r="H13" s="77" t="s">
        <v>158</v>
      </c>
      <c r="I13" s="77" t="s">
        <v>158</v>
      </c>
      <c r="L13" s="39">
        <v>0</v>
      </c>
    </row>
    <row r="14" spans="1:13" x14ac:dyDescent="0.25">
      <c r="A14" s="33" t="str">
        <f>Fruits_Vegetables_1</f>
        <v>Fish &amp; Fish Products</v>
      </c>
      <c r="B14" s="32" t="str">
        <f>Fruits_Vegetables_1</f>
        <v>0</v>
      </c>
      <c r="C14" s="71" t="str">
        <f>Fruits_Vegetables_1</f>
        <v xml:space="preserve"> </v>
      </c>
      <c r="D14" s="77" t="s">
        <v>158</v>
      </c>
      <c r="E14" s="77" t="s">
        <v>158</v>
      </c>
      <c r="F14" s="77" t="s">
        <v>158</v>
      </c>
      <c r="G14" s="77" t="s">
        <v>158</v>
      </c>
      <c r="H14" s="77" t="s">
        <v>158</v>
      </c>
      <c r="I14" s="77" t="s">
        <v>158</v>
      </c>
      <c r="L14" s="39">
        <v>0</v>
      </c>
    </row>
    <row r="15" spans="1:13" x14ac:dyDescent="0.25">
      <c r="A15" s="33" t="str">
        <f>Fruits_Vegetables_2</f>
        <v>Fish &amp; Fish Products</v>
      </c>
      <c r="B15" s="32" t="str">
        <f>Fruits_Vegetables_2</f>
        <v>0</v>
      </c>
      <c r="C15" s="71" t="str">
        <f>Fruits_Vegetables_2</f>
        <v xml:space="preserve"> </v>
      </c>
      <c r="D15" s="77" t="s">
        <v>158</v>
      </c>
      <c r="E15" s="77" t="s">
        <v>158</v>
      </c>
      <c r="F15" s="77" t="s">
        <v>158</v>
      </c>
      <c r="G15" s="77" t="s">
        <v>158</v>
      </c>
      <c r="H15" s="77" t="s">
        <v>158</v>
      </c>
      <c r="I15" s="77" t="s">
        <v>158</v>
      </c>
      <c r="L15" s="39">
        <v>0</v>
      </c>
    </row>
    <row r="16" spans="1:13" x14ac:dyDescent="0.25">
      <c r="A16" s="33" t="str">
        <f>Roots_Tubers_Oil_1</f>
        <v>Fruits &amp; Vegetables</v>
      </c>
      <c r="B16" s="32" t="str">
        <f>Roots_Tubers_Oil_1</f>
        <v>01312</v>
      </c>
      <c r="C16" s="71" t="str">
        <f>Roots_Tubers_Oil_1</f>
        <v>Bananas</v>
      </c>
      <c r="D16" s="77" t="s">
        <v>162</v>
      </c>
      <c r="E16" s="77" t="s">
        <v>156</v>
      </c>
      <c r="F16" s="77" t="s">
        <v>158</v>
      </c>
      <c r="G16" s="77" t="s">
        <v>156</v>
      </c>
      <c r="H16" s="77" t="s">
        <v>158</v>
      </c>
      <c r="I16" s="77" t="s">
        <v>158</v>
      </c>
      <c r="L16" s="39">
        <v>0</v>
      </c>
    </row>
    <row r="17" spans="1:27" x14ac:dyDescent="0.25">
      <c r="A17" s="33" t="str">
        <f>Roots_Tubers_Oil_2</f>
        <v>Fruits &amp; Vegetables</v>
      </c>
      <c r="B17" s="32" t="str">
        <f>Roots_Tubers_Oil_2</f>
        <v>01316</v>
      </c>
      <c r="C17" s="71" t="str">
        <f>Roots_Tubers_Oil_2</f>
        <v>Mangoes, mangosteens, guavas</v>
      </c>
      <c r="D17" s="77" t="s">
        <v>163</v>
      </c>
      <c r="E17" s="77" t="s">
        <v>156</v>
      </c>
      <c r="F17" s="77" t="s">
        <v>158</v>
      </c>
      <c r="G17" s="77" t="s">
        <v>156</v>
      </c>
      <c r="H17" s="77" t="s">
        <v>164</v>
      </c>
      <c r="I17" s="77" t="s">
        <v>158</v>
      </c>
      <c r="L17" s="39">
        <v>0</v>
      </c>
      <c r="X17" s="19"/>
      <c r="Y17" s="19"/>
      <c r="Z17" s="19"/>
      <c r="AA17" s="19"/>
    </row>
    <row r="18" spans="1:27" x14ac:dyDescent="0.25">
      <c r="A18" s="33" t="str">
        <f>Animals_Products_1</f>
        <v>Meat &amp; Animals Products</v>
      </c>
      <c r="B18" s="32" t="str">
        <f>Animals_Products_1</f>
        <v>02211</v>
      </c>
      <c r="C18" s="71" t="str">
        <f>Animals_Products_1</f>
        <v>Milk, whole fresh cow</v>
      </c>
      <c r="D18" s="77" t="s">
        <v>158</v>
      </c>
      <c r="E18" s="77" t="s">
        <v>158</v>
      </c>
      <c r="F18" s="77" t="s">
        <v>158</v>
      </c>
      <c r="G18" s="77" t="s">
        <v>158</v>
      </c>
      <c r="H18" s="77" t="s">
        <v>158</v>
      </c>
      <c r="I18" s="77" t="s">
        <v>158</v>
      </c>
      <c r="L18" s="39">
        <v>0</v>
      </c>
    </row>
    <row r="19" spans="1:27" x14ac:dyDescent="0.25">
      <c r="A19" s="33" t="str">
        <f>Animals_Products_2</f>
        <v>Meat &amp; Animals Products</v>
      </c>
      <c r="B19" s="32" t="str">
        <f>Animals_Products_2</f>
        <v>21121</v>
      </c>
      <c r="C19" s="71" t="str">
        <f>Animals_Products_2</f>
        <v>Meat, chicken</v>
      </c>
      <c r="D19" s="77" t="s">
        <v>158</v>
      </c>
      <c r="E19" s="77" t="s">
        <v>158</v>
      </c>
      <c r="F19" s="77" t="s">
        <v>158</v>
      </c>
      <c r="G19" s="77" t="s">
        <v>158</v>
      </c>
      <c r="H19" s="77" t="s">
        <v>158</v>
      </c>
      <c r="I19" s="77" t="s">
        <v>158</v>
      </c>
      <c r="L19" s="39">
        <v>0</v>
      </c>
    </row>
    <row r="20" spans="1:27" x14ac:dyDescent="0.25">
      <c r="A20" s="33" t="str">
        <f>Fish_1</f>
        <v>Roots, Tubers &amp; Oil-Bearing Crops</v>
      </c>
      <c r="B20" s="32" t="str">
        <f>Fish_1</f>
        <v>0142</v>
      </c>
      <c r="C20" s="71" t="str">
        <f>Fish_1</f>
        <v>Groundnuts, with shell</v>
      </c>
      <c r="D20" s="77" t="s">
        <v>165</v>
      </c>
      <c r="E20" s="77" t="s">
        <v>156</v>
      </c>
      <c r="F20" s="77" t="s">
        <v>158</v>
      </c>
      <c r="G20" s="77" t="s">
        <v>166</v>
      </c>
      <c r="H20" s="77" t="s">
        <v>158</v>
      </c>
      <c r="I20" s="77" t="s">
        <v>158</v>
      </c>
      <c r="L20" s="39">
        <v>0</v>
      </c>
    </row>
    <row r="21" spans="1:27" x14ac:dyDescent="0.25">
      <c r="A21" s="33" t="str">
        <f>Fish_2</f>
        <v>Roots, Tubers &amp; Oil-Bearing Crops</v>
      </c>
      <c r="B21" s="32" t="str">
        <f>Fish_2</f>
        <v>01510</v>
      </c>
      <c r="C21" s="71" t="str">
        <f>Fish_2</f>
        <v>Potatoes</v>
      </c>
      <c r="D21" s="77" t="s">
        <v>167</v>
      </c>
      <c r="E21" s="77" t="s">
        <v>156</v>
      </c>
      <c r="F21" s="77" t="s">
        <v>158</v>
      </c>
      <c r="G21" s="77" t="s">
        <v>168</v>
      </c>
      <c r="H21" s="77" t="s">
        <v>169</v>
      </c>
      <c r="I21" s="77" t="s">
        <v>158</v>
      </c>
      <c r="L21" s="39">
        <v>0</v>
      </c>
    </row>
    <row r="22" spans="1:27" x14ac:dyDescent="0.25">
      <c r="A22" s="33" t="str">
        <f>Other_1</f>
        <v>Other</v>
      </c>
      <c r="B22" s="32" t="str">
        <f>Other_1</f>
        <v>01654</v>
      </c>
      <c r="C22" s="71" t="str">
        <f>Other_1</f>
        <v>Anise, badian, fennel, coriander</v>
      </c>
      <c r="D22" s="77" t="s">
        <v>170</v>
      </c>
      <c r="E22" s="77" t="s">
        <v>156</v>
      </c>
      <c r="F22" s="77" t="s">
        <v>158</v>
      </c>
      <c r="G22" s="77" t="s">
        <v>156</v>
      </c>
      <c r="H22" s="77" t="s">
        <v>158</v>
      </c>
      <c r="I22" s="77" t="s">
        <v>158</v>
      </c>
      <c r="L22" s="39">
        <v>0</v>
      </c>
    </row>
    <row r="23" spans="1:27" ht="15.75" customHeight="1" x14ac:dyDescent="0.25">
      <c r="A23" s="34" t="str">
        <f>Other_2</f>
        <v>Other</v>
      </c>
      <c r="B23" s="35" t="str">
        <f>Other_2</f>
        <v>01802</v>
      </c>
      <c r="C23" s="72" t="str">
        <f>Other_2</f>
        <v>Sugar cane</v>
      </c>
      <c r="D23" s="77" t="s">
        <v>171</v>
      </c>
      <c r="E23" s="77" t="s">
        <v>156</v>
      </c>
      <c r="F23" s="77" t="s">
        <v>158</v>
      </c>
      <c r="G23" s="77" t="s">
        <v>156</v>
      </c>
      <c r="H23" s="77" t="s">
        <v>158</v>
      </c>
      <c r="I23" s="77" t="s">
        <v>158</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91,226,374</v>
      </c>
      <c r="N31" s="67">
        <f>L31*M31</f>
        <v>0</v>
      </c>
      <c r="O31" s="68" t="str">
        <f>IF(ISNUMBER(D12),M31*(1+D12/100),M31)</f>
        <v xml:space="preserve"> 91,226,374</v>
      </c>
      <c r="P31" s="31">
        <f>SUM('Step1a_AnnualProduction&amp;Imports'!D5:E5)</f>
        <v>87041915.585999995</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157,648,436</v>
      </c>
      <c r="N32" s="61">
        <f t="shared" ref="N32:N42" si="6">L32*M32</f>
        <v>0</v>
      </c>
      <c r="O32" s="68" t="str">
        <f>IF(ISNUMBER(D13),M32*(1+D13/100),M32)</f>
        <v>157,648,436</v>
      </c>
      <c r="P32" s="31">
        <f>SUM('Step1a_AnnualProduction&amp;Imports'!D6:E6)</f>
        <v>156540000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SUM('Step1a_AnnualProduction&amp;Imports'!D8:E8)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29,172,500</v>
      </c>
      <c r="N35" s="61">
        <f t="shared" si="6"/>
        <v>0</v>
      </c>
      <c r="O35" s="68" t="str">
        <f t="shared" si="8"/>
        <v xml:space="preserve"> 29,172,500</v>
      </c>
      <c r="P35" s="31">
        <f>SUM('Step1a_AnnualProduction&amp;Imports'!D9:E9)</f>
        <v>29221000</v>
      </c>
      <c r="Q35" s="41">
        <f t="shared" si="7"/>
        <v>0</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18,653,638</v>
      </c>
      <c r="N36" s="61">
        <f t="shared" si="6"/>
        <v>0</v>
      </c>
      <c r="O36" s="68" t="str">
        <f t="shared" si="8"/>
        <v xml:space="preserve"> 18,653,638</v>
      </c>
      <c r="P36" s="31">
        <f>SUM('Step1a_AnnualProduction&amp;Imports'!D10:E10)</f>
        <v>18527751.473000001</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75,530,770</v>
      </c>
      <c r="N37" s="61">
        <f t="shared" si="6"/>
        <v>0</v>
      </c>
      <c r="O37" s="68" t="str">
        <f t="shared" si="8"/>
        <v xml:space="preserve"> 75,530,770</v>
      </c>
      <c r="P37" s="31">
        <f>SUM('Step1a_AnnualProduction&amp;Imports'!D11:E11)</f>
        <v>73645533.570999995</v>
      </c>
      <c r="Q37" s="41">
        <f t="shared" si="7"/>
        <v>0</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3,331,318</v>
      </c>
      <c r="N38" s="61">
        <f t="shared" si="6"/>
        <v>0</v>
      </c>
      <c r="O38" s="68" t="str">
        <f t="shared" si="8"/>
        <v xml:space="preserve">  3,331,318</v>
      </c>
      <c r="P38" s="31">
        <f>SUM('Step1a_AnnualProduction&amp;Imports'!D12:E12)</f>
        <v>3263816.0449999999</v>
      </c>
      <c r="Q38" s="41">
        <f t="shared" si="7"/>
        <v>0</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6,814,000</v>
      </c>
      <c r="N39" s="61">
        <f t="shared" si="6"/>
        <v>0</v>
      </c>
      <c r="O39" s="68" t="str">
        <f t="shared" si="8"/>
        <v xml:space="preserve">  6,814,000</v>
      </c>
      <c r="P39" s="31">
        <f>SUM('Step1a_AnnualProduction&amp;Imports'!D13:E13)</f>
        <v>6771000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45,889,524</v>
      </c>
      <c r="N40" s="61">
        <f t="shared" si="6"/>
        <v>0</v>
      </c>
      <c r="O40" s="68" t="str">
        <f t="shared" si="8"/>
        <v xml:space="preserve"> 45,889,524</v>
      </c>
      <c r="P40" s="31">
        <f>SUM('Step1a_AnnualProduction&amp;Imports'!D14:E14)</f>
        <v>48009024.359999999</v>
      </c>
      <c r="Q40" s="41">
        <f t="shared" si="7"/>
        <v>0</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634,361</v>
      </c>
      <c r="N41" s="61">
        <f t="shared" si="6"/>
        <v>0</v>
      </c>
      <c r="O41" s="68" t="str">
        <f t="shared" si="8"/>
        <v xml:space="preserve">    634,361</v>
      </c>
      <c r="P41" s="31">
        <f>SUM('Step1a_AnnualProduction&amp;Imports'!D15:E15)</f>
        <v>571997.23100000003</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355,390,500</v>
      </c>
      <c r="N42" s="61">
        <f t="shared" si="6"/>
        <v>0</v>
      </c>
      <c r="O42" s="68" t="str">
        <f t="shared" si="8"/>
        <v>355,390,500</v>
      </c>
      <c r="P42" s="31">
        <f>SUM('Step1a_AnnualProduction&amp;Imports'!D16:E16)</f>
        <v>362333000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23" priority="2" operator="equal">
      <formula>1</formula>
    </cfRule>
  </conditionalFormatting>
  <conditionalFormatting sqref="L12:L23">
    <cfRule type="expression" dxfId="2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9"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23</v>
      </c>
      <c r="B4" s="45" t="s">
        <v>142</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145</v>
      </c>
      <c r="M11" t="s">
        <v>146</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0.06</v>
      </c>
      <c r="M12" t="s">
        <v>147</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4.2000000000000003E-2</v>
      </c>
      <c r="M13" t="s">
        <v>147</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2.7E-2</v>
      </c>
      <c r="M16" t="s">
        <v>147</v>
      </c>
    </row>
    <row r="17" spans="1:27" x14ac:dyDescent="0.25">
      <c r="A17" s="33" t="str">
        <f>Roots_Tubers_Oil_2</f>
        <v>Fruits &amp; Vegetables</v>
      </c>
      <c r="B17" s="32" t="str">
        <f>Roots_Tubers_Oil_2</f>
        <v>01316</v>
      </c>
      <c r="C17" s="71" t="str">
        <f>Roots_Tubers_Oil_2</f>
        <v>Mangoes, mangosteens, guavas</v>
      </c>
      <c r="D17" s="77" t="s">
        <v>19</v>
      </c>
      <c r="E17" s="77" t="s">
        <v>19</v>
      </c>
      <c r="F17" s="77" t="s">
        <v>19</v>
      </c>
      <c r="G17" s="77" t="s">
        <v>19</v>
      </c>
      <c r="H17" s="77" t="s">
        <v>19</v>
      </c>
      <c r="I17" s="77" t="s">
        <v>19</v>
      </c>
      <c r="L17" s="39">
        <v>4.3999999999999997E-2</v>
      </c>
      <c r="M17" t="s">
        <v>147</v>
      </c>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v>6.8000000000000005E-2</v>
      </c>
      <c r="M18" t="s">
        <v>147</v>
      </c>
    </row>
    <row r="19" spans="1:27" x14ac:dyDescent="0.25">
      <c r="A19" s="33" t="str">
        <f>Animals_Products_2</f>
        <v>Meat &amp; Animals Products</v>
      </c>
      <c r="B19" s="32" t="str">
        <f>Animals_Products_2</f>
        <v>21121</v>
      </c>
      <c r="C19" s="71" t="str">
        <f>Animals_Products_2</f>
        <v>Meat, chicken</v>
      </c>
      <c r="D19" s="77" t="s">
        <v>19</v>
      </c>
      <c r="E19" s="77" t="s">
        <v>19</v>
      </c>
      <c r="F19" s="77" t="s">
        <v>19</v>
      </c>
      <c r="G19" s="77" t="s">
        <v>19</v>
      </c>
      <c r="H19" s="77" t="s">
        <v>19</v>
      </c>
      <c r="I19" s="77" t="s">
        <v>19</v>
      </c>
      <c r="L19" s="39">
        <v>0.31900000000000001</v>
      </c>
      <c r="M19" t="s">
        <v>147</v>
      </c>
    </row>
    <row r="20" spans="1:27" x14ac:dyDescent="0.25">
      <c r="A20" s="33" t="str">
        <f>Fish_1</f>
        <v>Roots, Tubers &amp; Oil-Bearing Crops</v>
      </c>
      <c r="B20" s="32" t="str">
        <f>Fish_1</f>
        <v>0142</v>
      </c>
      <c r="C20" s="71" t="str">
        <f>Fish_1</f>
        <v>Groundnuts, with shell</v>
      </c>
      <c r="D20" s="77" t="s">
        <v>19</v>
      </c>
      <c r="E20" s="77" t="s">
        <v>19</v>
      </c>
      <c r="F20" s="77" t="s">
        <v>19</v>
      </c>
      <c r="G20" s="77" t="s">
        <v>19</v>
      </c>
      <c r="H20" s="77" t="s">
        <v>19</v>
      </c>
      <c r="I20" s="77" t="s">
        <v>19</v>
      </c>
      <c r="L20" s="39">
        <v>8.5000000000000006E-2</v>
      </c>
      <c r="M20" t="s">
        <v>147</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8.5000000000000006E-2</v>
      </c>
      <c r="M21" t="s">
        <v>147</v>
      </c>
    </row>
    <row r="22" spans="1:27" x14ac:dyDescent="0.25">
      <c r="A22" s="33" t="str">
        <f>Other_1</f>
        <v>Other</v>
      </c>
      <c r="B22" s="32" t="str">
        <f>Other_1</f>
        <v>01654</v>
      </c>
      <c r="C22" s="71" t="str">
        <f>Other_1</f>
        <v>Anise, badian, fennel, coriander</v>
      </c>
      <c r="D22" s="77" t="s">
        <v>19</v>
      </c>
      <c r="E22" s="77" t="s">
        <v>19</v>
      </c>
      <c r="F22" s="77" t="s">
        <v>19</v>
      </c>
      <c r="G22" s="77" t="s">
        <v>19</v>
      </c>
      <c r="H22" s="77" t="s">
        <v>19</v>
      </c>
      <c r="I22" s="77" t="s">
        <v>19</v>
      </c>
      <c r="L22" s="39">
        <v>0.02</v>
      </c>
      <c r="M22" t="s">
        <v>147</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0.02</v>
      </c>
      <c r="M23" t="s">
        <v>147</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0.06</v>
      </c>
      <c r="M31" s="81" t="str">
        <f>Cereal_1_Prod</f>
        <v xml:space="preserve"> 91,226,374</v>
      </c>
      <c r="N31" s="67">
        <f>L31*M31</f>
        <v>5473582.4399999995</v>
      </c>
      <c r="O31" s="68" t="str">
        <f>IF(ISNUMBER(D12),M31*(1+D12/100),M31)</f>
        <v xml:space="preserve"> 91,226,374</v>
      </c>
      <c r="P31" s="31">
        <f>SUM('Step1a_AnnualProduction&amp;Imports'!D5:E5)</f>
        <v>87041915.585999995</v>
      </c>
      <c r="Q31" s="41">
        <f>P31*L31</f>
        <v>5222514.9351599999</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4.2000000000000003E-2</v>
      </c>
      <c r="M32" s="81" t="str">
        <f>Cereal_2_Prod</f>
        <v>157,648,436</v>
      </c>
      <c r="N32" s="61">
        <f t="shared" ref="N32:N42" si="6">L32*M32</f>
        <v>6621234.3120000008</v>
      </c>
      <c r="O32" s="68" t="str">
        <f>IF(ISNUMBER(D13),M32*(1+D13/100),M32)</f>
        <v>157,648,436</v>
      </c>
      <c r="P32" s="31">
        <f>SUM('Step1a_AnnualProduction&amp;Imports'!D6:E6)</f>
        <v>156540000</v>
      </c>
      <c r="Q32" s="41">
        <f t="shared" ref="Q32:Q42" si="7">P32*L32</f>
        <v>6574680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SUM('Step1a_AnnualProduction&amp;Imports'!D8:E8)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2.7E-2</v>
      </c>
      <c r="M35" s="81" t="str">
        <f>Roots_Tubers_Oil_1_Prod</f>
        <v xml:space="preserve"> 29,172,500</v>
      </c>
      <c r="N35" s="61">
        <f t="shared" si="6"/>
        <v>787657.5</v>
      </c>
      <c r="O35" s="68" t="str">
        <f t="shared" si="8"/>
        <v xml:space="preserve"> 29,172,500</v>
      </c>
      <c r="P35" s="31">
        <f>SUM('Step1a_AnnualProduction&amp;Imports'!D9:E9)</f>
        <v>29221000</v>
      </c>
      <c r="Q35" s="41">
        <f t="shared" si="7"/>
        <v>788967</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4.3999999999999997E-2</v>
      </c>
      <c r="M36" s="81" t="str">
        <f>Roots_Tubers_Oil_2_Prod</f>
        <v xml:space="preserve"> 18,653,638</v>
      </c>
      <c r="N36" s="61">
        <f t="shared" si="6"/>
        <v>820760.07199999993</v>
      </c>
      <c r="O36" s="68" t="str">
        <f t="shared" si="8"/>
        <v xml:space="preserve"> 18,653,638</v>
      </c>
      <c r="P36" s="31">
        <f>SUM('Step1a_AnnualProduction&amp;Imports'!D10:E10)</f>
        <v>18527751.473000001</v>
      </c>
      <c r="Q36" s="41">
        <f t="shared" si="7"/>
        <v>815221.06481200003</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6.8000000000000005E-2</v>
      </c>
      <c r="M37" s="81" t="str">
        <f>Animals_Products_1_Prod</f>
        <v xml:space="preserve"> 75,530,770</v>
      </c>
      <c r="N37" s="61">
        <f t="shared" si="6"/>
        <v>5136092.3600000003</v>
      </c>
      <c r="O37" s="68" t="str">
        <f t="shared" si="8"/>
        <v xml:space="preserve"> 75,530,770</v>
      </c>
      <c r="P37" s="31">
        <f>SUM('Step1a_AnnualProduction&amp;Imports'!D11:E11)</f>
        <v>73645533.570999995</v>
      </c>
      <c r="Q37" s="41">
        <f t="shared" si="7"/>
        <v>5007896.2828280004</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0.31900000000000001</v>
      </c>
      <c r="M38" s="81" t="str">
        <f>Animals_Products_2_Prod</f>
        <v xml:space="preserve">  3,331,318</v>
      </c>
      <c r="N38" s="61">
        <f t="shared" si="6"/>
        <v>1062690.442</v>
      </c>
      <c r="O38" s="68" t="str">
        <f t="shared" si="8"/>
        <v xml:space="preserve">  3,331,318</v>
      </c>
      <c r="P38" s="31">
        <f>SUM('Step1a_AnnualProduction&amp;Imports'!D12:E12)</f>
        <v>3263816.0449999999</v>
      </c>
      <c r="Q38" s="41">
        <f t="shared" si="7"/>
        <v>1041157.318355</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8.5000000000000006E-2</v>
      </c>
      <c r="M39" s="81" t="str">
        <f>Fish_1_Prod</f>
        <v xml:space="preserve">  6,814,000</v>
      </c>
      <c r="N39" s="61">
        <f t="shared" si="6"/>
        <v>579190</v>
      </c>
      <c r="O39" s="68" t="str">
        <f t="shared" si="8"/>
        <v xml:space="preserve">  6,814,000</v>
      </c>
      <c r="P39" s="31">
        <f>SUM('Step1a_AnnualProduction&amp;Imports'!D13:E13)</f>
        <v>6771000</v>
      </c>
      <c r="Q39" s="41">
        <f t="shared" si="7"/>
        <v>575535</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8.5000000000000006E-2</v>
      </c>
      <c r="M40" s="81" t="str">
        <f>Fish_2_Prod</f>
        <v xml:space="preserve"> 45,889,524</v>
      </c>
      <c r="N40" s="61">
        <f t="shared" si="6"/>
        <v>3900609.5400000005</v>
      </c>
      <c r="O40" s="68" t="str">
        <f t="shared" si="8"/>
        <v xml:space="preserve"> 45,889,524</v>
      </c>
      <c r="P40" s="31">
        <f>SUM('Step1a_AnnualProduction&amp;Imports'!D14:E14)</f>
        <v>48009024.359999999</v>
      </c>
      <c r="Q40" s="41">
        <f t="shared" si="7"/>
        <v>4080767.0706000002</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0.02</v>
      </c>
      <c r="M41" s="81" t="str">
        <f>Other_1_Prod</f>
        <v xml:space="preserve">    634,361</v>
      </c>
      <c r="N41" s="61">
        <f t="shared" si="6"/>
        <v>12687.220000000001</v>
      </c>
      <c r="O41" s="68" t="str">
        <f t="shared" si="8"/>
        <v xml:space="preserve">    634,361</v>
      </c>
      <c r="P41" s="31">
        <f>SUM('Step1a_AnnualProduction&amp;Imports'!D15:E15)</f>
        <v>571997.23100000003</v>
      </c>
      <c r="Q41" s="41">
        <f t="shared" si="7"/>
        <v>11439.94462</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0.02</v>
      </c>
      <c r="M42" s="81" t="str">
        <f>Other_2_Prod</f>
        <v>355,390,500</v>
      </c>
      <c r="N42" s="61">
        <f t="shared" si="6"/>
        <v>7107810</v>
      </c>
      <c r="O42" s="68" t="str">
        <f t="shared" si="8"/>
        <v>355,390,500</v>
      </c>
      <c r="P42" s="31">
        <f>SUM('Step1a_AnnualProduction&amp;Imports'!D16:E16)</f>
        <v>362333000</v>
      </c>
      <c r="Q42" s="41">
        <f t="shared" si="7"/>
        <v>7246660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L8:M8"/>
    <mergeCell ref="A1:H1"/>
    <mergeCell ref="D10:I10"/>
    <mergeCell ref="D29:I29"/>
    <mergeCell ref="A27:I27"/>
    <mergeCell ref="A8:I8"/>
  </mergeCells>
  <conditionalFormatting sqref="N12">
    <cfRule type="cellIs" dxfId="21" priority="5" operator="equal">
      <formula>1</formula>
    </cfRule>
  </conditionalFormatting>
  <conditionalFormatting sqref="L12:L23">
    <cfRule type="expression" dxfId="2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H43" sqref="H4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23</v>
      </c>
      <c r="B4" s="45" t="s">
        <v>148</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149</v>
      </c>
      <c r="E11" s="30" t="s">
        <v>150</v>
      </c>
      <c r="F11" s="30" t="s">
        <v>15</v>
      </c>
      <c r="G11" s="30" t="s">
        <v>151</v>
      </c>
      <c r="H11" s="30" t="s">
        <v>152</v>
      </c>
      <c r="I11" s="30" t="s">
        <v>153</v>
      </c>
      <c r="L11" s="38" t="s">
        <v>145</v>
      </c>
      <c r="M11" t="s">
        <v>146</v>
      </c>
    </row>
    <row r="12" spans="1:13" x14ac:dyDescent="0.25">
      <c r="A12" s="33" t="str">
        <f>Cereal_1</f>
        <v>Cereals &amp; Pulses</v>
      </c>
      <c r="B12" s="32" t="str">
        <f>Cereal_1</f>
        <v>0111</v>
      </c>
      <c r="C12" s="71" t="str">
        <f>Cereal_1</f>
        <v>Wheat</v>
      </c>
      <c r="D12" s="77">
        <v>0</v>
      </c>
      <c r="E12" s="77">
        <v>0</v>
      </c>
      <c r="F12" s="77">
        <v>0</v>
      </c>
      <c r="G12" s="77">
        <v>0</v>
      </c>
      <c r="H12" s="77">
        <v>0</v>
      </c>
      <c r="I12" s="77">
        <v>0</v>
      </c>
      <c r="L12" s="39">
        <v>0.06</v>
      </c>
      <c r="M12" t="s">
        <v>147</v>
      </c>
    </row>
    <row r="13" spans="1:13" x14ac:dyDescent="0.25">
      <c r="A13" s="33" t="str">
        <f>Cereal_2</f>
        <v>Cereals &amp; Pulses</v>
      </c>
      <c r="B13" s="32" t="str">
        <f>Cereal_2</f>
        <v>0113</v>
      </c>
      <c r="C13" s="71" t="str">
        <f>Cereal_2</f>
        <v>Rice, paddy</v>
      </c>
      <c r="D13" s="77">
        <v>0</v>
      </c>
      <c r="E13" s="77">
        <v>0</v>
      </c>
      <c r="F13" s="77">
        <v>0</v>
      </c>
      <c r="G13" s="77">
        <v>0</v>
      </c>
      <c r="H13" s="77">
        <v>0</v>
      </c>
      <c r="I13" s="77">
        <v>0</v>
      </c>
      <c r="L13" s="39">
        <v>4.2000000000000003E-2</v>
      </c>
      <c r="M13" t="s">
        <v>147</v>
      </c>
    </row>
    <row r="14" spans="1:13" x14ac:dyDescent="0.25">
      <c r="A14" s="33" t="str">
        <f>Fruits_Vegetables_1</f>
        <v>Fish &amp; Fish Products</v>
      </c>
      <c r="B14" s="32" t="str">
        <f>Fruits_Vegetables_1</f>
        <v>0</v>
      </c>
      <c r="C14" s="71" t="str">
        <f>Fruits_Vegetables_1</f>
        <v xml:space="preserve"> </v>
      </c>
      <c r="D14" s="77">
        <v>0</v>
      </c>
      <c r="E14" s="77">
        <v>0</v>
      </c>
      <c r="F14" s="77">
        <v>0</v>
      </c>
      <c r="G14" s="77">
        <v>0</v>
      </c>
      <c r="H14" s="77">
        <v>0</v>
      </c>
      <c r="I14" s="77">
        <v>0</v>
      </c>
      <c r="L14" s="39"/>
    </row>
    <row r="15" spans="1:13" x14ac:dyDescent="0.25">
      <c r="A15" s="33" t="str">
        <f>Fruits_Vegetables_2</f>
        <v>Fish &amp; Fish Products</v>
      </c>
      <c r="B15" s="32" t="str">
        <f>Fruits_Vegetables_2</f>
        <v>0</v>
      </c>
      <c r="C15" s="71" t="str">
        <f>Fruits_Vegetables_2</f>
        <v xml:space="preserve"> </v>
      </c>
      <c r="D15" s="77">
        <v>0</v>
      </c>
      <c r="E15" s="77">
        <v>0</v>
      </c>
      <c r="F15" s="77">
        <v>0</v>
      </c>
      <c r="G15" s="77">
        <v>0</v>
      </c>
      <c r="H15" s="77">
        <v>0</v>
      </c>
      <c r="I15" s="77">
        <v>0</v>
      </c>
      <c r="L15" s="39"/>
    </row>
    <row r="16" spans="1:13" x14ac:dyDescent="0.25">
      <c r="A16" s="33" t="str">
        <f>Roots_Tubers_Oil_1</f>
        <v>Fruits &amp; Vegetables</v>
      </c>
      <c r="B16" s="32" t="str">
        <f>Roots_Tubers_Oil_1</f>
        <v>01312</v>
      </c>
      <c r="C16" s="71" t="str">
        <f>Roots_Tubers_Oil_1</f>
        <v>Bananas</v>
      </c>
      <c r="D16" s="77">
        <v>0</v>
      </c>
      <c r="E16" s="77">
        <v>0</v>
      </c>
      <c r="F16" s="77">
        <v>0</v>
      </c>
      <c r="G16" s="77">
        <v>0</v>
      </c>
      <c r="H16" s="77">
        <v>0</v>
      </c>
      <c r="I16" s="77">
        <v>0</v>
      </c>
      <c r="L16" s="39">
        <v>2.7E-2</v>
      </c>
      <c r="M16" t="s">
        <v>147</v>
      </c>
    </row>
    <row r="17" spans="1:27" x14ac:dyDescent="0.25">
      <c r="A17" s="33" t="str">
        <f>Roots_Tubers_Oil_2</f>
        <v>Fruits &amp; Vegetables</v>
      </c>
      <c r="B17" s="32" t="str">
        <f>Roots_Tubers_Oil_2</f>
        <v>01316</v>
      </c>
      <c r="C17" s="71" t="str">
        <f>Roots_Tubers_Oil_2</f>
        <v>Mangoes, mangosteens, guavas</v>
      </c>
      <c r="D17" s="77">
        <v>0</v>
      </c>
      <c r="E17" s="77">
        <v>0</v>
      </c>
      <c r="F17" s="77">
        <v>0</v>
      </c>
      <c r="G17" s="77">
        <v>0</v>
      </c>
      <c r="H17" s="77">
        <v>0</v>
      </c>
      <c r="I17" s="77">
        <v>0</v>
      </c>
      <c r="L17" s="39">
        <v>4.3999999999999997E-2</v>
      </c>
      <c r="M17" t="s">
        <v>147</v>
      </c>
      <c r="X17" s="19"/>
      <c r="Y17" s="19"/>
      <c r="Z17" s="19"/>
      <c r="AA17" s="19"/>
    </row>
    <row r="18" spans="1:27" x14ac:dyDescent="0.25">
      <c r="A18" s="33" t="str">
        <f>Animals_Products_1</f>
        <v>Meat &amp; Animals Products</v>
      </c>
      <c r="B18" s="32" t="str">
        <f>Animals_Products_1</f>
        <v>02211</v>
      </c>
      <c r="C18" s="71" t="str">
        <f>Animals_Products_1</f>
        <v>Milk, whole fresh cow</v>
      </c>
      <c r="D18" s="77">
        <v>0</v>
      </c>
      <c r="E18" s="77">
        <v>0</v>
      </c>
      <c r="F18" s="77">
        <v>0</v>
      </c>
      <c r="G18" s="77">
        <v>0</v>
      </c>
      <c r="H18" s="77">
        <v>0</v>
      </c>
      <c r="I18" s="77">
        <v>0</v>
      </c>
      <c r="L18" s="39">
        <v>6.8000000000000005E-2</v>
      </c>
      <c r="M18" t="s">
        <v>147</v>
      </c>
    </row>
    <row r="19" spans="1:27" x14ac:dyDescent="0.25">
      <c r="A19" s="33" t="str">
        <f>Animals_Products_2</f>
        <v>Meat &amp; Animals Products</v>
      </c>
      <c r="B19" s="32" t="str">
        <f>Animals_Products_2</f>
        <v>21121</v>
      </c>
      <c r="C19" s="71" t="str">
        <f>Animals_Products_2</f>
        <v>Meat, chicken</v>
      </c>
      <c r="D19" s="77">
        <v>0</v>
      </c>
      <c r="E19" s="77">
        <v>0</v>
      </c>
      <c r="F19" s="77">
        <v>0</v>
      </c>
      <c r="G19" s="77">
        <v>0</v>
      </c>
      <c r="H19" s="77">
        <v>0</v>
      </c>
      <c r="I19" s="77">
        <v>0</v>
      </c>
      <c r="L19" s="39">
        <v>0.31900000000000001</v>
      </c>
      <c r="M19" t="s">
        <v>147</v>
      </c>
    </row>
    <row r="20" spans="1:27" x14ac:dyDescent="0.25">
      <c r="A20" s="33" t="str">
        <f>Fish_1</f>
        <v>Roots, Tubers &amp; Oil-Bearing Crops</v>
      </c>
      <c r="B20" s="32" t="str">
        <f>Fish_1</f>
        <v>0142</v>
      </c>
      <c r="C20" s="71" t="str">
        <f>Fish_1</f>
        <v>Groundnuts, with shell</v>
      </c>
      <c r="D20" s="77">
        <v>0</v>
      </c>
      <c r="E20" s="77">
        <v>0</v>
      </c>
      <c r="F20" s="77">
        <v>0</v>
      </c>
      <c r="G20" s="77">
        <v>0</v>
      </c>
      <c r="H20" s="77">
        <v>0</v>
      </c>
      <c r="I20" s="77">
        <v>0</v>
      </c>
      <c r="L20" s="39">
        <v>8.5000000000000006E-2</v>
      </c>
      <c r="M20" t="s">
        <v>147</v>
      </c>
    </row>
    <row r="21" spans="1:27" x14ac:dyDescent="0.25">
      <c r="A21" s="33" t="str">
        <f>Fish_2</f>
        <v>Roots, Tubers &amp; Oil-Bearing Crops</v>
      </c>
      <c r="B21" s="32" t="str">
        <f>Fish_2</f>
        <v>01510</v>
      </c>
      <c r="C21" s="71" t="str">
        <f>Fish_2</f>
        <v>Potatoes</v>
      </c>
      <c r="D21" s="77">
        <v>0</v>
      </c>
      <c r="E21" s="77">
        <v>0</v>
      </c>
      <c r="F21" s="77">
        <v>0</v>
      </c>
      <c r="G21" s="77">
        <v>0</v>
      </c>
      <c r="H21" s="77">
        <v>0</v>
      </c>
      <c r="I21" s="77">
        <v>0</v>
      </c>
      <c r="L21" s="39">
        <v>8.5000000000000006E-2</v>
      </c>
      <c r="M21" t="s">
        <v>147</v>
      </c>
    </row>
    <row r="22" spans="1:27" x14ac:dyDescent="0.25">
      <c r="A22" s="33" t="str">
        <f>Other_1</f>
        <v>Other</v>
      </c>
      <c r="B22" s="32" t="str">
        <f>Other_1</f>
        <v>01654</v>
      </c>
      <c r="C22" s="71" t="str">
        <f>Other_1</f>
        <v>Anise, badian, fennel, coriander</v>
      </c>
      <c r="D22" s="77">
        <v>0</v>
      </c>
      <c r="E22" s="77">
        <v>0</v>
      </c>
      <c r="F22" s="77">
        <v>0</v>
      </c>
      <c r="G22" s="77">
        <v>0</v>
      </c>
      <c r="H22" s="77">
        <v>0</v>
      </c>
      <c r="I22" s="77">
        <v>0</v>
      </c>
      <c r="L22" s="39">
        <v>0.02</v>
      </c>
      <c r="M22" t="s">
        <v>147</v>
      </c>
    </row>
    <row r="23" spans="1:27" ht="15.75" customHeight="1" x14ac:dyDescent="0.25">
      <c r="A23" s="34" t="str">
        <f>Other_2</f>
        <v>Other</v>
      </c>
      <c r="B23" s="35" t="str">
        <f>Other_2</f>
        <v>01802</v>
      </c>
      <c r="C23" s="72" t="str">
        <f>Other_2</f>
        <v>Sugar cane</v>
      </c>
      <c r="D23" s="77">
        <v>0</v>
      </c>
      <c r="E23" s="77">
        <v>0</v>
      </c>
      <c r="F23" s="77">
        <v>0</v>
      </c>
      <c r="G23" s="77">
        <v>0</v>
      </c>
      <c r="H23" s="77">
        <v>0</v>
      </c>
      <c r="I23" s="77">
        <v>0</v>
      </c>
      <c r="L23" s="39">
        <v>0.02</v>
      </c>
      <c r="M23" t="s">
        <v>147</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0.06</v>
      </c>
      <c r="M31" s="81" t="str">
        <f>Cereal_1_Prod</f>
        <v xml:space="preserve"> 91,226,374</v>
      </c>
      <c r="N31" s="67">
        <f>L31*M31</f>
        <v>5473582.4399999995</v>
      </c>
      <c r="O31" s="68">
        <f>IF(ISNUMBER(D12),M31*(1+D12/100),M31)</f>
        <v>91226374</v>
      </c>
      <c r="P31" s="31">
        <f>SUM('Step1a_AnnualProduction&amp;Imports'!F5:G5)</f>
        <v>95410832.588</v>
      </c>
      <c r="Q31" s="41">
        <f>P31*L31</f>
        <v>5724649.9552799994</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4.2000000000000003E-2</v>
      </c>
      <c r="M32" s="81" t="str">
        <f>Cereal_2_Prod</f>
        <v>157,648,436</v>
      </c>
      <c r="N32" s="61">
        <f t="shared" ref="N32:N42" si="6">L32*M32</f>
        <v>6621234.3120000008</v>
      </c>
      <c r="O32" s="68">
        <f>IF(ISNUMBER(D13),M32*(1+D13/100),M32)</f>
        <v>157648436</v>
      </c>
      <c r="P32" s="31">
        <f>SUM('Step1a_AnnualProduction&amp;Imports'!F6:G6)</f>
        <v>158756885.41936001</v>
      </c>
      <c r="Q32" s="41">
        <f t="shared" ref="Q32:Q42" si="7">P32*L32</f>
        <v>6667789.1876131212</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f t="shared" ref="O33:O42" si="8">IF(ISNUMBER(D14),M33*(1+D14/100),M33)</f>
        <v>0</v>
      </c>
      <c r="P33" s="31">
        <f>SUM('Step1a_AnnualProduction&amp;Imports'!F7:G7)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f t="shared" si="8"/>
        <v>0</v>
      </c>
      <c r="P34" s="31">
        <f>SUM('Step1a_AnnualProduction&amp;Imports'!F8:G8)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2.7E-2</v>
      </c>
      <c r="M35" s="81" t="str">
        <f>Roots_Tubers_Oil_1_Prod</f>
        <v xml:space="preserve"> 29,172,500</v>
      </c>
      <c r="N35" s="61">
        <f t="shared" si="6"/>
        <v>787657.5</v>
      </c>
      <c r="O35" s="68">
        <f t="shared" si="8"/>
        <v>29172500</v>
      </c>
      <c r="P35" s="31">
        <f>SUM('Step1a_AnnualProduction&amp;Imports'!F9:G9)</f>
        <v>29124000</v>
      </c>
      <c r="Q35" s="41">
        <f t="shared" si="7"/>
        <v>786348</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4.3999999999999997E-2</v>
      </c>
      <c r="M36" s="81" t="str">
        <f>Roots_Tubers_Oil_2_Prod</f>
        <v xml:space="preserve"> 18,653,638</v>
      </c>
      <c r="N36" s="61">
        <f t="shared" si="6"/>
        <v>820760.07199999993</v>
      </c>
      <c r="O36" s="68">
        <f t="shared" si="8"/>
        <v>18653638</v>
      </c>
      <c r="P36" s="31">
        <f>SUM('Step1a_AnnualProduction&amp;Imports'!F10:G10)</f>
        <v>18779523.956999999</v>
      </c>
      <c r="Q36" s="41">
        <f t="shared" si="7"/>
        <v>826299.05410799989</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6.8000000000000005E-2</v>
      </c>
      <c r="M37" s="81" t="str">
        <f>Animals_Products_1_Prod</f>
        <v xml:space="preserve"> 75,530,770</v>
      </c>
      <c r="N37" s="61">
        <f t="shared" si="6"/>
        <v>5136092.3600000003</v>
      </c>
      <c r="O37" s="68">
        <f t="shared" si="8"/>
        <v>75530770</v>
      </c>
      <c r="P37" s="31">
        <f>SUM('Step1a_AnnualProduction&amp;Imports'!F11:G11)</f>
        <v>77416005.952000007</v>
      </c>
      <c r="Q37" s="41">
        <f t="shared" si="7"/>
        <v>5264288.404736001</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0.31900000000000001</v>
      </c>
      <c r="M38" s="81" t="str">
        <f>Animals_Products_2_Prod</f>
        <v xml:space="preserve">  3,331,318</v>
      </c>
      <c r="N38" s="61">
        <f t="shared" si="6"/>
        <v>1062690.442</v>
      </c>
      <c r="O38" s="68">
        <f t="shared" si="8"/>
        <v>3331318</v>
      </c>
      <c r="P38" s="31">
        <f>SUM('Step1a_AnnualProduction&amp;Imports'!F12:G12)</f>
        <v>3398819.3204839998</v>
      </c>
      <c r="Q38" s="41">
        <f t="shared" si="7"/>
        <v>1084223.3632343959</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8.5000000000000006E-2</v>
      </c>
      <c r="M39" s="81" t="str">
        <f>Fish_1_Prod</f>
        <v xml:space="preserve">  6,814,000</v>
      </c>
      <c r="N39" s="61">
        <f t="shared" si="6"/>
        <v>579190</v>
      </c>
      <c r="O39" s="68">
        <f t="shared" si="8"/>
        <v>6814000</v>
      </c>
      <c r="P39" s="31">
        <f>SUM('Step1a_AnnualProduction&amp;Imports'!F13:G13)</f>
        <v>6857000</v>
      </c>
      <c r="Q39" s="41">
        <f t="shared" si="7"/>
        <v>582845</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8.5000000000000006E-2</v>
      </c>
      <c r="M40" s="81" t="str">
        <f>Fish_2_Prod</f>
        <v xml:space="preserve"> 45,889,524</v>
      </c>
      <c r="N40" s="61">
        <f t="shared" si="6"/>
        <v>3900609.5400000005</v>
      </c>
      <c r="O40" s="68">
        <f t="shared" si="8"/>
        <v>45889524</v>
      </c>
      <c r="P40" s="31">
        <f>SUM('Step1a_AnnualProduction&amp;Imports'!F14:G14)</f>
        <v>43770000</v>
      </c>
      <c r="Q40" s="41">
        <f t="shared" si="7"/>
        <v>3720450.0000000005</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0.02</v>
      </c>
      <c r="M41" s="81" t="str">
        <f>Other_1_Prod</f>
        <v xml:space="preserve">    634,361</v>
      </c>
      <c r="N41" s="61">
        <f t="shared" si="6"/>
        <v>12687.220000000001</v>
      </c>
      <c r="O41" s="68">
        <f t="shared" si="8"/>
        <v>634361</v>
      </c>
      <c r="P41" s="31">
        <f>SUM('Step1a_AnnualProduction&amp;Imports'!F15:G15)</f>
        <v>696724.41299999994</v>
      </c>
      <c r="Q41" s="41">
        <f t="shared" si="7"/>
        <v>13934.488259999998</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0.02</v>
      </c>
      <c r="M42" s="81" t="str">
        <f>Other_2_Prod</f>
        <v>355,390,500</v>
      </c>
      <c r="N42" s="61">
        <f t="shared" si="6"/>
        <v>7107810</v>
      </c>
      <c r="O42" s="68">
        <f t="shared" si="8"/>
        <v>355390500</v>
      </c>
      <c r="P42" s="31">
        <f>SUM('Step1a_AnnualProduction&amp;Imports'!F16:G16)</f>
        <v>348448000</v>
      </c>
      <c r="Q42" s="41">
        <f t="shared" si="7"/>
        <v>6968960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9" priority="3" operator="equal">
      <formula>1</formula>
    </cfRule>
  </conditionalFormatting>
  <conditionalFormatting sqref="L12:L23">
    <cfRule type="expression" dxfId="18"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3" zoomScale="85" zoomScaleNormal="85" workbookViewId="0">
      <selection activeCell="G33" sqref="G3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23</v>
      </c>
      <c r="B4" s="45" t="s">
        <v>154</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145</v>
      </c>
      <c r="M11" t="s">
        <v>146</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row>
    <row r="17" spans="1:27" x14ac:dyDescent="0.25">
      <c r="A17" s="33" t="str">
        <f>Roots_Tubers_Oil_2</f>
        <v>Fruits &amp; Vegetables</v>
      </c>
      <c r="B17" s="32" t="str">
        <f>Roots_Tubers_Oil_2</f>
        <v>01316</v>
      </c>
      <c r="C17" s="71" t="str">
        <f>Roots_Tubers_Oil_2</f>
        <v>Mangoes, mangosteens, guavas</v>
      </c>
      <c r="D17" s="77" t="s">
        <v>19</v>
      </c>
      <c r="E17" s="77" t="s">
        <v>19</v>
      </c>
      <c r="F17" s="77" t="s">
        <v>19</v>
      </c>
      <c r="G17" s="77" t="s">
        <v>19</v>
      </c>
      <c r="H17" s="77" t="s">
        <v>19</v>
      </c>
      <c r="I17" s="77" t="s">
        <v>19</v>
      </c>
      <c r="L17" s="39"/>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row>
    <row r="19" spans="1:27" x14ac:dyDescent="0.25">
      <c r="A19" s="33" t="str">
        <f>Animals_Products_2</f>
        <v>Meat &amp; Animals Products</v>
      </c>
      <c r="B19" s="32" t="str">
        <f>Animals_Products_2</f>
        <v>21121</v>
      </c>
      <c r="C19" s="71" t="str">
        <f>Animals_Products_2</f>
        <v>Meat, chicken</v>
      </c>
      <c r="D19" s="77" t="s">
        <v>19</v>
      </c>
      <c r="E19" s="77" t="s">
        <v>19</v>
      </c>
      <c r="F19" s="77" t="s">
        <v>19</v>
      </c>
      <c r="G19" s="77" t="s">
        <v>19</v>
      </c>
      <c r="H19" s="77" t="s">
        <v>19</v>
      </c>
      <c r="I19" s="77" t="s">
        <v>19</v>
      </c>
      <c r="L19" s="39"/>
    </row>
    <row r="20" spans="1:27" x14ac:dyDescent="0.25">
      <c r="A20" s="33" t="str">
        <f>Fish_1</f>
        <v>Roots, Tubers &amp; Oil-Bearing Crops</v>
      </c>
      <c r="B20" s="32" t="str">
        <f>Fish_1</f>
        <v>0142</v>
      </c>
      <c r="C20" s="71" t="str">
        <f>Fish_1</f>
        <v>Groundnuts, with shell</v>
      </c>
      <c r="D20" s="77" t="s">
        <v>19</v>
      </c>
      <c r="E20" s="77" t="s">
        <v>19</v>
      </c>
      <c r="F20" s="77" t="s">
        <v>19</v>
      </c>
      <c r="G20" s="77" t="s">
        <v>19</v>
      </c>
      <c r="H20" s="77" t="s">
        <v>19</v>
      </c>
      <c r="I20" s="77" t="s">
        <v>19</v>
      </c>
      <c r="L20" s="39"/>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row>
    <row r="22" spans="1:27" x14ac:dyDescent="0.25">
      <c r="A22" s="33" t="str">
        <f>Other_1</f>
        <v>Other</v>
      </c>
      <c r="B22" s="32" t="str">
        <f>Other_1</f>
        <v>01654</v>
      </c>
      <c r="C22" s="71" t="str">
        <f>Other_1</f>
        <v>Anise, badian, fennel, coriander</v>
      </c>
      <c r="D22" s="77" t="s">
        <v>19</v>
      </c>
      <c r="E22" s="77" t="s">
        <v>19</v>
      </c>
      <c r="F22" s="77" t="s">
        <v>19</v>
      </c>
      <c r="G22" s="77" t="s">
        <v>19</v>
      </c>
      <c r="H22" s="77" t="s">
        <v>19</v>
      </c>
      <c r="I22" s="77" t="s">
        <v>19</v>
      </c>
      <c r="L22" s="39"/>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91,226,374</v>
      </c>
      <c r="N31" s="67">
        <f>L31*M31</f>
        <v>0</v>
      </c>
      <c r="O31" s="68" t="str">
        <f>IF(ISNUMBER(D12),M31*(1+D12/100),M31)</f>
        <v xml:space="preserve"> 91,226,374</v>
      </c>
      <c r="P31" s="31">
        <f>SUM('Step1a_AnnualProduction&amp;Imports'!H5:I5)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157,648,436</v>
      </c>
      <c r="N32" s="61">
        <f t="shared" ref="N32:N42" si="6">L32*M32</f>
        <v>0</v>
      </c>
      <c r="O32" s="68" t="str">
        <f>IF(ISNUMBER(D13),M32*(1+D13/100),M32)</f>
        <v>157,648,436</v>
      </c>
      <c r="P32" s="31">
        <f>SUM('Step1a_AnnualProduction&amp;Imports'!H6:I6)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SUM('Step1a_AnnualProduction&amp;Imports'!H7:I7)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SUM('Step1a_AnnualProduction&amp;Imports'!H8:I8)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29,172,500</v>
      </c>
      <c r="N35" s="61">
        <f t="shared" si="6"/>
        <v>0</v>
      </c>
      <c r="O35" s="68" t="str">
        <f t="shared" si="8"/>
        <v xml:space="preserve"> 29,172,500</v>
      </c>
      <c r="P35" s="31">
        <f>SUM('Step1a_AnnualProduction&amp;Imports'!H9:I9)</f>
        <v>0</v>
      </c>
      <c r="Q35" s="41">
        <f t="shared" si="7"/>
        <v>0</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18,653,638</v>
      </c>
      <c r="N36" s="61">
        <f t="shared" si="6"/>
        <v>0</v>
      </c>
      <c r="O36" s="68" t="str">
        <f t="shared" si="8"/>
        <v xml:space="preserve"> 18,653,638</v>
      </c>
      <c r="P36" s="31">
        <f>SUM('Step1a_AnnualProduction&amp;Imports'!H10:I10)</f>
        <v>0</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75,530,770</v>
      </c>
      <c r="N37" s="61">
        <f t="shared" si="6"/>
        <v>0</v>
      </c>
      <c r="O37" s="68" t="str">
        <f t="shared" si="8"/>
        <v xml:space="preserve"> 75,530,770</v>
      </c>
      <c r="P37" s="31">
        <f>SUM('Step1a_AnnualProduction&amp;Imports'!H11:I11)</f>
        <v>0</v>
      </c>
      <c r="Q37" s="41">
        <f t="shared" si="7"/>
        <v>0</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3,331,318</v>
      </c>
      <c r="N38" s="61">
        <f t="shared" si="6"/>
        <v>0</v>
      </c>
      <c r="O38" s="68" t="str">
        <f t="shared" si="8"/>
        <v xml:space="preserve">  3,331,318</v>
      </c>
      <c r="P38" s="31">
        <f>SUM('Step1a_AnnualProduction&amp;Imports'!H12:I12)</f>
        <v>0</v>
      </c>
      <c r="Q38" s="41">
        <f t="shared" si="7"/>
        <v>0</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6,814,000</v>
      </c>
      <c r="N39" s="61">
        <f t="shared" si="6"/>
        <v>0</v>
      </c>
      <c r="O39" s="68" t="str">
        <f t="shared" si="8"/>
        <v xml:space="preserve">  6,814,000</v>
      </c>
      <c r="P39" s="31">
        <f>SUM('Step1a_AnnualProduction&amp;Imports'!H13:I13)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45,889,524</v>
      </c>
      <c r="N40" s="61">
        <f t="shared" si="6"/>
        <v>0</v>
      </c>
      <c r="O40" s="68" t="str">
        <f t="shared" si="8"/>
        <v xml:space="preserve"> 45,889,524</v>
      </c>
      <c r="P40" s="31">
        <f>SUM('Step1a_AnnualProduction&amp;Imports'!H14:I14)</f>
        <v>0</v>
      </c>
      <c r="Q40" s="41">
        <f t="shared" si="7"/>
        <v>0</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634,361</v>
      </c>
      <c r="N41" s="61">
        <f t="shared" si="6"/>
        <v>0</v>
      </c>
      <c r="O41" s="68" t="str">
        <f t="shared" si="8"/>
        <v xml:space="preserve">    634,361</v>
      </c>
      <c r="P41" s="31">
        <f>SUM('Step1a_AnnualProduction&amp;Imports'!H15:I15)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355,390,500</v>
      </c>
      <c r="N42" s="61">
        <f t="shared" si="6"/>
        <v>0</v>
      </c>
      <c r="O42" s="68" t="str">
        <f t="shared" si="8"/>
        <v>355,390,500</v>
      </c>
      <c r="P42" s="31">
        <f>SUM('Step1a_AnnualProduction&amp;Imports'!H16:I16)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7" priority="3" operator="equal">
      <formula>1</formula>
    </cfRule>
  </conditionalFormatting>
  <conditionalFormatting sqref="L12:L23">
    <cfRule type="expression" dxfId="16"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7"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23</v>
      </c>
      <c r="B4" s="45" t="s">
        <v>155</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145</v>
      </c>
      <c r="M11" t="s">
        <v>146</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row>
    <row r="17" spans="1:27" x14ac:dyDescent="0.25">
      <c r="A17" s="33" t="str">
        <f>Roots_Tubers_Oil_2</f>
        <v>Fruits &amp; Vegetables</v>
      </c>
      <c r="B17" s="32" t="str">
        <f>Roots_Tubers_Oil_2</f>
        <v>01316</v>
      </c>
      <c r="C17" s="71" t="str">
        <f>Roots_Tubers_Oil_2</f>
        <v>Mangoes, mangosteens, guavas</v>
      </c>
      <c r="D17" s="77" t="s">
        <v>19</v>
      </c>
      <c r="E17" s="77" t="s">
        <v>19</v>
      </c>
      <c r="F17" s="77" t="s">
        <v>19</v>
      </c>
      <c r="G17" s="77" t="s">
        <v>19</v>
      </c>
      <c r="H17" s="77" t="s">
        <v>19</v>
      </c>
      <c r="I17" s="77" t="s">
        <v>19</v>
      </c>
      <c r="L17" s="39"/>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row>
    <row r="19" spans="1:27" x14ac:dyDescent="0.25">
      <c r="A19" s="33" t="str">
        <f>Animals_Products_2</f>
        <v>Meat &amp; Animals Products</v>
      </c>
      <c r="B19" s="32" t="str">
        <f>Animals_Products_2</f>
        <v>21121</v>
      </c>
      <c r="C19" s="71" t="str">
        <f>Animals_Products_2</f>
        <v>Meat, chicken</v>
      </c>
      <c r="D19" s="77" t="s">
        <v>19</v>
      </c>
      <c r="E19" s="77" t="s">
        <v>19</v>
      </c>
      <c r="F19" s="77" t="s">
        <v>19</v>
      </c>
      <c r="G19" s="77" t="s">
        <v>19</v>
      </c>
      <c r="H19" s="77" t="s">
        <v>19</v>
      </c>
      <c r="I19" s="77" t="s">
        <v>19</v>
      </c>
      <c r="L19" s="39"/>
    </row>
    <row r="20" spans="1:27" x14ac:dyDescent="0.25">
      <c r="A20" s="33" t="str">
        <f>Fish_1</f>
        <v>Roots, Tubers &amp; Oil-Bearing Crops</v>
      </c>
      <c r="B20" s="32" t="str">
        <f>Fish_1</f>
        <v>0142</v>
      </c>
      <c r="C20" s="71" t="str">
        <f>Fish_1</f>
        <v>Groundnuts, with shell</v>
      </c>
      <c r="D20" s="77" t="s">
        <v>19</v>
      </c>
      <c r="E20" s="77" t="s">
        <v>19</v>
      </c>
      <c r="F20" s="77" t="s">
        <v>19</v>
      </c>
      <c r="G20" s="77" t="s">
        <v>19</v>
      </c>
      <c r="H20" s="77" t="s">
        <v>19</v>
      </c>
      <c r="I20" s="77" t="s">
        <v>19</v>
      </c>
      <c r="L20" s="39"/>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row>
    <row r="22" spans="1:27" x14ac:dyDescent="0.25">
      <c r="A22" s="33" t="str">
        <f>Other_1</f>
        <v>Other</v>
      </c>
      <c r="B22" s="32" t="str">
        <f>Other_1</f>
        <v>01654</v>
      </c>
      <c r="C22" s="71" t="str">
        <f>Other_1</f>
        <v>Anise, badian, fennel, coriander</v>
      </c>
      <c r="D22" s="77" t="s">
        <v>19</v>
      </c>
      <c r="E22" s="77" t="s">
        <v>19</v>
      </c>
      <c r="F22" s="77" t="s">
        <v>19</v>
      </c>
      <c r="G22" s="77" t="s">
        <v>19</v>
      </c>
      <c r="H22" s="77" t="s">
        <v>19</v>
      </c>
      <c r="I22" s="77" t="s">
        <v>19</v>
      </c>
      <c r="L22" s="39"/>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91,226,374</v>
      </c>
      <c r="N31" s="67">
        <f>L31*M31</f>
        <v>0</v>
      </c>
      <c r="O31" s="68" t="str">
        <f>IF(ISNUMBER(D12),M31*(1+D12/100),M31)</f>
        <v xml:space="preserve"> 91,226,374</v>
      </c>
      <c r="P31" s="31">
        <f>SUM('Step1a_AnnualProduction&amp;Imports'!J5:K5)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157,648,436</v>
      </c>
      <c r="N32" s="61">
        <f t="shared" ref="N32:N42" si="6">L32*M32</f>
        <v>0</v>
      </c>
      <c r="O32" s="68" t="str">
        <f>IF(ISNUMBER(D13),M32*(1+D13/100),M32)</f>
        <v>157,648,436</v>
      </c>
      <c r="P32" s="31">
        <f>SUM('Step1a_AnnualProduction&amp;Imports'!J6:K6)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SUM('Step1a_AnnualProduction&amp;Imports'!J7:K7)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SUM('Step1a_AnnualProduction&amp;Imports'!J8:K8)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29,172,500</v>
      </c>
      <c r="N35" s="61">
        <f t="shared" si="6"/>
        <v>0</v>
      </c>
      <c r="O35" s="68" t="str">
        <f t="shared" si="8"/>
        <v xml:space="preserve"> 29,172,500</v>
      </c>
      <c r="P35" s="31">
        <f>SUM('Step1a_AnnualProduction&amp;Imports'!J9:K9)</f>
        <v>0</v>
      </c>
      <c r="Q35" s="41">
        <f t="shared" si="7"/>
        <v>0</v>
      </c>
    </row>
    <row r="36" spans="1:17" x14ac:dyDescent="0.25">
      <c r="A36" s="33" t="str">
        <f>Roots_Tubers_Oil_2</f>
        <v>Fruits &amp; Vegetables</v>
      </c>
      <c r="B36" s="32" t="str">
        <f>Roots_Tubers_Oil_2</f>
        <v>01316</v>
      </c>
      <c r="C36" s="71" t="str">
        <f>Roots_Tubers_Oil_2</f>
        <v>Mangoes, mangosteens, guavas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18,653,638</v>
      </c>
      <c r="N36" s="61">
        <f t="shared" si="6"/>
        <v>0</v>
      </c>
      <c r="O36" s="68" t="str">
        <f t="shared" si="8"/>
        <v xml:space="preserve"> 18,653,638</v>
      </c>
      <c r="P36" s="31">
        <f>SUM('Step1a_AnnualProduction&amp;Imports'!J10:K10)</f>
        <v>0</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75,530,770</v>
      </c>
      <c r="N37" s="61">
        <f t="shared" si="6"/>
        <v>0</v>
      </c>
      <c r="O37" s="68" t="str">
        <f t="shared" si="8"/>
        <v xml:space="preserve"> 75,530,770</v>
      </c>
      <c r="P37" s="31">
        <f>SUM('Step1a_AnnualProduction&amp;Imports'!J11:K11)</f>
        <v>0</v>
      </c>
      <c r="Q37" s="41">
        <f t="shared" si="7"/>
        <v>0</v>
      </c>
    </row>
    <row r="38" spans="1:17" x14ac:dyDescent="0.25">
      <c r="A38" s="33" t="str">
        <f>Animals_Products_2</f>
        <v>Meat &amp; Animals Products</v>
      </c>
      <c r="B38" s="32" t="str">
        <f>Animals_Products_2</f>
        <v>21121</v>
      </c>
      <c r="C38" s="71" t="str">
        <f>Animals_Products_2</f>
        <v>Meat, chicken</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3,331,318</v>
      </c>
      <c r="N38" s="61">
        <f t="shared" si="6"/>
        <v>0</v>
      </c>
      <c r="O38" s="68" t="str">
        <f t="shared" si="8"/>
        <v xml:space="preserve">  3,331,318</v>
      </c>
      <c r="P38" s="31">
        <f>SUM('Step1a_AnnualProduction&amp;Imports'!J12:K12)</f>
        <v>0</v>
      </c>
      <c r="Q38" s="41">
        <f t="shared" si="7"/>
        <v>0</v>
      </c>
    </row>
    <row r="39" spans="1:17" x14ac:dyDescent="0.25">
      <c r="A39" s="33" t="str">
        <f>Fish_1</f>
        <v>Roots, Tubers &amp; Oil-Bearing Crops</v>
      </c>
      <c r="B39" s="32" t="str">
        <f>Fish_1</f>
        <v>0142</v>
      </c>
      <c r="C39" s="71" t="str">
        <f>Fish_1</f>
        <v>Groundnuts, with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6,814,000</v>
      </c>
      <c r="N39" s="61">
        <f t="shared" si="6"/>
        <v>0</v>
      </c>
      <c r="O39" s="68" t="str">
        <f t="shared" si="8"/>
        <v xml:space="preserve">  6,814,000</v>
      </c>
      <c r="P39" s="31">
        <f>SUM('Step1a_AnnualProduction&amp;Imports'!J13:K13)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45,889,524</v>
      </c>
      <c r="N40" s="61">
        <f t="shared" si="6"/>
        <v>0</v>
      </c>
      <c r="O40" s="68" t="str">
        <f t="shared" si="8"/>
        <v xml:space="preserve"> 45,889,524</v>
      </c>
      <c r="P40" s="31">
        <f>SUM('Step1a_AnnualProduction&amp;Imports'!J14:K14)</f>
        <v>0</v>
      </c>
      <c r="Q40" s="41">
        <f t="shared" si="7"/>
        <v>0</v>
      </c>
    </row>
    <row r="41" spans="1:17" x14ac:dyDescent="0.25">
      <c r="A41" s="33" t="str">
        <f>Other_1</f>
        <v>Other</v>
      </c>
      <c r="B41" s="32" t="str">
        <f>Other_1</f>
        <v>01654</v>
      </c>
      <c r="C41" s="71" t="str">
        <f>Other_1</f>
        <v>Anise, badian, fennel, coriander</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634,361</v>
      </c>
      <c r="N41" s="61">
        <f t="shared" si="6"/>
        <v>0</v>
      </c>
      <c r="O41" s="68" t="str">
        <f t="shared" si="8"/>
        <v xml:space="preserve">    634,361</v>
      </c>
      <c r="P41" s="31">
        <f>SUM('Step1a_AnnualProduction&amp;Imports'!J15:K15)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355,390,500</v>
      </c>
      <c r="N42" s="61">
        <f t="shared" si="6"/>
        <v>0</v>
      </c>
      <c r="O42" s="68" t="str">
        <f t="shared" si="8"/>
        <v>355,390,500</v>
      </c>
      <c r="P42" s="31">
        <f>SUM('Step1a_AnnualProduction&amp;Imports'!J16:K16)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5" priority="3" operator="equal">
      <formula>1</formula>
    </cfRule>
  </conditionalFormatting>
  <conditionalFormatting sqref="L12:L23">
    <cfRule type="expression" dxfId="14"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65</vt:i4>
      </vt:variant>
    </vt:vector>
  </HeadingPairs>
  <TitlesOfParts>
    <vt:vector size="83" baseType="lpstr">
      <vt:lpstr>Introduction</vt:lpstr>
      <vt:lpstr>Instructions</vt:lpstr>
      <vt:lpstr>Step 1_Select Commodity Basket</vt:lpstr>
      <vt:lpstr>Step1a_AnnualProduction&amp;Imports</vt:lpstr>
      <vt:lpstr>Step2_FLP_SubNat_pre-2015</vt:lpstr>
      <vt:lpstr>Step2_FLP_SubNat_2015</vt:lpstr>
      <vt:lpstr>Step2_FLP_SubNat_2016</vt:lpstr>
      <vt:lpstr>Step2_FLP_SubNat_2017</vt:lpstr>
      <vt:lpstr>Step2_FLP_SubNat_2018</vt:lpstr>
      <vt:lpstr>Step2_FLP_SubNat_2019</vt:lpstr>
      <vt:lpstr>Step2_FLP_SubNat_2020</vt:lpstr>
      <vt:lpstr>Step2_FLP_SubNat_2021</vt:lpstr>
      <vt:lpstr>Step2_FLP_SubNat_2022</vt:lpstr>
      <vt:lpstr>Step2_FLP_SubNat_2023</vt:lpstr>
      <vt:lpstr>Step2_FLP_SubNat_2024</vt:lpstr>
      <vt:lpstr>Step2_FLP_SubNat_2025</vt:lpstr>
      <vt:lpstr>Step3_CompareFLI</vt:lpstr>
      <vt:lpstr>Sources </vt:lpstr>
      <vt:lpstr>Animals_Products_1</vt:lpstr>
      <vt:lpstr>Animals_Products_1_Price</vt:lpstr>
      <vt:lpstr>Animals_Products_1_Prod</vt:lpstr>
      <vt:lpstr>Animals_Products_2</vt:lpstr>
      <vt:lpstr>Animals_Products_2_Price</vt:lpstr>
      <vt:lpstr>Animals_Products_2_Prod</vt:lpstr>
      <vt:lpstr>Cereal_1</vt:lpstr>
      <vt:lpstr>Cereal_1_Price</vt:lpstr>
      <vt:lpstr>Cereal_1_Prod</vt:lpstr>
      <vt:lpstr>Cereal_2</vt:lpstr>
      <vt:lpstr>Cereal_2_Price</vt:lpstr>
      <vt:lpstr>Cereal_2_Prod</vt:lpstr>
      <vt:lpstr>denominator</vt:lpstr>
      <vt:lpstr>Fish_1</vt:lpstr>
      <vt:lpstr>Fish_1_Price</vt:lpstr>
      <vt:lpstr>Fish_1_Prod</vt:lpstr>
      <vt:lpstr>Fish_2</vt:lpstr>
      <vt:lpstr>Fish_2_Price</vt:lpstr>
      <vt:lpstr>Fish_2_Prod</vt:lpstr>
      <vt:lpstr>Fruits_Vegetables_1</vt:lpstr>
      <vt:lpstr>Fruits_Vegetables_1_Price</vt:lpstr>
      <vt:lpstr>Fruits_Vegetables_1_Prod</vt:lpstr>
      <vt:lpstr>Fruits_Vegetables_2</vt:lpstr>
      <vt:lpstr>Fruits_Vegetables_2_Price</vt:lpstr>
      <vt:lpstr>Fruits_Vegetables_2_Prod</vt:lpstr>
      <vt:lpstr>Other_1</vt:lpstr>
      <vt:lpstr>Other_1_Price</vt:lpstr>
      <vt:lpstr>Other_1_Prod</vt:lpstr>
      <vt:lpstr>Other_2</vt:lpstr>
      <vt:lpstr>Other_2_Price</vt:lpstr>
      <vt:lpstr>Other_2_Prod</vt:lpstr>
      <vt:lpstr>Instructions!Print_Area</vt:lpstr>
      <vt:lpstr>Introduction!Print_Area</vt:lpstr>
      <vt:lpstr>'Step 1_Select Commodity Basket'!Print_Area</vt:lpstr>
      <vt:lpstr>Step2_FLP_SubNat_2015!Print_Area</vt:lpstr>
      <vt:lpstr>Step2_FLP_SubNat_2016!Print_Area</vt:lpstr>
      <vt:lpstr>Step2_FLP_SubNat_2017!Print_Area</vt:lpstr>
      <vt:lpstr>Step2_FLP_SubNat_2018!Print_Area</vt:lpstr>
      <vt:lpstr>Step2_FLP_SubNat_2019!Print_Area</vt:lpstr>
      <vt:lpstr>Step2_FLP_SubNat_2020!Print_Area</vt:lpstr>
      <vt:lpstr>Step2_FLP_SubNat_2021!Print_Area</vt:lpstr>
      <vt:lpstr>Step2_FLP_SubNat_2022!Print_Area</vt:lpstr>
      <vt:lpstr>Step2_FLP_SubNat_2023!Print_Area</vt:lpstr>
      <vt:lpstr>Step2_FLP_SubNat_2024!Print_Area</vt:lpstr>
      <vt:lpstr>Step2_FLP_SubNat_2025!Print_Area</vt:lpstr>
      <vt:lpstr>'Step2_FLP_SubNat_pre-2015'!Print_Area</vt:lpstr>
      <vt:lpstr>Step3_CompareFLI!Print_Area</vt:lpstr>
      <vt:lpstr>Roots_Tubers_Oil_1</vt:lpstr>
      <vt:lpstr>Roots_Tubers_Oil_1_Price</vt:lpstr>
      <vt:lpstr>Roots_Tubers_Oil_1_Prod</vt:lpstr>
      <vt:lpstr>Roots_Tubers_Oil_2</vt:lpstr>
      <vt:lpstr>Roots_Tubers_Oil_2_Price</vt:lpstr>
      <vt:lpstr>Roots_Tubers_Oil_2_Prod</vt:lpstr>
      <vt:lpstr>Step2_FLP_SubNat_2016!Subnational_1</vt:lpstr>
      <vt:lpstr>Step2_FLP_SubNat_2017!Subnational_1</vt:lpstr>
      <vt:lpstr>Step2_FLP_SubNat_2018!Subnational_1</vt:lpstr>
      <vt:lpstr>Step2_FLP_SubNat_2019!Subnational_1</vt:lpstr>
      <vt:lpstr>Step2_FLP_SubNat_2020!Subnational_1</vt:lpstr>
      <vt:lpstr>Step2_FLP_SubNat_2021!Subnational_1</vt:lpstr>
      <vt:lpstr>Step2_FLP_SubNat_2022!Subnational_1</vt:lpstr>
      <vt:lpstr>Step2_FLP_SubNat_2023!Subnational_1</vt:lpstr>
      <vt:lpstr>Step2_FLP_SubNat_2024!Subnational_1</vt:lpstr>
      <vt:lpstr>Step2_FLP_SubNat_2025!Subnational_1</vt:lpstr>
      <vt:lpstr>'Step2_FLP_SubNat_pre-2015'!Subnational_1</vt:lpstr>
      <vt:lpstr>Subnational_1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English (ESS)</dc:creator>
  <cp:lastModifiedBy>Alicia English (ESS)</cp:lastModifiedBy>
  <dcterms:created xsi:type="dcterms:W3CDTF">2018-01-03T14:19:21Z</dcterms:created>
  <dcterms:modified xsi:type="dcterms:W3CDTF">2018-09-15T16:05:21Z</dcterms:modified>
</cp:coreProperties>
</file>