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Лабы\4 семестр\4.4.1\"/>
    </mc:Choice>
  </mc:AlternateContent>
  <bookViews>
    <workbookView xWindow="0" yWindow="0" windowWidth="10284" windowHeight="763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1" l="1"/>
  <c r="T3" i="1"/>
  <c r="AJ3" i="1"/>
  <c r="Q8" i="1"/>
  <c r="Q7" i="1"/>
  <c r="Q6" i="1"/>
  <c r="Q3" i="1"/>
  <c r="Q4" i="1"/>
  <c r="Q5" i="1"/>
  <c r="N8" i="1"/>
  <c r="N7" i="1"/>
  <c r="N6" i="1"/>
  <c r="N5" i="1"/>
  <c r="N4" i="1"/>
  <c r="N3" i="1"/>
  <c r="AG13" i="1"/>
  <c r="AK3" i="1"/>
  <c r="AJ5" i="1"/>
  <c r="AJ4" i="1"/>
  <c r="AK5" i="1"/>
  <c r="AK4" i="1"/>
  <c r="E10" i="1"/>
  <c r="E9" i="1"/>
  <c r="E8" i="1"/>
  <c r="E7" i="1"/>
  <c r="E6" i="1"/>
  <c r="E5" i="1"/>
  <c r="E4" i="1"/>
  <c r="E3" i="1"/>
  <c r="AI4" i="1" l="1"/>
  <c r="AH5" i="1"/>
  <c r="AH4" i="1"/>
  <c r="AF4" i="1"/>
  <c r="AF5" i="1"/>
  <c r="AF6" i="1"/>
  <c r="AF7" i="1"/>
  <c r="AF8" i="1"/>
  <c r="AG5" i="1"/>
  <c r="AG4" i="1"/>
  <c r="AE4" i="1"/>
  <c r="AE5" i="1"/>
  <c r="AE6" i="1"/>
  <c r="AE7" i="1"/>
  <c r="AE8" i="1"/>
  <c r="Z4" i="1"/>
  <c r="Z5" i="1"/>
  <c r="Z6" i="1"/>
  <c r="Z7" i="1"/>
  <c r="Z8" i="1"/>
  <c r="AG14" i="1"/>
  <c r="AH14" i="1"/>
  <c r="AG15" i="1"/>
  <c r="AH15" i="1"/>
  <c r="AG16" i="1"/>
  <c r="AH16" i="1"/>
  <c r="AG17" i="1"/>
  <c r="AH17" i="1"/>
  <c r="AG18" i="1"/>
  <c r="AH18" i="1"/>
  <c r="AH13" i="1"/>
  <c r="Z3" i="1" s="1"/>
  <c r="AF3" i="1" l="1"/>
  <c r="AH3" i="1" s="1"/>
  <c r="AG3" i="1"/>
  <c r="AI3" i="1" s="1"/>
  <c r="S14" i="1"/>
  <c r="T14" i="1"/>
  <c r="S15" i="1"/>
  <c r="T15" i="1"/>
  <c r="S16" i="1"/>
  <c r="T16" i="1"/>
  <c r="S17" i="1"/>
  <c r="T17" i="1"/>
  <c r="S18" i="1"/>
  <c r="S3" i="1" s="1"/>
  <c r="T18" i="1"/>
  <c r="T13" i="1"/>
  <c r="S13" i="1"/>
  <c r="H6" i="1"/>
  <c r="G7" i="1"/>
  <c r="G9" i="1"/>
  <c r="H9" i="1"/>
  <c r="G10" i="1"/>
  <c r="H10" i="1"/>
  <c r="H3" i="1"/>
  <c r="F6" i="1"/>
  <c r="F7" i="1"/>
  <c r="F8" i="1"/>
  <c r="B24" i="1"/>
  <c r="F4" i="1" s="1"/>
  <c r="B25" i="1"/>
  <c r="F5" i="1" s="1"/>
  <c r="B26" i="1"/>
  <c r="B27" i="1"/>
  <c r="H7" i="1" s="1"/>
  <c r="B28" i="1"/>
  <c r="H8" i="1" s="1"/>
  <c r="B29" i="1"/>
  <c r="F9" i="1" s="1"/>
  <c r="B30" i="1"/>
  <c r="F10" i="1" s="1"/>
  <c r="A24" i="1"/>
  <c r="A25" i="1"/>
  <c r="A26" i="1"/>
  <c r="A27" i="1"/>
  <c r="A28" i="1"/>
  <c r="G8" i="1" s="1"/>
  <c r="A29" i="1"/>
  <c r="A30" i="1"/>
  <c r="B23" i="1"/>
  <c r="F3" i="1" s="1"/>
  <c r="A23" i="1"/>
  <c r="S5" i="1" l="1"/>
  <c r="S4" i="1"/>
  <c r="G5" i="1"/>
  <c r="G6" i="1"/>
  <c r="H5" i="1"/>
  <c r="H4" i="1"/>
  <c r="G4" i="1"/>
  <c r="G3" i="1"/>
</calcChain>
</file>

<file path=xl/sharedStrings.xml><?xml version="1.0" encoding="utf-8"?>
<sst xmlns="http://schemas.openxmlformats.org/spreadsheetml/2006/main" count="94" uniqueCount="75">
  <si>
    <t>цвет</t>
  </si>
  <si>
    <t>координата</t>
  </si>
  <si>
    <t>Длина волны лямбда, нм</t>
  </si>
  <si>
    <t>Фиолетовый</t>
  </si>
  <si>
    <t>Синий</t>
  </si>
  <si>
    <t>Голубой</t>
  </si>
  <si>
    <t>Зеленый</t>
  </si>
  <si>
    <t>Желтый 1</t>
  </si>
  <si>
    <t>Желтый 2</t>
  </si>
  <si>
    <t>Красный 1</t>
  </si>
  <si>
    <t>Красный 2</t>
  </si>
  <si>
    <t>"-"1 порядок</t>
  </si>
  <si>
    <t>"+"1 порядок</t>
  </si>
  <si>
    <t>градусы</t>
  </si>
  <si>
    <t>минуты</t>
  </si>
  <si>
    <t>секунды</t>
  </si>
  <si>
    <t>sin phi</t>
  </si>
  <si>
    <t>phi</t>
  </si>
  <si>
    <t>168 18' 38''</t>
  </si>
  <si>
    <t>167 21' 53''</t>
  </si>
  <si>
    <t>165 41' 53''</t>
  </si>
  <si>
    <t>164 03' 51''</t>
  </si>
  <si>
    <t>163 07' 49''</t>
  </si>
  <si>
    <t>163 03' 59''</t>
  </si>
  <si>
    <t>162 03' 06''</t>
  </si>
  <si>
    <t>161 42' 50''</t>
  </si>
  <si>
    <t>191 38' 56''</t>
  </si>
  <si>
    <t>192 33' 09''</t>
  </si>
  <si>
    <t>194 10' 45''</t>
  </si>
  <si>
    <t>195 46' 30''</t>
  </si>
  <si>
    <t>196 41' 11''</t>
  </si>
  <si>
    <t>196 44' 55''</t>
  </si>
  <si>
    <t>197 44' 02''</t>
  </si>
  <si>
    <t>198 03' 42''</t>
  </si>
  <si>
    <t>сигма фи</t>
  </si>
  <si>
    <t>2,5''</t>
  </si>
  <si>
    <t>сигма sin phi</t>
  </si>
  <si>
    <t>порядок</t>
  </si>
  <si>
    <t>1 линия</t>
  </si>
  <si>
    <t>2 линия</t>
  </si>
  <si>
    <t>дельта фи</t>
  </si>
  <si>
    <t>D</t>
  </si>
  <si>
    <t>117 13' 31''</t>
  </si>
  <si>
    <t>116 47' 44''</t>
  </si>
  <si>
    <t>144 11' 13''</t>
  </si>
  <si>
    <t>144 01' 51''</t>
  </si>
  <si>
    <t>214 44' 09''</t>
  </si>
  <si>
    <t>214 52' 45''</t>
  </si>
  <si>
    <t>237 46' 52''</t>
  </si>
  <si>
    <t>238 05' 59''</t>
  </si>
  <si>
    <t>линия 1</t>
  </si>
  <si>
    <t>линия 2</t>
  </si>
  <si>
    <t>сигма дельта фи</t>
  </si>
  <si>
    <t>5''</t>
  </si>
  <si>
    <t>сигма D</t>
  </si>
  <si>
    <t>координаты концов</t>
  </si>
  <si>
    <t>начало</t>
  </si>
  <si>
    <t>конец</t>
  </si>
  <si>
    <t>238 06' 32''</t>
  </si>
  <si>
    <t>116 15' 04''</t>
  </si>
  <si>
    <t>144 05' 20''</t>
  </si>
  <si>
    <t>164 04' 01''</t>
  </si>
  <si>
    <t>196 45' 21''</t>
  </si>
  <si>
    <t>214 53' 22''</t>
  </si>
  <si>
    <t>116 17' 20''</t>
  </si>
  <si>
    <t>144 04' 30''</t>
  </si>
  <si>
    <t>164 03' 28''</t>
  </si>
  <si>
    <t>196 44' 41''</t>
  </si>
  <si>
    <t>214 52' 44''</t>
  </si>
  <si>
    <t>238 05' 33''</t>
  </si>
  <si>
    <t>R</t>
  </si>
  <si>
    <t>сигма R</t>
  </si>
  <si>
    <t>D теор</t>
  </si>
  <si>
    <t>дельта лямбда, ангстрем</t>
  </si>
  <si>
    <t>дельта фи, радианы *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</si>
</sst>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"/>
    <numFmt numFmtId="165" formatCode="0.0000"/>
    <numFmt numFmtId="167" formatCode="0.0"/>
    <numFmt numFmtId="169" formatCode="0.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7" fontId="0" fillId="0" borderId="0" xfId="0" applyNumberFormat="1"/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tabSelected="1" topLeftCell="T1" workbookViewId="0">
      <selection activeCell="AE3" sqref="AE3"/>
    </sheetView>
  </sheetViews>
  <sheetFormatPr defaultRowHeight="14.4" x14ac:dyDescent="0.3"/>
  <cols>
    <col min="1" max="1" width="18.33203125" customWidth="1"/>
    <col min="2" max="2" width="12.5546875" customWidth="1"/>
    <col min="3" max="4" width="12.109375" customWidth="1"/>
    <col min="5" max="5" width="13.44140625" customWidth="1"/>
    <col min="6" max="8" width="12.5546875" customWidth="1"/>
    <col min="9" max="9" width="29.33203125" customWidth="1"/>
    <col min="11" max="11" width="27.33203125" customWidth="1"/>
    <col min="12" max="12" width="12.88671875" customWidth="1"/>
    <col min="13" max="13" width="14" customWidth="1"/>
    <col min="14" max="14" width="10" customWidth="1"/>
    <col min="15" max="15" width="15.21875" customWidth="1"/>
    <col min="16" max="16" width="16.88671875" customWidth="1"/>
    <col min="18" max="18" width="15.21875" customWidth="1"/>
    <col min="24" max="24" width="14.109375" customWidth="1"/>
    <col min="25" max="25" width="17.44140625" customWidth="1"/>
    <col min="26" max="26" width="12.109375" customWidth="1"/>
    <col min="27" max="27" width="15.88671875" customWidth="1"/>
    <col min="28" max="28" width="29.44140625" customWidth="1"/>
    <col min="37" max="37" width="16.88671875" customWidth="1"/>
  </cols>
  <sheetData>
    <row r="1" spans="1:37" x14ac:dyDescent="0.3">
      <c r="A1" s="16" t="s">
        <v>0</v>
      </c>
      <c r="B1" s="15" t="s">
        <v>1</v>
      </c>
      <c r="C1" s="15"/>
      <c r="D1" s="15" t="s">
        <v>34</v>
      </c>
      <c r="E1" s="15" t="s">
        <v>16</v>
      </c>
      <c r="F1" s="15"/>
      <c r="G1" s="15" t="s">
        <v>36</v>
      </c>
      <c r="H1" s="1"/>
      <c r="I1" s="15" t="s">
        <v>2</v>
      </c>
      <c r="J1" s="4"/>
      <c r="K1" s="14" t="s">
        <v>37</v>
      </c>
      <c r="L1" s="14" t="s">
        <v>1</v>
      </c>
      <c r="M1" s="14"/>
      <c r="N1" s="14" t="s">
        <v>74</v>
      </c>
      <c r="O1" s="14" t="s">
        <v>52</v>
      </c>
      <c r="P1" s="14" t="s">
        <v>73</v>
      </c>
      <c r="Q1" s="14" t="s">
        <v>41</v>
      </c>
      <c r="R1" s="14" t="s">
        <v>54</v>
      </c>
      <c r="W1" s="14" t="s">
        <v>37</v>
      </c>
      <c r="X1" s="14" t="s">
        <v>55</v>
      </c>
      <c r="Y1" s="14"/>
      <c r="Z1" s="14" t="s">
        <v>40</v>
      </c>
      <c r="AA1" s="14" t="s">
        <v>52</v>
      </c>
      <c r="AB1" s="14" t="s">
        <v>2</v>
      </c>
      <c r="AC1" s="14" t="s">
        <v>41</v>
      </c>
      <c r="AD1" s="14" t="s">
        <v>54</v>
      </c>
      <c r="AE1" s="14" t="s">
        <v>70</v>
      </c>
      <c r="AF1" s="14" t="s">
        <v>71</v>
      </c>
    </row>
    <row r="2" spans="1:37" x14ac:dyDescent="0.3">
      <c r="A2" s="16"/>
      <c r="B2" s="1" t="s">
        <v>11</v>
      </c>
      <c r="C2" s="1" t="s">
        <v>12</v>
      </c>
      <c r="D2" s="15"/>
      <c r="E2" s="15"/>
      <c r="F2" s="15"/>
      <c r="G2" s="15"/>
      <c r="H2" s="1"/>
      <c r="I2" s="15"/>
      <c r="J2" s="4"/>
      <c r="K2" s="14"/>
      <c r="L2" s="9" t="s">
        <v>38</v>
      </c>
      <c r="M2" s="9" t="s">
        <v>39</v>
      </c>
      <c r="N2" s="14"/>
      <c r="O2" s="14"/>
      <c r="P2" s="14"/>
      <c r="Q2" s="14"/>
      <c r="R2" s="14"/>
      <c r="W2" s="14"/>
      <c r="X2" s="9" t="s">
        <v>56</v>
      </c>
      <c r="Y2" s="9" t="s">
        <v>57</v>
      </c>
      <c r="Z2" s="14"/>
      <c r="AA2" s="14"/>
      <c r="AB2" s="14"/>
      <c r="AC2" s="14"/>
      <c r="AD2" s="14"/>
      <c r="AE2" s="14"/>
      <c r="AF2" s="14"/>
      <c r="AJ2" s="15" t="s">
        <v>72</v>
      </c>
      <c r="AK2" s="15"/>
    </row>
    <row r="3" spans="1:37" x14ac:dyDescent="0.3">
      <c r="A3" s="1" t="s">
        <v>3</v>
      </c>
      <c r="B3" s="3" t="s">
        <v>26</v>
      </c>
      <c r="C3" s="3" t="s">
        <v>18</v>
      </c>
      <c r="D3" s="17" t="s">
        <v>35</v>
      </c>
      <c r="E3" s="6">
        <f>-SIN(PI()*A23/180)</f>
        <v>0.20191369205433632</v>
      </c>
      <c r="F3" s="6">
        <f>SIN(PI()*B23/180)</f>
        <v>0.20260689048232336</v>
      </c>
      <c r="G3" s="7">
        <f>ABS(COS(PI()*A23/180)*2.5/3600)</f>
        <v>6.8014119364107973E-4</v>
      </c>
      <c r="H3" s="7">
        <f>ABS(COS(PI()*B23/180)*2.5/3600)</f>
        <v>6.8004177315618289E-4</v>
      </c>
      <c r="I3" s="1">
        <v>404.7</v>
      </c>
      <c r="K3" s="9">
        <v>3</v>
      </c>
      <c r="L3" s="8" t="s">
        <v>42</v>
      </c>
      <c r="M3" s="8" t="s">
        <v>43</v>
      </c>
      <c r="N3" s="10">
        <f>0.0075*10000</f>
        <v>75</v>
      </c>
      <c r="O3" s="14" t="s">
        <v>53</v>
      </c>
      <c r="P3" s="14">
        <v>21</v>
      </c>
      <c r="Q3" s="20">
        <f>N3/$P$3*10</f>
        <v>35.714285714285715</v>
      </c>
      <c r="R3" s="20">
        <v>0.5</v>
      </c>
      <c r="S3" s="5">
        <f>(Q3+Q8)/2</f>
        <v>31.19047619047619</v>
      </c>
      <c r="T3">
        <f>3/SQRT(236400*2364-3*AB3*3*AB3*100)</f>
        <v>1.8670889254578034E-4</v>
      </c>
      <c r="W3" s="9">
        <v>3</v>
      </c>
      <c r="X3" s="9" t="s">
        <v>59</v>
      </c>
      <c r="Y3" s="9" t="s">
        <v>64</v>
      </c>
      <c r="Z3" s="10">
        <f>ABS(AG13-AH13)</f>
        <v>2.1111111111110858E-2</v>
      </c>
      <c r="AA3" s="14" t="s">
        <v>53</v>
      </c>
      <c r="AB3" s="14">
        <v>578</v>
      </c>
      <c r="AC3" s="12">
        <v>0.2046</v>
      </c>
      <c r="AD3" s="12">
        <v>6.9999999999999999E-4</v>
      </c>
      <c r="AE3" s="13">
        <f>$AB$3*AC3/Z3</f>
        <v>5601.7326315790151</v>
      </c>
      <c r="AF3" s="13">
        <f>(AC3*5/3600+Z3*AD3)/(Z3*Z3)</f>
        <v>0.67076177285320138</v>
      </c>
      <c r="AG3" s="11">
        <f>(AE3+AE8)/2</f>
        <v>5475.9286886717509</v>
      </c>
      <c r="AH3" s="11">
        <f>(AF3+AF8)/2</f>
        <v>0.74895169941164219</v>
      </c>
      <c r="AI3">
        <f>AG3/3</f>
        <v>1825.3095628905837</v>
      </c>
      <c r="AJ3" t="e">
        <f>3/AC27</f>
        <v>#DIV/0!</v>
      </c>
      <c r="AK3" s="19">
        <f>3/SQRT(500*1000000*500*1000000-3*AB3*3*AB3)*100000</f>
        <v>6.0000000000360806E-4</v>
      </c>
    </row>
    <row r="4" spans="1:37" x14ac:dyDescent="0.3">
      <c r="A4" s="1" t="s">
        <v>4</v>
      </c>
      <c r="B4" s="3" t="s">
        <v>27</v>
      </c>
      <c r="C4" s="3" t="s">
        <v>19</v>
      </c>
      <c r="D4" s="17"/>
      <c r="E4" s="6">
        <f>-SIN(PI()*A24/180)</f>
        <v>0.21733410089079883</v>
      </c>
      <c r="F4" s="6">
        <f t="shared" ref="E4:F4" si="0">SIN(PI()*B24/180)</f>
        <v>0.21874408501242526</v>
      </c>
      <c r="G4" s="7">
        <f t="shared" ref="G4:H4" si="1">ABS(COS(PI()*A24/180)*2.5/3600)</f>
        <v>6.7784532926618317E-4</v>
      </c>
      <c r="H4" s="7">
        <f t="shared" si="1"/>
        <v>6.776265717009564E-4</v>
      </c>
      <c r="I4" s="1">
        <v>435.8</v>
      </c>
      <c r="K4" s="9">
        <v>2</v>
      </c>
      <c r="L4" s="9" t="s">
        <v>44</v>
      </c>
      <c r="M4" s="9" t="s">
        <v>45</v>
      </c>
      <c r="N4" s="10">
        <f>0.0027*10000</f>
        <v>27</v>
      </c>
      <c r="O4" s="14"/>
      <c r="P4" s="14"/>
      <c r="Q4" s="20">
        <f>N4/$P$3*10</f>
        <v>12.857142857142858</v>
      </c>
      <c r="R4" s="20">
        <v>0.5</v>
      </c>
      <c r="S4" s="5">
        <f>(Q4+Q7)/2</f>
        <v>12.380952380952381</v>
      </c>
      <c r="W4" s="9">
        <v>2</v>
      </c>
      <c r="X4" s="9" t="s">
        <v>60</v>
      </c>
      <c r="Y4" s="9" t="s">
        <v>65</v>
      </c>
      <c r="Z4" s="10">
        <f t="shared" ref="Z4:Z8" si="2">ABS(AG14-AH14)</f>
        <v>1.3888888888914153E-2</v>
      </c>
      <c r="AA4" s="14"/>
      <c r="AB4" s="14"/>
      <c r="AC4" s="12">
        <v>7.4300000000000005E-2</v>
      </c>
      <c r="AD4" s="12">
        <v>6.9999999999999999E-4</v>
      </c>
      <c r="AE4" s="13">
        <f t="shared" ref="AE4:AE8" si="3">$AB$3*AC4/Z4</f>
        <v>3092.0687999943757</v>
      </c>
      <c r="AF4" s="13">
        <f t="shared" ref="AF4:AF8" si="4">(AC4*5/3600+Z4*AD4)/(Z4*Z4)</f>
        <v>0.58535999999796229</v>
      </c>
      <c r="AG4" s="11">
        <f>(AE4+AE7)/2</f>
        <v>3416.0165052603679</v>
      </c>
      <c r="AH4" s="11">
        <f>(AF4+AF7)/2</f>
        <v>0.75153041551145705</v>
      </c>
      <c r="AI4">
        <f>AG4/2</f>
        <v>1708.008252630184</v>
      </c>
      <c r="AJ4">
        <f>2/SQRT(2364*2364-2*AB3*2*AB3)*100000</f>
        <v>96.989606374766197</v>
      </c>
      <c r="AK4" s="19">
        <f>2/SQRT(500*1000000-2*AB4*2*AB4)</f>
        <v>8.9442719099991591E-5</v>
      </c>
    </row>
    <row r="5" spans="1:37" x14ac:dyDescent="0.3">
      <c r="A5" s="1" t="s">
        <v>5</v>
      </c>
      <c r="B5" s="3" t="s">
        <v>28</v>
      </c>
      <c r="C5" s="3" t="s">
        <v>20</v>
      </c>
      <c r="D5" s="17"/>
      <c r="E5" s="6">
        <f>-SIN(PI()*A25/180)</f>
        <v>0.24495486939369007</v>
      </c>
      <c r="F5" s="6">
        <f t="shared" ref="E5:F5" si="5">SIN(PI()*B25/180)</f>
        <v>0.24703189802636616</v>
      </c>
      <c r="G5" s="7">
        <f t="shared" ref="G5:H5" si="6">ABS(COS(PI()*A25/180)*2.5/3600)</f>
        <v>6.7328783478429102E-4</v>
      </c>
      <c r="H5" s="7">
        <f t="shared" si="6"/>
        <v>6.7292176975959303E-4</v>
      </c>
      <c r="I5" s="1">
        <v>491.6</v>
      </c>
      <c r="K5" s="9">
        <v>1</v>
      </c>
      <c r="L5" s="8" t="s">
        <v>22</v>
      </c>
      <c r="M5" s="8" t="s">
        <v>23</v>
      </c>
      <c r="N5" s="10">
        <f>0.0011*10000</f>
        <v>11</v>
      </c>
      <c r="O5" s="14"/>
      <c r="P5" s="14"/>
      <c r="Q5" s="20">
        <f>N5/$P$3*10</f>
        <v>5.2380952380952381</v>
      </c>
      <c r="R5" s="20">
        <v>0.5</v>
      </c>
      <c r="S5" s="5">
        <f>(Q5+Q6)/2</f>
        <v>5.2380952380952381</v>
      </c>
      <c r="W5" s="9">
        <v>1</v>
      </c>
      <c r="X5" s="9" t="s">
        <v>61</v>
      </c>
      <c r="Y5" s="9" t="s">
        <v>66</v>
      </c>
      <c r="Z5" s="10">
        <f t="shared" si="2"/>
        <v>9.1666666666299079E-3</v>
      </c>
      <c r="AA5" s="14"/>
      <c r="AB5" s="14"/>
      <c r="AC5" s="12">
        <v>3.04E-2</v>
      </c>
      <c r="AD5" s="12">
        <v>6.9999999999999999E-4</v>
      </c>
      <c r="AE5" s="13">
        <f t="shared" si="3"/>
        <v>1916.8581818258685</v>
      </c>
      <c r="AF5" s="13">
        <f t="shared" si="4"/>
        <v>0.57884297521094763</v>
      </c>
      <c r="AG5" s="11">
        <f>(AE5+AE6)/2</f>
        <v>1728.3250909123217</v>
      </c>
      <c r="AH5" s="11">
        <f>(AF5+AF6)/2</f>
        <v>0.48742148760518378</v>
      </c>
      <c r="AJ5">
        <f>3/SQRT(2364*2364-AB3*AB3)*100000</f>
        <v>130.8757529455051</v>
      </c>
      <c r="AK5" s="19">
        <f>1/SQRT(500*1000000-AB5*AB5)</f>
        <v>4.4721359549995795E-5</v>
      </c>
    </row>
    <row r="6" spans="1:37" x14ac:dyDescent="0.3">
      <c r="A6" s="1" t="s">
        <v>6</v>
      </c>
      <c r="B6" s="3" t="s">
        <v>29</v>
      </c>
      <c r="C6" s="3" t="s">
        <v>21</v>
      </c>
      <c r="D6" s="17"/>
      <c r="E6" s="6">
        <f>-SIN(PI()*A26/180)</f>
        <v>0.27186037433201327</v>
      </c>
      <c r="F6" s="6">
        <f t="shared" ref="E6:F6" si="7">SIN(PI()*B26/180)</f>
        <v>0.27456064736987867</v>
      </c>
      <c r="G6" s="7">
        <f t="shared" ref="G6:H6" si="8">ABS(COS(PI()*A26/180)*2.5/3600)</f>
        <v>6.6828937958272828E-4</v>
      </c>
      <c r="H6" s="7">
        <f t="shared" si="8"/>
        <v>6.6775679495504844E-4</v>
      </c>
      <c r="I6" s="1">
        <v>546.1</v>
      </c>
      <c r="K6" s="9">
        <v>-1</v>
      </c>
      <c r="L6" s="8" t="s">
        <v>30</v>
      </c>
      <c r="M6" s="8" t="s">
        <v>31</v>
      </c>
      <c r="N6" s="10">
        <f>10000*0.0011</f>
        <v>11</v>
      </c>
      <c r="O6" s="14"/>
      <c r="P6" s="14"/>
      <c r="Q6" s="20">
        <f>N6/$P$3*10</f>
        <v>5.2380952380952381</v>
      </c>
      <c r="R6" s="20">
        <v>0.5</v>
      </c>
      <c r="S6" s="5"/>
      <c r="W6" s="9">
        <v>-1</v>
      </c>
      <c r="X6" s="9" t="s">
        <v>62</v>
      </c>
      <c r="Y6" s="9" t="s">
        <v>67</v>
      </c>
      <c r="Z6" s="10">
        <f t="shared" si="2"/>
        <v>1.1111111111119953E-2</v>
      </c>
      <c r="AA6" s="14"/>
      <c r="AB6" s="14"/>
      <c r="AC6" s="12">
        <v>2.9600000000000001E-2</v>
      </c>
      <c r="AD6" s="12">
        <v>6.9999999999999999E-4</v>
      </c>
      <c r="AE6" s="13">
        <f t="shared" si="3"/>
        <v>1539.7919999987748</v>
      </c>
      <c r="AF6" s="13">
        <f t="shared" si="4"/>
        <v>0.39599999999941993</v>
      </c>
      <c r="AG6" s="11"/>
    </row>
    <row r="7" spans="1:37" x14ac:dyDescent="0.3">
      <c r="A7" s="1" t="s">
        <v>7</v>
      </c>
      <c r="B7" s="3" t="s">
        <v>30</v>
      </c>
      <c r="C7" s="3" t="s">
        <v>22</v>
      </c>
      <c r="D7" s="17"/>
      <c r="E7" s="6">
        <f>-SIN(PI()*A27/180)</f>
        <v>0.28713297267308874</v>
      </c>
      <c r="F7" s="6">
        <f t="shared" ref="E7:F7" si="9">SIN(PI()*B27/180)</f>
        <v>0.29019652784735384</v>
      </c>
      <c r="G7" s="7">
        <f t="shared" ref="G7:H7" si="10">ABS(COS(PI()*A27/180)*2.5/3600)</f>
        <v>6.6520189778495286E-4</v>
      </c>
      <c r="H7" s="7">
        <f t="shared" si="10"/>
        <v>6.6456046606185027E-4</v>
      </c>
      <c r="I7" s="1">
        <v>577</v>
      </c>
      <c r="K7" s="9">
        <v>-2</v>
      </c>
      <c r="L7" s="8" t="s">
        <v>46</v>
      </c>
      <c r="M7" s="8" t="s">
        <v>47</v>
      </c>
      <c r="N7" s="10">
        <f>10000*0.0025</f>
        <v>25</v>
      </c>
      <c r="O7" s="14"/>
      <c r="P7" s="14"/>
      <c r="Q7" s="20">
        <f>N7/$P$3*10</f>
        <v>11.904761904761905</v>
      </c>
      <c r="R7" s="20">
        <v>0.5</v>
      </c>
      <c r="S7" s="5"/>
      <c r="W7" s="9">
        <v>-2</v>
      </c>
      <c r="X7" s="9" t="s">
        <v>63</v>
      </c>
      <c r="Y7" s="9" t="s">
        <v>68</v>
      </c>
      <c r="Z7" s="10">
        <f t="shared" si="2"/>
        <v>1.0555555555555429E-2</v>
      </c>
      <c r="AA7" s="14"/>
      <c r="AB7" s="14"/>
      <c r="AC7" s="12">
        <v>6.83E-2</v>
      </c>
      <c r="AD7" s="12">
        <v>6.9999999999999999E-4</v>
      </c>
      <c r="AE7" s="13">
        <f t="shared" si="3"/>
        <v>3739.9642105263606</v>
      </c>
      <c r="AF7" s="13">
        <f t="shared" si="4"/>
        <v>0.91770083102495181</v>
      </c>
      <c r="AG7" s="11"/>
    </row>
    <row r="8" spans="1:37" x14ac:dyDescent="0.3">
      <c r="A8" s="1" t="s">
        <v>8</v>
      </c>
      <c r="B8" s="3" t="s">
        <v>31</v>
      </c>
      <c r="C8" s="3" t="s">
        <v>23</v>
      </c>
      <c r="D8" s="17"/>
      <c r="E8" s="6">
        <f>-SIN(PI()*A28/180)</f>
        <v>0.2881730558645999</v>
      </c>
      <c r="F8" s="6">
        <f t="shared" ref="E8:F8" si="11">SIN(PI()*B28/180)</f>
        <v>0.29126343388877074</v>
      </c>
      <c r="G8" s="7">
        <f t="shared" ref="G8:H8" si="12">ABS(COS(PI()*A28/180)*2.5/3600)</f>
        <v>6.6498496291538618E-4</v>
      </c>
      <c r="H8" s="7">
        <f t="shared" si="12"/>
        <v>6.6433533777037292E-4</v>
      </c>
      <c r="I8" s="1">
        <v>579.1</v>
      </c>
      <c r="K8" s="9">
        <v>-3</v>
      </c>
      <c r="L8" s="8" t="s">
        <v>48</v>
      </c>
      <c r="M8" s="8" t="s">
        <v>49</v>
      </c>
      <c r="N8" s="10">
        <f>10000*0.0056</f>
        <v>56</v>
      </c>
      <c r="O8" s="14"/>
      <c r="P8" s="14"/>
      <c r="Q8" s="20">
        <f>N8/$P$3*10</f>
        <v>26.666666666666664</v>
      </c>
      <c r="R8" s="20">
        <v>0.5</v>
      </c>
      <c r="S8" s="5"/>
      <c r="W8" s="9">
        <v>-3</v>
      </c>
      <c r="X8" s="9" t="s">
        <v>58</v>
      </c>
      <c r="Y8" s="9" t="s">
        <v>69</v>
      </c>
      <c r="Z8" s="10">
        <f t="shared" si="2"/>
        <v>1.6388888888883457E-2</v>
      </c>
      <c r="AA8" s="14"/>
      <c r="AB8" s="14"/>
      <c r="AC8" s="12">
        <v>0.1517</v>
      </c>
      <c r="AD8" s="12">
        <v>6.9999999999999999E-4</v>
      </c>
      <c r="AE8" s="13">
        <f t="shared" si="3"/>
        <v>5350.1247457644859</v>
      </c>
      <c r="AF8" s="13">
        <f t="shared" si="4"/>
        <v>0.82714162597008301</v>
      </c>
      <c r="AG8" s="11"/>
    </row>
    <row r="9" spans="1:37" x14ac:dyDescent="0.3">
      <c r="A9" s="1" t="s">
        <v>9</v>
      </c>
      <c r="B9" s="3" t="s">
        <v>32</v>
      </c>
      <c r="C9" s="3" t="s">
        <v>24</v>
      </c>
      <c r="D9" s="17"/>
      <c r="E9" s="6">
        <f>-SIN(PI()*A29/180)</f>
        <v>0.30459648096106762</v>
      </c>
      <c r="F9" s="6">
        <f t="shared" ref="E9:F9" si="13">SIN(PI()*B29/180)</f>
        <v>0.30815925035943648</v>
      </c>
      <c r="G9" s="7">
        <f t="shared" ref="G9:H9" si="14">ABS(COS(PI()*A29/180)*2.5/3600)</f>
        <v>6.6144547734157792E-4</v>
      </c>
      <c r="H9" s="7">
        <f t="shared" si="14"/>
        <v>6.6064915744237221E-4</v>
      </c>
      <c r="I9" s="1">
        <v>623.4</v>
      </c>
    </row>
    <row r="10" spans="1:37" x14ac:dyDescent="0.3">
      <c r="A10" s="1" t="s">
        <v>10</v>
      </c>
      <c r="B10" s="3" t="s">
        <v>33</v>
      </c>
      <c r="C10" s="3" t="s">
        <v>25</v>
      </c>
      <c r="D10" s="17"/>
      <c r="E10" s="6">
        <f>-SIN(PI()*A30/180)</f>
        <v>0.3100404243634296</v>
      </c>
      <c r="F10" s="6">
        <f t="shared" ref="E10:F10" si="15">SIN(PI()*B30/180)</f>
        <v>0.31376229951401458</v>
      </c>
      <c r="G10" s="7">
        <f t="shared" ref="G10:H10" si="16">ABS(COS(PI()*A30/180)*2.5/3600)</f>
        <v>6.6022456578565156E-4</v>
      </c>
      <c r="H10" s="7">
        <f t="shared" si="16"/>
        <v>6.5937608587898332E-4</v>
      </c>
      <c r="I10" s="1">
        <v>690.7</v>
      </c>
    </row>
    <row r="12" spans="1:37" x14ac:dyDescent="0.3">
      <c r="A12" s="15" t="s">
        <v>13</v>
      </c>
      <c r="B12" s="15"/>
      <c r="C12" s="18" t="s">
        <v>14</v>
      </c>
      <c r="D12" s="18"/>
      <c r="E12" s="18"/>
      <c r="F12" s="15" t="s">
        <v>15</v>
      </c>
      <c r="G12" s="15"/>
      <c r="H12" s="15"/>
      <c r="I12" s="15"/>
      <c r="K12" s="15" t="s">
        <v>13</v>
      </c>
      <c r="L12" s="15"/>
      <c r="M12" s="15" t="s">
        <v>14</v>
      </c>
      <c r="N12" s="15"/>
      <c r="O12" s="1"/>
      <c r="P12" s="15" t="s">
        <v>15</v>
      </c>
      <c r="Q12" s="15"/>
      <c r="S12" t="s">
        <v>50</v>
      </c>
      <c r="T12" t="s">
        <v>51</v>
      </c>
      <c r="X12" s="15" t="s">
        <v>13</v>
      </c>
      <c r="Y12" s="15"/>
      <c r="Z12" s="15" t="s">
        <v>14</v>
      </c>
      <c r="AA12" s="15"/>
      <c r="AB12" s="15"/>
      <c r="AC12" s="15" t="s">
        <v>15</v>
      </c>
      <c r="AD12" s="15"/>
      <c r="AE12" s="15"/>
      <c r="AF12" s="2"/>
      <c r="AG12" t="s">
        <v>56</v>
      </c>
      <c r="AH12" t="s">
        <v>57</v>
      </c>
    </row>
    <row r="13" spans="1:37" x14ac:dyDescent="0.3">
      <c r="A13">
        <v>191</v>
      </c>
      <c r="B13">
        <v>168</v>
      </c>
      <c r="C13">
        <v>38</v>
      </c>
      <c r="E13">
        <v>18</v>
      </c>
      <c r="F13">
        <v>56</v>
      </c>
      <c r="I13">
        <v>38</v>
      </c>
      <c r="K13">
        <v>117</v>
      </c>
      <c r="L13">
        <v>116</v>
      </c>
      <c r="M13">
        <v>13</v>
      </c>
      <c r="N13">
        <v>47</v>
      </c>
      <c r="P13">
        <v>31</v>
      </c>
      <c r="Q13">
        <v>44</v>
      </c>
      <c r="S13">
        <f>K13+M13/60+P13/3600</f>
        <v>117.22527777777778</v>
      </c>
      <c r="T13">
        <f>L13+N13/60+Q13/3600</f>
        <v>116.79555555555555</v>
      </c>
      <c r="X13">
        <v>116</v>
      </c>
      <c r="Y13">
        <v>116</v>
      </c>
      <c r="Z13">
        <v>15</v>
      </c>
      <c r="AB13">
        <v>16</v>
      </c>
      <c r="AC13">
        <v>4</v>
      </c>
      <c r="AE13">
        <v>20</v>
      </c>
      <c r="AG13">
        <f>X13+Z13/60+AC13/3600</f>
        <v>116.25111111111111</v>
      </c>
      <c r="AH13">
        <f>Y13+AB13/60+AE13/3600</f>
        <v>116.27222222222223</v>
      </c>
    </row>
    <row r="14" spans="1:37" x14ac:dyDescent="0.3">
      <c r="A14">
        <v>192</v>
      </c>
      <c r="B14">
        <v>167</v>
      </c>
      <c r="C14">
        <v>33</v>
      </c>
      <c r="E14">
        <v>21</v>
      </c>
      <c r="F14">
        <v>9</v>
      </c>
      <c r="I14">
        <v>53</v>
      </c>
      <c r="K14">
        <v>144</v>
      </c>
      <c r="L14">
        <v>144</v>
      </c>
      <c r="M14">
        <v>11</v>
      </c>
      <c r="N14">
        <v>1</v>
      </c>
      <c r="P14">
        <v>13</v>
      </c>
      <c r="Q14">
        <v>51</v>
      </c>
      <c r="S14">
        <f t="shared" ref="S14:S18" si="17">K14+M14/60+P14/3600</f>
        <v>144.18694444444444</v>
      </c>
      <c r="T14">
        <f t="shared" ref="T14:T18" si="18">L14+N14/60+Q14/3600</f>
        <v>144.03083333333333</v>
      </c>
      <c r="X14">
        <v>144</v>
      </c>
      <c r="Y14">
        <v>144</v>
      </c>
      <c r="Z14">
        <v>5</v>
      </c>
      <c r="AB14">
        <v>4</v>
      </c>
      <c r="AC14">
        <v>20</v>
      </c>
      <c r="AE14">
        <v>30</v>
      </c>
      <c r="AG14">
        <f t="shared" ref="AG14:AG18" si="19">X14+Z14/60+AC14/3600</f>
        <v>144.0888888888889</v>
      </c>
      <c r="AH14">
        <f t="shared" ref="AH14:AH18" si="20">Y14+AB14/60+AE14/3600</f>
        <v>144.07499999999999</v>
      </c>
    </row>
    <row r="15" spans="1:37" x14ac:dyDescent="0.3">
      <c r="A15">
        <v>194</v>
      </c>
      <c r="B15">
        <v>165</v>
      </c>
      <c r="C15">
        <v>10</v>
      </c>
      <c r="E15">
        <v>41</v>
      </c>
      <c r="F15">
        <v>45</v>
      </c>
      <c r="I15">
        <v>53</v>
      </c>
      <c r="K15">
        <v>163</v>
      </c>
      <c r="L15">
        <v>163</v>
      </c>
      <c r="M15">
        <v>7</v>
      </c>
      <c r="N15">
        <v>3</v>
      </c>
      <c r="P15">
        <v>49</v>
      </c>
      <c r="Q15">
        <v>59</v>
      </c>
      <c r="S15">
        <f t="shared" si="17"/>
        <v>163.13027777777779</v>
      </c>
      <c r="T15">
        <f t="shared" si="18"/>
        <v>163.06638888888889</v>
      </c>
      <c r="X15">
        <v>164</v>
      </c>
      <c r="Y15">
        <v>164</v>
      </c>
      <c r="Z15">
        <v>4</v>
      </c>
      <c r="AB15">
        <v>3</v>
      </c>
      <c r="AC15">
        <v>1</v>
      </c>
      <c r="AE15">
        <v>28</v>
      </c>
      <c r="AG15">
        <f t="shared" si="19"/>
        <v>164.06694444444443</v>
      </c>
      <c r="AH15">
        <f t="shared" si="20"/>
        <v>164.0577777777778</v>
      </c>
    </row>
    <row r="16" spans="1:37" x14ac:dyDescent="0.3">
      <c r="A16">
        <v>195</v>
      </c>
      <c r="B16">
        <v>164</v>
      </c>
      <c r="C16">
        <v>46</v>
      </c>
      <c r="E16">
        <v>3</v>
      </c>
      <c r="F16">
        <v>30</v>
      </c>
      <c r="I16">
        <v>51</v>
      </c>
      <c r="K16">
        <v>196</v>
      </c>
      <c r="L16">
        <v>196</v>
      </c>
      <c r="M16">
        <v>41</v>
      </c>
      <c r="N16">
        <v>44</v>
      </c>
      <c r="P16">
        <v>11</v>
      </c>
      <c r="Q16">
        <v>55</v>
      </c>
      <c r="S16">
        <f t="shared" si="17"/>
        <v>196.6863888888889</v>
      </c>
      <c r="T16">
        <f t="shared" si="18"/>
        <v>196.7486111111111</v>
      </c>
      <c r="X16">
        <v>196</v>
      </c>
      <c r="Y16">
        <v>196</v>
      </c>
      <c r="Z16">
        <v>45</v>
      </c>
      <c r="AB16">
        <v>44</v>
      </c>
      <c r="AC16">
        <v>21</v>
      </c>
      <c r="AE16">
        <v>41</v>
      </c>
      <c r="AG16">
        <f t="shared" si="19"/>
        <v>196.75583333333333</v>
      </c>
      <c r="AH16">
        <f t="shared" si="20"/>
        <v>196.74472222222221</v>
      </c>
    </row>
    <row r="17" spans="1:34" x14ac:dyDescent="0.3">
      <c r="A17">
        <v>196</v>
      </c>
      <c r="B17">
        <v>163</v>
      </c>
      <c r="C17">
        <v>41</v>
      </c>
      <c r="E17">
        <v>7</v>
      </c>
      <c r="F17">
        <v>11</v>
      </c>
      <c r="I17">
        <v>49</v>
      </c>
      <c r="K17">
        <v>214</v>
      </c>
      <c r="L17">
        <v>214</v>
      </c>
      <c r="M17">
        <v>44</v>
      </c>
      <c r="N17">
        <v>52</v>
      </c>
      <c r="P17">
        <v>9</v>
      </c>
      <c r="Q17">
        <v>45</v>
      </c>
      <c r="S17">
        <f t="shared" si="17"/>
        <v>214.73583333333332</v>
      </c>
      <c r="T17">
        <f t="shared" si="18"/>
        <v>214.87916666666666</v>
      </c>
      <c r="X17">
        <v>214</v>
      </c>
      <c r="Y17">
        <v>214</v>
      </c>
      <c r="Z17">
        <v>53</v>
      </c>
      <c r="AB17">
        <v>52</v>
      </c>
      <c r="AC17">
        <v>22</v>
      </c>
      <c r="AE17">
        <v>44</v>
      </c>
      <c r="AG17">
        <f t="shared" si="19"/>
        <v>214.88944444444445</v>
      </c>
      <c r="AH17">
        <f t="shared" si="20"/>
        <v>214.87888888888889</v>
      </c>
    </row>
    <row r="18" spans="1:34" x14ac:dyDescent="0.3">
      <c r="A18">
        <v>196</v>
      </c>
      <c r="B18">
        <v>163</v>
      </c>
      <c r="C18">
        <v>44</v>
      </c>
      <c r="E18">
        <v>3</v>
      </c>
      <c r="F18">
        <v>55</v>
      </c>
      <c r="I18">
        <v>59</v>
      </c>
      <c r="K18">
        <v>237</v>
      </c>
      <c r="L18">
        <v>238</v>
      </c>
      <c r="M18">
        <v>46</v>
      </c>
      <c r="N18">
        <v>5</v>
      </c>
      <c r="P18">
        <v>52</v>
      </c>
      <c r="Q18">
        <v>59</v>
      </c>
      <c r="S18">
        <f t="shared" si="17"/>
        <v>237.78111111111113</v>
      </c>
      <c r="T18">
        <f t="shared" si="18"/>
        <v>238.09972222222223</v>
      </c>
      <c r="X18">
        <v>238</v>
      </c>
      <c r="Y18">
        <v>238</v>
      </c>
      <c r="Z18">
        <v>6</v>
      </c>
      <c r="AB18">
        <v>5</v>
      </c>
      <c r="AC18">
        <v>32</v>
      </c>
      <c r="AE18">
        <v>33</v>
      </c>
      <c r="AG18">
        <f t="shared" si="19"/>
        <v>238.10888888888888</v>
      </c>
      <c r="AH18">
        <f t="shared" si="20"/>
        <v>238.0925</v>
      </c>
    </row>
    <row r="19" spans="1:34" x14ac:dyDescent="0.3">
      <c r="A19">
        <v>197</v>
      </c>
      <c r="B19">
        <v>162</v>
      </c>
      <c r="C19">
        <v>44</v>
      </c>
      <c r="E19">
        <v>3</v>
      </c>
      <c r="F19">
        <v>2</v>
      </c>
      <c r="I19">
        <v>6</v>
      </c>
    </row>
    <row r="20" spans="1:34" x14ac:dyDescent="0.3">
      <c r="A20">
        <v>198</v>
      </c>
      <c r="B20">
        <v>161</v>
      </c>
      <c r="C20">
        <v>3</v>
      </c>
      <c r="E20">
        <v>42</v>
      </c>
      <c r="F20">
        <v>42</v>
      </c>
      <c r="I20">
        <v>50</v>
      </c>
    </row>
    <row r="21" spans="1:34" x14ac:dyDescent="0.3">
      <c r="A21" s="16" t="s">
        <v>17</v>
      </c>
      <c r="B21" s="16"/>
    </row>
    <row r="22" spans="1:34" x14ac:dyDescent="0.3">
      <c r="A22" s="16"/>
      <c r="B22" s="16"/>
    </row>
    <row r="23" spans="1:34" x14ac:dyDescent="0.3">
      <c r="A23">
        <f>A13+C13/60+F13/3600</f>
        <v>191.64888888888888</v>
      </c>
      <c r="B23">
        <f>B13+E13/60+I13/3600</f>
        <v>168.31055555555557</v>
      </c>
    </row>
    <row r="24" spans="1:34" x14ac:dyDescent="0.3">
      <c r="A24">
        <f t="shared" ref="A24:A30" si="21">A14+C14/60+F14/3600</f>
        <v>192.55250000000001</v>
      </c>
      <c r="B24">
        <f t="shared" ref="B24:B30" si="22">B14+E14/60+I14/3600</f>
        <v>167.36472222222221</v>
      </c>
    </row>
    <row r="25" spans="1:34" x14ac:dyDescent="0.3">
      <c r="A25">
        <f t="shared" si="21"/>
        <v>194.17916666666665</v>
      </c>
      <c r="B25">
        <f t="shared" si="22"/>
        <v>165.69805555555556</v>
      </c>
    </row>
    <row r="26" spans="1:34" x14ac:dyDescent="0.3">
      <c r="A26">
        <f t="shared" si="21"/>
        <v>195.77500000000001</v>
      </c>
      <c r="B26">
        <f t="shared" si="22"/>
        <v>164.06416666666667</v>
      </c>
    </row>
    <row r="27" spans="1:34" x14ac:dyDescent="0.3">
      <c r="A27">
        <f t="shared" si="21"/>
        <v>196.6863888888889</v>
      </c>
      <c r="B27">
        <f t="shared" si="22"/>
        <v>163.13027777777779</v>
      </c>
    </row>
    <row r="28" spans="1:34" x14ac:dyDescent="0.3">
      <c r="A28">
        <f t="shared" si="21"/>
        <v>196.7486111111111</v>
      </c>
      <c r="B28">
        <f t="shared" si="22"/>
        <v>163.06638888888889</v>
      </c>
    </row>
    <row r="29" spans="1:34" x14ac:dyDescent="0.3">
      <c r="A29">
        <f t="shared" si="21"/>
        <v>197.73388888888888</v>
      </c>
      <c r="B29">
        <f t="shared" si="22"/>
        <v>162.05166666666668</v>
      </c>
    </row>
    <row r="30" spans="1:34" x14ac:dyDescent="0.3">
      <c r="A30">
        <f t="shared" si="21"/>
        <v>198.06166666666667</v>
      </c>
      <c r="B30">
        <f t="shared" si="22"/>
        <v>161.71388888888887</v>
      </c>
    </row>
  </sheetData>
  <mergeCells count="38">
    <mergeCell ref="Q1:Q2"/>
    <mergeCell ref="AJ2:AK2"/>
    <mergeCell ref="A21:B22"/>
    <mergeCell ref="D3:D10"/>
    <mergeCell ref="G1:G2"/>
    <mergeCell ref="B1:C1"/>
    <mergeCell ref="A1:A2"/>
    <mergeCell ref="D1:D2"/>
    <mergeCell ref="A12:B12"/>
    <mergeCell ref="C12:E12"/>
    <mergeCell ref="F12:I12"/>
    <mergeCell ref="E1:F2"/>
    <mergeCell ref="X12:Y12"/>
    <mergeCell ref="Z12:AB12"/>
    <mergeCell ref="AC12:AE12"/>
    <mergeCell ref="Z1:Z2"/>
    <mergeCell ref="I1:I2"/>
    <mergeCell ref="K12:L12"/>
    <mergeCell ref="M12:N12"/>
    <mergeCell ref="P12:Q12"/>
    <mergeCell ref="P3:P8"/>
    <mergeCell ref="O1:O2"/>
    <mergeCell ref="O3:O8"/>
    <mergeCell ref="R1:R2"/>
    <mergeCell ref="L1:M1"/>
    <mergeCell ref="K1:K2"/>
    <mergeCell ref="N1:N2"/>
    <mergeCell ref="P1:P2"/>
    <mergeCell ref="AF1:AF2"/>
    <mergeCell ref="AA1:AA2"/>
    <mergeCell ref="AA3:AA8"/>
    <mergeCell ref="W1:W2"/>
    <mergeCell ref="AB1:AB2"/>
    <mergeCell ref="AB3:AB8"/>
    <mergeCell ref="AC1:AC2"/>
    <mergeCell ref="AE1:AE2"/>
    <mergeCell ref="AD1:AD2"/>
    <mergeCell ref="X1:Y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2022-03-12T14:15:44Z</dcterms:created>
  <dcterms:modified xsi:type="dcterms:W3CDTF">2022-04-07T20:49:55Z</dcterms:modified>
</cp:coreProperties>
</file>