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8" i="1" l="1"/>
  <c r="N18" i="1"/>
  <c r="O15" i="1"/>
  <c r="AB15" i="1"/>
  <c r="AA15" i="1"/>
  <c r="N15" i="1"/>
  <c r="M25" i="1"/>
  <c r="M16" i="1"/>
  <c r="M17" i="1"/>
  <c r="M18" i="1"/>
  <c r="M19" i="1"/>
  <c r="M20" i="1"/>
  <c r="M21" i="1"/>
  <c r="M22" i="1"/>
  <c r="M23" i="1"/>
  <c r="M24" i="1"/>
  <c r="M15" i="1"/>
  <c r="Z25" i="1"/>
  <c r="Z16" i="1"/>
  <c r="Z17" i="1"/>
  <c r="Z18" i="1"/>
  <c r="Z19" i="1"/>
  <c r="Z20" i="1"/>
  <c r="Z21" i="1"/>
  <c r="Z22" i="1"/>
  <c r="Z23" i="1"/>
  <c r="Z24" i="1"/>
  <c r="Z15" i="1"/>
  <c r="Y15" i="1"/>
  <c r="X15" i="1"/>
  <c r="L15" i="1"/>
  <c r="J15" i="1"/>
  <c r="W15" i="1"/>
  <c r="I15" i="1"/>
  <c r="K15" i="1" s="1"/>
  <c r="V15" i="1"/>
  <c r="U15" i="1"/>
  <c r="Q25" i="1"/>
  <c r="R25" i="1"/>
  <c r="S25" i="1"/>
  <c r="T15" i="1"/>
  <c r="S16" i="1"/>
  <c r="S17" i="1"/>
  <c r="S18" i="1"/>
  <c r="S19" i="1"/>
  <c r="S20" i="1"/>
  <c r="S21" i="1"/>
  <c r="S22" i="1"/>
  <c r="S23" i="1"/>
  <c r="S24" i="1"/>
  <c r="S15" i="1"/>
  <c r="R16" i="1"/>
  <c r="R17" i="1"/>
  <c r="R18" i="1"/>
  <c r="R19" i="1"/>
  <c r="R20" i="1"/>
  <c r="R21" i="1"/>
  <c r="R22" i="1"/>
  <c r="R23" i="1"/>
  <c r="R24" i="1"/>
  <c r="R15" i="1"/>
  <c r="Q16" i="1"/>
  <c r="Q17" i="1"/>
  <c r="Q18" i="1"/>
  <c r="Q19" i="1"/>
  <c r="Q20" i="1"/>
  <c r="Q21" i="1"/>
  <c r="Q22" i="1"/>
  <c r="Q23" i="1"/>
  <c r="Q24" i="1"/>
  <c r="Q15" i="1"/>
  <c r="H15" i="1"/>
  <c r="G15" i="1"/>
  <c r="F26" i="1"/>
  <c r="F16" i="1"/>
  <c r="F17" i="1"/>
  <c r="F18" i="1"/>
  <c r="F19" i="1"/>
  <c r="F20" i="1"/>
  <c r="F21" i="1"/>
  <c r="F22" i="1"/>
  <c r="F23" i="1"/>
  <c r="F24" i="1"/>
  <c r="F25" i="1"/>
  <c r="F15" i="1"/>
  <c r="E26" i="1"/>
  <c r="E16" i="1"/>
  <c r="E17" i="1"/>
  <c r="E18" i="1"/>
  <c r="E19" i="1"/>
  <c r="E20" i="1"/>
  <c r="E21" i="1"/>
  <c r="E22" i="1"/>
  <c r="E23" i="1"/>
  <c r="E24" i="1"/>
  <c r="E25" i="1"/>
  <c r="E15" i="1"/>
  <c r="D26" i="1"/>
  <c r="D16" i="1"/>
  <c r="D17" i="1"/>
  <c r="D18" i="1"/>
  <c r="D19" i="1"/>
  <c r="D20" i="1"/>
  <c r="D21" i="1"/>
  <c r="D22" i="1"/>
  <c r="D23" i="1"/>
  <c r="D24" i="1"/>
  <c r="D25" i="1"/>
  <c r="D15" i="1"/>
  <c r="AB2" i="1"/>
  <c r="AC2" i="1"/>
  <c r="Z2" i="1"/>
  <c r="L2" i="1"/>
  <c r="AA2" i="1"/>
  <c r="Y12" i="1"/>
  <c r="Y3" i="1"/>
  <c r="Y4" i="1"/>
  <c r="Y5" i="1"/>
  <c r="Y6" i="1"/>
  <c r="Y7" i="1"/>
  <c r="Y8" i="1"/>
  <c r="Y9" i="1"/>
  <c r="Y10" i="1"/>
  <c r="Y11" i="1"/>
  <c r="Y2" i="1"/>
  <c r="V12" i="1"/>
  <c r="V3" i="1"/>
  <c r="V4" i="1"/>
  <c r="V5" i="1"/>
  <c r="V6" i="1"/>
  <c r="V7" i="1"/>
  <c r="V8" i="1"/>
  <c r="V9" i="1"/>
  <c r="V10" i="1"/>
  <c r="V11" i="1"/>
  <c r="V2" i="1"/>
  <c r="T3" i="1"/>
  <c r="T4" i="1"/>
  <c r="T5" i="1"/>
  <c r="T6" i="1"/>
  <c r="T7" i="1"/>
  <c r="T8" i="1"/>
  <c r="T9" i="1"/>
  <c r="T10" i="1"/>
  <c r="T11" i="1"/>
  <c r="T2" i="1"/>
  <c r="W12" i="1"/>
  <c r="U12" i="1"/>
  <c r="T12" i="1" l="1"/>
  <c r="H4" i="1"/>
  <c r="H5" i="1"/>
  <c r="H12" i="1"/>
  <c r="H2" i="1"/>
  <c r="B24" i="1"/>
  <c r="A24" i="1"/>
  <c r="A15" i="1"/>
  <c r="A16" i="1"/>
  <c r="A17" i="1"/>
  <c r="A18" i="1"/>
  <c r="A19" i="1"/>
  <c r="A20" i="1"/>
  <c r="A21" i="1"/>
  <c r="A22" i="1"/>
  <c r="A23" i="1"/>
  <c r="A14" i="1"/>
  <c r="W7" i="1"/>
  <c r="W8" i="1"/>
  <c r="X3" i="1"/>
  <c r="W3" i="1" s="1"/>
  <c r="X4" i="1"/>
  <c r="W4" i="1" s="1"/>
  <c r="X5" i="1"/>
  <c r="W5" i="1" s="1"/>
  <c r="X6" i="1"/>
  <c r="W6" i="1" s="1"/>
  <c r="X7" i="1"/>
  <c r="X8" i="1"/>
  <c r="X9" i="1"/>
  <c r="W9" i="1" s="1"/>
  <c r="X10" i="1"/>
  <c r="W10" i="1" s="1"/>
  <c r="X11" i="1"/>
  <c r="W11" i="1" s="1"/>
  <c r="X2" i="1"/>
  <c r="W2" i="1" s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2" i="1"/>
  <c r="U2" i="1" s="1"/>
  <c r="I3" i="1"/>
  <c r="I4" i="1"/>
  <c r="B16" i="1" s="1"/>
  <c r="I5" i="1"/>
  <c r="B17" i="1" s="1"/>
  <c r="I6" i="1"/>
  <c r="H6" i="1" s="1"/>
  <c r="I7" i="1"/>
  <c r="H7" i="1" s="1"/>
  <c r="I8" i="1"/>
  <c r="H8" i="1" s="1"/>
  <c r="I9" i="1"/>
  <c r="H9" i="1" s="1"/>
  <c r="I10" i="1"/>
  <c r="H10" i="1" s="1"/>
  <c r="I11" i="1"/>
  <c r="H11" i="1" s="1"/>
  <c r="I12" i="1"/>
  <c r="I2" i="1"/>
  <c r="F6" i="1"/>
  <c r="E6" i="1" s="1"/>
  <c r="F7" i="1"/>
  <c r="E7" i="1" s="1"/>
  <c r="D3" i="1"/>
  <c r="F3" i="1" s="1"/>
  <c r="E3" i="1" s="1"/>
  <c r="D4" i="1"/>
  <c r="F4" i="1" s="1"/>
  <c r="E4" i="1" s="1"/>
  <c r="D5" i="1"/>
  <c r="F5" i="1" s="1"/>
  <c r="E5" i="1" s="1"/>
  <c r="D6" i="1"/>
  <c r="D7" i="1"/>
  <c r="D8" i="1"/>
  <c r="F8" i="1" s="1"/>
  <c r="E8" i="1" s="1"/>
  <c r="D9" i="1"/>
  <c r="F9" i="1" s="1"/>
  <c r="E9" i="1" s="1"/>
  <c r="D10" i="1"/>
  <c r="F10" i="1" s="1"/>
  <c r="E10" i="1" s="1"/>
  <c r="D11" i="1"/>
  <c r="F11" i="1" s="1"/>
  <c r="E11" i="1" s="1"/>
  <c r="D12" i="1"/>
  <c r="F12" i="1" s="1"/>
  <c r="E12" i="1" s="1"/>
  <c r="D2" i="1"/>
  <c r="F2" i="1" s="1"/>
  <c r="K11" i="1" l="1"/>
  <c r="G11" i="1"/>
  <c r="J11" i="1"/>
  <c r="B20" i="1"/>
  <c r="G8" i="1"/>
  <c r="K8" i="1"/>
  <c r="J8" i="1"/>
  <c r="J2" i="1"/>
  <c r="G7" i="1"/>
  <c r="K7" i="1"/>
  <c r="J7" i="1"/>
  <c r="B22" i="1"/>
  <c r="G10" i="1"/>
  <c r="K10" i="1"/>
  <c r="J10" i="1"/>
  <c r="B21" i="1"/>
  <c r="G9" i="1"/>
  <c r="K9" i="1"/>
  <c r="J9" i="1"/>
  <c r="G6" i="1"/>
  <c r="K6" i="1"/>
  <c r="J6" i="1"/>
  <c r="J5" i="1"/>
  <c r="E2" i="1"/>
  <c r="E13" i="1" s="1"/>
  <c r="F13" i="1"/>
  <c r="K12" i="1"/>
  <c r="G12" i="1"/>
  <c r="K4" i="1"/>
  <c r="G4" i="1"/>
  <c r="B23" i="1"/>
  <c r="H3" i="1"/>
  <c r="B15" i="1" s="1"/>
  <c r="B19" i="1"/>
  <c r="B18" i="1"/>
  <c r="J12" i="1"/>
  <c r="J4" i="1"/>
  <c r="K5" i="1"/>
  <c r="G5" i="1"/>
  <c r="B14" i="1"/>
  <c r="K2" i="1"/>
  <c r="G2" i="1"/>
  <c r="A25" i="1"/>
  <c r="B25" i="1" l="1"/>
  <c r="K3" i="1"/>
  <c r="K13" i="1" s="1"/>
  <c r="G3" i="1"/>
  <c r="G13" i="1" s="1"/>
  <c r="O2" i="1" s="1"/>
  <c r="J3" i="1"/>
  <c r="J13" i="1" s="1"/>
  <c r="M2" i="1" s="1"/>
  <c r="N2" i="1" s="1"/>
  <c r="H13" i="1"/>
</calcChain>
</file>

<file path=xl/sharedStrings.xml><?xml version="1.0" encoding="utf-8"?>
<sst xmlns="http://schemas.openxmlformats.org/spreadsheetml/2006/main" count="55" uniqueCount="23">
  <si>
    <t>Т</t>
  </si>
  <si>
    <t>delta h</t>
  </si>
  <si>
    <t>P</t>
  </si>
  <si>
    <t>po</t>
  </si>
  <si>
    <t>lnP</t>
  </si>
  <si>
    <t>1/T,10^6</t>
  </si>
  <si>
    <t>T</t>
  </si>
  <si>
    <t>&lt;XY&gt;</t>
  </si>
  <si>
    <t>&lt;X^2&gt;</t>
  </si>
  <si>
    <t>коэффициент</t>
  </si>
  <si>
    <t>погрешность к</t>
  </si>
  <si>
    <t>&lt;Y^2&gt;</t>
  </si>
  <si>
    <t>b</t>
  </si>
  <si>
    <t>погрешность b</t>
  </si>
  <si>
    <t>k</t>
  </si>
  <si>
    <t>&lt;X&gt;</t>
  </si>
  <si>
    <t>&lt;Y&gt;</t>
  </si>
  <si>
    <t>сигма к</t>
  </si>
  <si>
    <t>сигма b</t>
  </si>
  <si>
    <t>&lt;RT^2/P&gt;</t>
  </si>
  <si>
    <t>Lнагр</t>
  </si>
  <si>
    <t>Lохлажд</t>
  </si>
  <si>
    <t>сигма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</si>
</sst>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M1" zoomScale="71" workbookViewId="0">
      <selection activeCell="Z2" sqref="Z2"/>
    </sheetView>
  </sheetViews>
  <sheetFormatPr defaultRowHeight="14.4" x14ac:dyDescent="0.3"/>
  <cols>
    <col min="2" max="2" width="12" bestFit="1" customWidth="1"/>
    <col min="5" max="5" width="16.77734375" customWidth="1"/>
    <col min="6" max="6" width="11.109375" customWidth="1"/>
    <col min="7" max="7" width="13" customWidth="1"/>
    <col min="10" max="10" width="13.44140625" customWidth="1"/>
    <col min="11" max="11" width="14.5546875" customWidth="1"/>
    <col min="12" max="12" width="26.33203125" customWidth="1"/>
    <col min="13" max="15" width="20" customWidth="1"/>
    <col min="19" max="19" width="12" bestFit="1" customWidth="1"/>
    <col min="20" max="20" width="15.77734375" customWidth="1"/>
    <col min="22" max="22" width="15" customWidth="1"/>
    <col min="23" max="23" width="20.109375" customWidth="1"/>
    <col min="24" max="24" width="18.44140625" customWidth="1"/>
    <col min="26" max="26" width="18.33203125" customWidth="1"/>
    <col min="27" max="27" width="34.44140625" customWidth="1"/>
    <col min="28" max="28" width="22.77734375" customWidth="1"/>
    <col min="29" max="29" width="21.21875" customWidth="1"/>
  </cols>
  <sheetData>
    <row r="1" spans="1:29" x14ac:dyDescent="0.3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t="s">
        <v>12</v>
      </c>
      <c r="O1" t="s">
        <v>13</v>
      </c>
      <c r="P1" t="s">
        <v>0</v>
      </c>
      <c r="Q1" t="s">
        <v>1</v>
      </c>
      <c r="R1" t="s">
        <v>3</v>
      </c>
      <c r="S1" t="s">
        <v>2</v>
      </c>
      <c r="T1" t="s">
        <v>11</v>
      </c>
      <c r="U1" t="s">
        <v>4</v>
      </c>
      <c r="V1" t="s">
        <v>8</v>
      </c>
      <c r="W1" t="s">
        <v>5</v>
      </c>
      <c r="X1" t="s">
        <v>6</v>
      </c>
      <c r="Y1" t="s">
        <v>7</v>
      </c>
      <c r="Z1" t="s">
        <v>10</v>
      </c>
      <c r="AA1" t="s">
        <v>14</v>
      </c>
      <c r="AB1" t="s">
        <v>12</v>
      </c>
      <c r="AC1" t="s">
        <v>13</v>
      </c>
    </row>
    <row r="2" spans="1:29" x14ac:dyDescent="0.3">
      <c r="A2">
        <v>23</v>
      </c>
      <c r="B2">
        <v>19.2</v>
      </c>
      <c r="C2">
        <v>13.54583</v>
      </c>
      <c r="D2" s="1">
        <f>$C2*9.81*$B2</f>
        <v>2551.3841721600002</v>
      </c>
      <c r="E2" s="1">
        <f>POWER($F2,2)</f>
        <v>61.534474922344245</v>
      </c>
      <c r="F2" s="2">
        <f>LN($D2)</f>
        <v>7.8443913034947617</v>
      </c>
      <c r="G2" s="2">
        <f>POWER($H2,2)</f>
        <v>11.413440467494523</v>
      </c>
      <c r="H2" s="2">
        <f>1000*1/$I2</f>
        <v>3.3783783783783785</v>
      </c>
      <c r="I2">
        <f>$A2+273</f>
        <v>296</v>
      </c>
      <c r="J2">
        <f>$H2*$F2</f>
        <v>26.501321971266087</v>
      </c>
      <c r="K2">
        <f>POWER($H2,2)</f>
        <v>11.413440467494523</v>
      </c>
      <c r="L2">
        <f>SQRT((E13/G13-POWER(M3,2))/10)</f>
        <v>0.76595452594916269</v>
      </c>
      <c r="M2">
        <f>(J13-F13*H13)/(K13-H13*H13)</f>
        <v>-4.4988831709261046</v>
      </c>
      <c r="N2">
        <f>F13-M2*H13</f>
        <v>22.990153837118179</v>
      </c>
      <c r="O2">
        <f>L2*SQRT(G13)</f>
        <v>2.5446146534241652</v>
      </c>
      <c r="P2">
        <v>32.07</v>
      </c>
      <c r="Q2">
        <v>30.6</v>
      </c>
      <c r="R2">
        <v>13.521330000000001</v>
      </c>
      <c r="S2" s="1">
        <f>$R2*9.81*$Q2</f>
        <v>4058.9139673800009</v>
      </c>
      <c r="T2">
        <f>POWER($U2,2)</f>
        <v>69.034009151551487</v>
      </c>
      <c r="U2" s="2">
        <f>LN($S2)</f>
        <v>8.3086707210932058</v>
      </c>
      <c r="V2" s="2">
        <f>POWER($W2,2)</f>
        <v>10.74486580575385</v>
      </c>
      <c r="W2" s="2">
        <f>1000*1/$X2</f>
        <v>3.2779362113613271</v>
      </c>
      <c r="X2">
        <f>$P2+273</f>
        <v>305.07</v>
      </c>
      <c r="Y2">
        <f>$U2*$W2</f>
        <v>27.23529262494905</v>
      </c>
      <c r="Z2">
        <f>SQRT((T12/V12-POWER(AA3,2))/9)</f>
        <v>0.80387628157445512</v>
      </c>
      <c r="AA2">
        <f>(Y12-U12*W12)/(V12-W12*W12)</f>
        <v>-6.8864617922343321</v>
      </c>
      <c r="AB2">
        <f>U12-AA2*W12</f>
        <v>30.956517651543727</v>
      </c>
      <c r="AC2">
        <f>Z2*SQRT(V12)</f>
        <v>2.6767294318910855</v>
      </c>
    </row>
    <row r="3" spans="1:29" x14ac:dyDescent="0.3">
      <c r="A3">
        <v>24.08</v>
      </c>
      <c r="B3">
        <v>20.6</v>
      </c>
      <c r="C3">
        <v>13.54583</v>
      </c>
      <c r="D3" s="1">
        <f t="shared" ref="D3:D12" si="0">$C3*9.81*$B3</f>
        <v>2737.4226013800003</v>
      </c>
      <c r="E3" s="1">
        <f t="shared" ref="E3:E12" si="1">POWER($F3,2)</f>
        <v>62.643617398999659</v>
      </c>
      <c r="F3" s="2">
        <f t="shared" ref="F3:F12" si="2">LN($D3)</f>
        <v>7.9147721002565614</v>
      </c>
      <c r="G3" s="2">
        <f t="shared" ref="G3:G12" si="3">POWER($H3,2)</f>
        <v>11.330606820709862</v>
      </c>
      <c r="H3" s="2">
        <f t="shared" ref="H3:H12" si="4">1000*1/$I3</f>
        <v>3.366096674296486</v>
      </c>
      <c r="I3">
        <f t="shared" ref="I3:I12" si="5">$A3+273</f>
        <v>297.08</v>
      </c>
      <c r="J3">
        <f t="shared" ref="J3:J12" si="6">$H3*$F3</f>
        <v>26.641888044488226</v>
      </c>
      <c r="K3">
        <f t="shared" ref="K3:K12" si="7">POWER($H3,2)</f>
        <v>11.330606820709862</v>
      </c>
      <c r="P3">
        <v>30.62</v>
      </c>
      <c r="Q3">
        <v>30.4</v>
      </c>
      <c r="R3">
        <v>13.521330000000001</v>
      </c>
      <c r="S3" s="1">
        <f t="shared" ref="S3:S11" si="8">$R3*9.81*$Q3</f>
        <v>4032.3851179200005</v>
      </c>
      <c r="T3">
        <f t="shared" ref="T3:T11" si="9">POWER($U3,2)</f>
        <v>68.92508558720472</v>
      </c>
      <c r="U3" s="2">
        <f t="shared" ref="U3:U11" si="10">LN($S3)</f>
        <v>8.302113320547047</v>
      </c>
      <c r="V3" s="2">
        <f t="shared" ref="V3:V11" si="11">POWER($W3,2)</f>
        <v>10.847739518316367</v>
      </c>
      <c r="W3" s="2">
        <f t="shared" ref="W3:W11" si="12">1000*1/$X3</f>
        <v>3.2935906725512152</v>
      </c>
      <c r="X3">
        <f t="shared" ref="X3:X11" si="13">$P3+273</f>
        <v>303.62</v>
      </c>
      <c r="Y3">
        <f t="shared" ref="Y3:Y11" si="14">$U3*$W3</f>
        <v>27.343762995016952</v>
      </c>
    </row>
    <row r="4" spans="1:29" x14ac:dyDescent="0.3">
      <c r="A4">
        <v>25.07</v>
      </c>
      <c r="B4">
        <v>21.2</v>
      </c>
      <c r="C4">
        <v>13.54583</v>
      </c>
      <c r="D4" s="1">
        <f t="shared" si="0"/>
        <v>2817.15335676</v>
      </c>
      <c r="E4" s="1">
        <f t="shared" si="1"/>
        <v>63.098909559246792</v>
      </c>
      <c r="F4" s="2">
        <f t="shared" si="2"/>
        <v>7.9434822061389925</v>
      </c>
      <c r="G4" s="2">
        <f t="shared" si="3"/>
        <v>11.255465596409355</v>
      </c>
      <c r="H4" s="2">
        <f t="shared" si="4"/>
        <v>3.3549166303217364</v>
      </c>
      <c r="I4">
        <f t="shared" si="5"/>
        <v>298.07</v>
      </c>
      <c r="J4">
        <f t="shared" si="6"/>
        <v>26.649720556040503</v>
      </c>
      <c r="K4">
        <f t="shared" si="7"/>
        <v>11.255465596409355</v>
      </c>
      <c r="P4">
        <v>29.84</v>
      </c>
      <c r="Q4">
        <v>28.5</v>
      </c>
      <c r="R4">
        <v>13.521330000000001</v>
      </c>
      <c r="S4" s="1">
        <f t="shared" si="8"/>
        <v>3780.3610480500006</v>
      </c>
      <c r="T4">
        <f t="shared" si="9"/>
        <v>67.857638575866062</v>
      </c>
      <c r="U4" s="2">
        <f t="shared" si="10"/>
        <v>8.2375747994094759</v>
      </c>
      <c r="V4" s="2">
        <f t="shared" si="11"/>
        <v>10.903690735322401</v>
      </c>
      <c r="W4" s="2">
        <f t="shared" si="12"/>
        <v>3.3020737022850355</v>
      </c>
      <c r="X4">
        <f t="shared" si="13"/>
        <v>302.83999999999997</v>
      </c>
      <c r="Y4">
        <f t="shared" si="14"/>
        <v>27.201079115735958</v>
      </c>
    </row>
    <row r="5" spans="1:29" x14ac:dyDescent="0.3">
      <c r="A5">
        <v>26.07</v>
      </c>
      <c r="B5">
        <v>19.8</v>
      </c>
      <c r="C5">
        <v>13.54583</v>
      </c>
      <c r="D5" s="1">
        <f t="shared" si="0"/>
        <v>2631.1149275400003</v>
      </c>
      <c r="E5" s="1">
        <f t="shared" si="1"/>
        <v>62.01819168060053</v>
      </c>
      <c r="F5" s="2">
        <f t="shared" si="2"/>
        <v>7.8751629621615153</v>
      </c>
      <c r="G5" s="2">
        <f t="shared" si="3"/>
        <v>11.180321662527605</v>
      </c>
      <c r="H5" s="2">
        <f t="shared" si="4"/>
        <v>3.343698799612131</v>
      </c>
      <c r="I5">
        <f t="shared" si="5"/>
        <v>299.07</v>
      </c>
      <c r="J5">
        <f t="shared" si="6"/>
        <v>26.332172943329372</v>
      </c>
      <c r="K5">
        <f t="shared" si="7"/>
        <v>11.180321662527605</v>
      </c>
      <c r="P5">
        <v>28.86</v>
      </c>
      <c r="Q5">
        <v>26.5</v>
      </c>
      <c r="R5">
        <v>13.521330000000001</v>
      </c>
      <c r="S5" s="1">
        <f t="shared" si="8"/>
        <v>3515.0725534500007</v>
      </c>
      <c r="T5">
        <f t="shared" si="9"/>
        <v>66.664211252985183</v>
      </c>
      <c r="U5" s="2">
        <f t="shared" si="10"/>
        <v>8.1648154451270472</v>
      </c>
      <c r="V5" s="2">
        <f t="shared" si="11"/>
        <v>10.974604155795499</v>
      </c>
      <c r="W5" s="2">
        <f t="shared" si="12"/>
        <v>3.312794010468429</v>
      </c>
      <c r="X5">
        <f t="shared" si="13"/>
        <v>301.86</v>
      </c>
      <c r="Y5">
        <f t="shared" si="14"/>
        <v>27.048351703197003</v>
      </c>
    </row>
    <row r="6" spans="1:29" x14ac:dyDescent="0.3">
      <c r="A6">
        <v>27.08</v>
      </c>
      <c r="B6">
        <v>20</v>
      </c>
      <c r="C6">
        <v>13.521330000000001</v>
      </c>
      <c r="D6" s="1">
        <f t="shared" si="0"/>
        <v>2652.8849460000001</v>
      </c>
      <c r="E6" s="1">
        <f t="shared" si="1"/>
        <v>62.148042634768053</v>
      </c>
      <c r="F6" s="2">
        <f t="shared" si="2"/>
        <v>7.8834029856888614</v>
      </c>
      <c r="G6" s="2">
        <f t="shared" si="3"/>
        <v>11.105187554713039</v>
      </c>
      <c r="H6" s="2">
        <f t="shared" si="4"/>
        <v>3.3324446814182886</v>
      </c>
      <c r="I6">
        <f t="shared" si="5"/>
        <v>300.08</v>
      </c>
      <c r="J6">
        <f t="shared" si="6"/>
        <v>26.271004351135904</v>
      </c>
      <c r="K6">
        <f t="shared" si="7"/>
        <v>11.105187554713039</v>
      </c>
      <c r="P6">
        <v>27.79</v>
      </c>
      <c r="Q6">
        <v>25</v>
      </c>
      <c r="R6">
        <v>13.521330000000001</v>
      </c>
      <c r="S6" s="1">
        <f t="shared" si="8"/>
        <v>3316.1061825000006</v>
      </c>
      <c r="T6">
        <f t="shared" si="9"/>
        <v>65.716096756596485</v>
      </c>
      <c r="U6" s="2">
        <f t="shared" si="10"/>
        <v>8.1065465370030712</v>
      </c>
      <c r="V6" s="2">
        <f t="shared" si="11"/>
        <v>11.052822931816966</v>
      </c>
      <c r="W6" s="2">
        <f t="shared" si="12"/>
        <v>3.3245786096612253</v>
      </c>
      <c r="X6">
        <f t="shared" si="13"/>
        <v>300.79000000000002</v>
      </c>
      <c r="Y6">
        <f t="shared" si="14"/>
        <v>26.95085121514369</v>
      </c>
    </row>
    <row r="7" spans="1:29" x14ac:dyDescent="0.3">
      <c r="A7">
        <v>28.06</v>
      </c>
      <c r="B7">
        <v>21.8</v>
      </c>
      <c r="C7">
        <v>13.521330000000001</v>
      </c>
      <c r="D7" s="1">
        <f t="shared" si="0"/>
        <v>2891.6445911400006</v>
      </c>
      <c r="E7" s="1">
        <f t="shared" si="1"/>
        <v>63.514216245790472</v>
      </c>
      <c r="F7" s="2">
        <f t="shared" si="2"/>
        <v>7.969580681929914</v>
      </c>
      <c r="G7" s="2">
        <f t="shared" si="3"/>
        <v>11.033006788842975</v>
      </c>
      <c r="H7" s="2">
        <f t="shared" si="4"/>
        <v>3.3215970238490664</v>
      </c>
      <c r="I7">
        <f t="shared" si="5"/>
        <v>301.06</v>
      </c>
      <c r="J7">
        <f t="shared" si="6"/>
        <v>26.471735474423415</v>
      </c>
      <c r="K7">
        <f t="shared" si="7"/>
        <v>11.033006788842975</v>
      </c>
      <c r="P7">
        <v>26.82</v>
      </c>
      <c r="Q7">
        <v>22.1</v>
      </c>
      <c r="R7">
        <v>13.54583</v>
      </c>
      <c r="S7" s="1">
        <f t="shared" si="8"/>
        <v>2936.7494898300006</v>
      </c>
      <c r="T7">
        <f t="shared" si="9"/>
        <v>63.761161372204008</v>
      </c>
      <c r="U7" s="2">
        <f t="shared" si="10"/>
        <v>7.9850586329847326</v>
      </c>
      <c r="V7" s="2">
        <f t="shared" si="11"/>
        <v>11.12445645405165</v>
      </c>
      <c r="W7" s="2">
        <f t="shared" si="12"/>
        <v>3.3353345340537657</v>
      </c>
      <c r="X7">
        <f t="shared" si="13"/>
        <v>299.82</v>
      </c>
      <c r="Y7">
        <f t="shared" si="14"/>
        <v>26.632841815038134</v>
      </c>
    </row>
    <row r="8" spans="1:29" x14ac:dyDescent="0.3">
      <c r="A8">
        <v>29.05</v>
      </c>
      <c r="B8">
        <v>24.1</v>
      </c>
      <c r="C8">
        <v>13.521330000000001</v>
      </c>
      <c r="D8" s="1">
        <f t="shared" si="0"/>
        <v>3196.7263599300004</v>
      </c>
      <c r="E8" s="1">
        <f t="shared" si="1"/>
        <v>65.123004413265974</v>
      </c>
      <c r="F8" s="2">
        <f t="shared" si="2"/>
        <v>8.0698825526314799</v>
      </c>
      <c r="G8" s="2">
        <f t="shared" si="3"/>
        <v>10.960801679611327</v>
      </c>
      <c r="H8" s="2">
        <f t="shared" si="4"/>
        <v>3.3107101473266014</v>
      </c>
      <c r="I8">
        <f t="shared" si="5"/>
        <v>302.05</v>
      </c>
      <c r="J8">
        <f t="shared" si="6"/>
        <v>26.717042054730936</v>
      </c>
      <c r="K8">
        <f t="shared" si="7"/>
        <v>10.960801679611327</v>
      </c>
      <c r="P8">
        <v>25.85</v>
      </c>
      <c r="Q8">
        <v>20.3</v>
      </c>
      <c r="R8">
        <v>13.54583</v>
      </c>
      <c r="S8" s="1">
        <f t="shared" si="8"/>
        <v>2697.5572236900002</v>
      </c>
      <c r="T8">
        <f t="shared" si="9"/>
        <v>62.411610196424277</v>
      </c>
      <c r="U8" s="2">
        <f t="shared" si="10"/>
        <v>7.9001019105087673</v>
      </c>
      <c r="V8" s="2">
        <f t="shared" si="11"/>
        <v>11.196788626660409</v>
      </c>
      <c r="W8" s="2">
        <f t="shared" si="12"/>
        <v>3.3461602810774633</v>
      </c>
      <c r="X8">
        <f t="shared" si="13"/>
        <v>298.85000000000002</v>
      </c>
      <c r="Y8">
        <f t="shared" si="14"/>
        <v>26.435007229408622</v>
      </c>
    </row>
    <row r="9" spans="1:29" x14ac:dyDescent="0.3">
      <c r="A9">
        <v>30.07</v>
      </c>
      <c r="B9">
        <v>26.5</v>
      </c>
      <c r="C9">
        <v>13.521330000000001</v>
      </c>
      <c r="D9" s="1">
        <f t="shared" si="0"/>
        <v>3515.0725534500007</v>
      </c>
      <c r="E9" s="1">
        <f t="shared" si="1"/>
        <v>66.664211252985183</v>
      </c>
      <c r="F9" s="2">
        <f t="shared" si="2"/>
        <v>8.1648154451270472</v>
      </c>
      <c r="G9" s="2">
        <f t="shared" si="3"/>
        <v>10.88714738055196</v>
      </c>
      <c r="H9" s="2">
        <f t="shared" si="4"/>
        <v>3.2995677566238824</v>
      </c>
      <c r="I9">
        <f t="shared" si="5"/>
        <v>303.07</v>
      </c>
      <c r="J9">
        <f t="shared" si="6"/>
        <v>26.940361781525876</v>
      </c>
      <c r="K9">
        <f t="shared" si="7"/>
        <v>10.88714738055196</v>
      </c>
      <c r="P9">
        <v>24.91</v>
      </c>
      <c r="Q9">
        <v>19.600000000000001</v>
      </c>
      <c r="R9">
        <v>13.54583</v>
      </c>
      <c r="S9" s="1">
        <f t="shared" si="8"/>
        <v>2604.5380090800004</v>
      </c>
      <c r="T9">
        <f t="shared" si="9"/>
        <v>61.858391591783793</v>
      </c>
      <c r="U9" s="2">
        <f t="shared" si="10"/>
        <v>7.865010590697497</v>
      </c>
      <c r="V9" s="2">
        <f t="shared" si="11"/>
        <v>11.267558900412041</v>
      </c>
      <c r="W9" s="2">
        <f t="shared" si="12"/>
        <v>3.3567184720217513</v>
      </c>
      <c r="X9">
        <f t="shared" si="13"/>
        <v>297.91000000000003</v>
      </c>
      <c r="Y9">
        <f t="shared" si="14"/>
        <v>26.400626332440993</v>
      </c>
    </row>
    <row r="10" spans="1:29" x14ac:dyDescent="0.3">
      <c r="A10">
        <v>31.06</v>
      </c>
      <c r="B10">
        <v>28.1</v>
      </c>
      <c r="C10">
        <v>13.521330000000001</v>
      </c>
      <c r="D10" s="1">
        <f t="shared" si="0"/>
        <v>3727.3033491300007</v>
      </c>
      <c r="E10" s="1">
        <f t="shared" si="1"/>
        <v>67.624970178106722</v>
      </c>
      <c r="F10" s="2">
        <f t="shared" si="2"/>
        <v>8.2234402884745705</v>
      </c>
      <c r="G10" s="2">
        <f t="shared" si="3"/>
        <v>10.816367079185746</v>
      </c>
      <c r="H10" s="2">
        <f t="shared" si="4"/>
        <v>3.2888245740972177</v>
      </c>
      <c r="I10">
        <f t="shared" si="5"/>
        <v>304.06</v>
      </c>
      <c r="J10">
        <f t="shared" si="6"/>
        <v>27.04545250435628</v>
      </c>
      <c r="K10">
        <f t="shared" si="7"/>
        <v>10.816367079185746</v>
      </c>
      <c r="P10">
        <v>23.94</v>
      </c>
      <c r="Q10">
        <v>17.399999999999999</v>
      </c>
      <c r="R10">
        <v>13.54583</v>
      </c>
      <c r="S10" s="1">
        <f t="shared" si="8"/>
        <v>2312.1919060199998</v>
      </c>
      <c r="T10">
        <f t="shared" si="9"/>
        <v>59.99976046809639</v>
      </c>
      <c r="U10" s="2">
        <f t="shared" si="10"/>
        <v>7.7459512306815093</v>
      </c>
      <c r="V10" s="2">
        <f t="shared" si="11"/>
        <v>11.341293551378138</v>
      </c>
      <c r="W10" s="2">
        <f t="shared" si="12"/>
        <v>3.3676837071462247</v>
      </c>
      <c r="X10">
        <f t="shared" si="13"/>
        <v>296.94</v>
      </c>
      <c r="Y10">
        <f t="shared" si="14"/>
        <v>26.085913755915367</v>
      </c>
    </row>
    <row r="11" spans="1:29" x14ac:dyDescent="0.3">
      <c r="A11">
        <v>32.07</v>
      </c>
      <c r="B11">
        <v>29.4</v>
      </c>
      <c r="C11">
        <v>13.521330000000001</v>
      </c>
      <c r="D11" s="1">
        <f t="shared" si="0"/>
        <v>3899.7408706200004</v>
      </c>
      <c r="E11" s="1">
        <f t="shared" si="1"/>
        <v>68.370827273564288</v>
      </c>
      <c r="F11" s="2">
        <f t="shared" si="2"/>
        <v>8.2686653864795066</v>
      </c>
      <c r="G11" s="2">
        <f t="shared" si="3"/>
        <v>10.74486580575385</v>
      </c>
      <c r="H11" s="2">
        <f t="shared" si="4"/>
        <v>3.2779362113613271</v>
      </c>
      <c r="I11">
        <f t="shared" si="5"/>
        <v>305.07</v>
      </c>
      <c r="J11">
        <f t="shared" si="6"/>
        <v>27.104157689971178</v>
      </c>
      <c r="K11">
        <f t="shared" si="7"/>
        <v>10.74486580575385</v>
      </c>
      <c r="P11">
        <v>22.91</v>
      </c>
      <c r="Q11">
        <v>15.9</v>
      </c>
      <c r="R11">
        <v>13.54583</v>
      </c>
      <c r="S11" s="1">
        <f t="shared" si="8"/>
        <v>2112.86501757</v>
      </c>
      <c r="T11">
        <f t="shared" si="9"/>
        <v>58.611275686965129</v>
      </c>
      <c r="U11" s="2">
        <f t="shared" si="10"/>
        <v>7.6558001336872117</v>
      </c>
      <c r="V11" s="2">
        <f t="shared" si="11"/>
        <v>11.42038423994695</v>
      </c>
      <c r="W11" s="2">
        <f t="shared" si="12"/>
        <v>3.3794059004427019</v>
      </c>
      <c r="X11">
        <f t="shared" si="13"/>
        <v>295.91000000000003</v>
      </c>
      <c r="Y11">
        <f t="shared" si="14"/>
        <v>25.872056144392591</v>
      </c>
    </row>
    <row r="12" spans="1:29" x14ac:dyDescent="0.3">
      <c r="A12">
        <v>33.049999999999997</v>
      </c>
      <c r="B12">
        <v>31.5</v>
      </c>
      <c r="C12">
        <v>13.521330000000001</v>
      </c>
      <c r="D12" s="1">
        <f t="shared" si="0"/>
        <v>4178.2937899500002</v>
      </c>
      <c r="E12" s="1">
        <f t="shared" si="1"/>
        <v>69.516545226636268</v>
      </c>
      <c r="F12" s="2">
        <f t="shared" si="2"/>
        <v>8.3376582579664582</v>
      </c>
      <c r="G12" s="2">
        <f t="shared" si="3"/>
        <v>10.676163897372064</v>
      </c>
      <c r="H12" s="2">
        <f t="shared" si="4"/>
        <v>3.2674399607907203</v>
      </c>
      <c r="I12">
        <f t="shared" si="5"/>
        <v>306.05</v>
      </c>
      <c r="J12">
        <f t="shared" si="6"/>
        <v>27.242797771496349</v>
      </c>
      <c r="K12">
        <f t="shared" si="7"/>
        <v>10.676163897372064</v>
      </c>
      <c r="S12" s="1"/>
      <c r="T12">
        <f>AVERAGE(T2:T11)</f>
        <v>64.483924063967748</v>
      </c>
      <c r="U12" s="3">
        <f>AVERAGE(U2:U11)</f>
        <v>8.0271643321739568</v>
      </c>
      <c r="V12" s="3">
        <f>AVERAGE(V2:V11)</f>
        <v>11.087420491945428</v>
      </c>
      <c r="W12" s="3">
        <f>AVERAGE(W2:W11)</f>
        <v>3.3296276101069133</v>
      </c>
      <c r="Y12">
        <f>AVERAGE(Y2:Y11)</f>
        <v>26.72057829312384</v>
      </c>
    </row>
    <row r="13" spans="1:29" x14ac:dyDescent="0.3">
      <c r="E13" s="1">
        <f>AVERAGE(E2:E12)</f>
        <v>64.750637344209835</v>
      </c>
      <c r="F13" s="2">
        <f>AVERAGE(F2:F12)</f>
        <v>8.0450231063954245</v>
      </c>
      <c r="G13" s="2">
        <f>AVERAGE(G2:G12)</f>
        <v>11.036670430288391</v>
      </c>
      <c r="H13" s="2">
        <f>AVERAGE(H2:H12)</f>
        <v>3.3219646216432577</v>
      </c>
      <c r="J13">
        <f>AVERAGE(J2:J12)</f>
        <v>26.719786831160373</v>
      </c>
      <c r="K13">
        <f>AVERAGE(K2:K12)</f>
        <v>11.036670430288391</v>
      </c>
    </row>
    <row r="14" spans="1:29" x14ac:dyDescent="0.3">
      <c r="A14">
        <f>2*0.05/$B2</f>
        <v>5.2083333333333339E-3</v>
      </c>
      <c r="B14">
        <f>0.1/$I2*$H2</f>
        <v>1.1413440467494523E-3</v>
      </c>
      <c r="D14" t="s">
        <v>7</v>
      </c>
      <c r="E14" t="s">
        <v>8</v>
      </c>
      <c r="F14" t="s">
        <v>11</v>
      </c>
      <c r="G14" t="s">
        <v>15</v>
      </c>
      <c r="H14" t="s">
        <v>16</v>
      </c>
      <c r="I14" t="s">
        <v>14</v>
      </c>
      <c r="J14" t="s">
        <v>17</v>
      </c>
      <c r="K14" t="s">
        <v>12</v>
      </c>
      <c r="L14" t="s">
        <v>18</v>
      </c>
      <c r="M14" t="s">
        <v>19</v>
      </c>
      <c r="N14" t="s">
        <v>20</v>
      </c>
      <c r="O14" t="s">
        <v>20</v>
      </c>
      <c r="Q14" t="s">
        <v>7</v>
      </c>
      <c r="R14" t="s">
        <v>8</v>
      </c>
      <c r="S14" t="s">
        <v>11</v>
      </c>
      <c r="T14" t="s">
        <v>15</v>
      </c>
      <c r="U14" t="s">
        <v>16</v>
      </c>
      <c r="V14" t="s">
        <v>14</v>
      </c>
      <c r="W14" t="s">
        <v>17</v>
      </c>
      <c r="X14" t="s">
        <v>12</v>
      </c>
      <c r="Y14" t="s">
        <v>18</v>
      </c>
      <c r="Z14" t="s">
        <v>19</v>
      </c>
      <c r="AA14" t="s">
        <v>21</v>
      </c>
      <c r="AB14" t="s">
        <v>21</v>
      </c>
    </row>
    <row r="15" spans="1:29" x14ac:dyDescent="0.3">
      <c r="A15">
        <f t="shared" ref="A15:A23" si="15">2*0.05/$B3</f>
        <v>4.8543689320388345E-3</v>
      </c>
      <c r="B15">
        <f t="shared" ref="B15:B24" si="16">0.1/$I3*$H3</f>
        <v>1.1330606820709865E-3</v>
      </c>
      <c r="D15">
        <f>$D2*$I2</f>
        <v>755209.71495936008</v>
      </c>
      <c r="E15">
        <f>POWER($I2,2)</f>
        <v>87616</v>
      </c>
      <c r="F15">
        <f>POWER($D2,2)</f>
        <v>6509561.1939485697</v>
      </c>
      <c r="G15">
        <f>AVERAGE(I2:I12)</f>
        <v>301.06</v>
      </c>
      <c r="H15" s="1">
        <f>AVERAGE(D2:D12)</f>
        <v>3163.5219561872732</v>
      </c>
      <c r="I15">
        <f>(D26-G15*H15)/(E26-POWER(G15,2))</f>
        <v>161.6937720407073</v>
      </c>
      <c r="J15">
        <f>SQRT(F26/E26)</f>
        <v>10.664096117536747</v>
      </c>
      <c r="K15">
        <f>H15-I15*G15</f>
        <v>-45516.005054388064</v>
      </c>
      <c r="L15">
        <f>J15*SQRT(E26)/10</f>
        <v>321.07103724586409</v>
      </c>
      <c r="M15">
        <f>8.31*POWER($I3,2)/$D2</f>
        <v>287.45640989184864</v>
      </c>
      <c r="N15">
        <f>M25*I15</f>
        <v>40681.147997838598</v>
      </c>
      <c r="O15">
        <f>(-1)*M2*10000</f>
        <v>44988.831709261045</v>
      </c>
      <c r="Q15">
        <f>$S2*$X2</f>
        <v>1238252.8840286168</v>
      </c>
      <c r="R15">
        <f>POWER($X2,2)</f>
        <v>93067.704899999997</v>
      </c>
      <c r="S15">
        <f>POWER($S2,2)</f>
        <v>16474782.594592459</v>
      </c>
      <c r="T15">
        <f>AVERAGE(X2:X11)</f>
        <v>300.36099999999999</v>
      </c>
      <c r="U15" s="1">
        <f>AVERAGE(S2:S11)</f>
        <v>3136.6740515490001</v>
      </c>
      <c r="V15">
        <f>(Q25-T15*U15)/(R25-POWER(T15,2))</f>
        <v>232.66579816912457</v>
      </c>
      <c r="W15">
        <f>SQRT((S25/R25)/9)</f>
        <v>3.5593260331370646</v>
      </c>
      <c r="X15">
        <f>U15-V15*T15</f>
        <v>-66747.057752327426</v>
      </c>
      <c r="Y15">
        <f>W15*SQRT(R25)/10</f>
        <v>106.91309972311254</v>
      </c>
      <c r="Z15">
        <f>8.31*POWER($X2,2)/$S2</f>
        <v>190.54176411091049</v>
      </c>
      <c r="AA15">
        <f>Z25*V15</f>
        <v>58124.626087008619</v>
      </c>
      <c r="AB15">
        <f>(-1)*AA2*10000</f>
        <v>68864.617922343314</v>
      </c>
    </row>
    <row r="16" spans="1:29" x14ac:dyDescent="0.3">
      <c r="A16">
        <f t="shared" si="15"/>
        <v>4.7169811320754724E-3</v>
      </c>
      <c r="B16">
        <f t="shared" si="16"/>
        <v>1.1255465596409356E-3</v>
      </c>
      <c r="D16">
        <f t="shared" ref="D16:D25" si="17">$D3*$I3</f>
        <v>813233.50641797041</v>
      </c>
      <c r="E16">
        <f t="shared" ref="E16:E25" si="18">POWER($I3,2)</f>
        <v>88256.526399999988</v>
      </c>
      <c r="F16">
        <f t="shared" ref="F16:F25" si="19">POWER($D3,2)</f>
        <v>7493482.4985460481</v>
      </c>
      <c r="G16">
        <v>0.1</v>
      </c>
      <c r="H16">
        <v>6.62</v>
      </c>
      <c r="M16">
        <f t="shared" ref="M16:M27" si="20">8.31*POWER($I4,2)/$D3</f>
        <v>269.70916859779021</v>
      </c>
      <c r="Q16">
        <f t="shared" ref="Q16:Q26" si="21">$S3*$X3</f>
        <v>1224312.7695028705</v>
      </c>
      <c r="R16">
        <f t="shared" ref="R16:R24" si="22">POWER($X3,2)</f>
        <v>92185.104399999997</v>
      </c>
      <c r="S16">
        <f t="shared" ref="S16:S24" si="23">POWER($S3,2)</f>
        <v>16260129.739222696</v>
      </c>
      <c r="Z16">
        <f t="shared" ref="Z16:Z25" si="24">8.31*POWER($X3,2)/$S3</f>
        <v>189.97645194146313</v>
      </c>
    </row>
    <row r="17" spans="1:27" x14ac:dyDescent="0.3">
      <c r="A17">
        <f t="shared" si="15"/>
        <v>5.0505050505050509E-3</v>
      </c>
      <c r="B17">
        <f t="shared" si="16"/>
        <v>1.1180321662527606E-3</v>
      </c>
      <c r="D17">
        <f t="shared" si="17"/>
        <v>839708.90104945318</v>
      </c>
      <c r="E17">
        <f t="shared" si="18"/>
        <v>88845.724900000001</v>
      </c>
      <c r="F17">
        <f t="shared" si="19"/>
        <v>7936353.0355041353</v>
      </c>
      <c r="M17">
        <f t="shared" si="20"/>
        <v>263.83732555256876</v>
      </c>
      <c r="N17" t="s">
        <v>22</v>
      </c>
      <c r="Q17">
        <f t="shared" si="21"/>
        <v>1144844.539791462</v>
      </c>
      <c r="R17">
        <f t="shared" si="22"/>
        <v>91712.065599999987</v>
      </c>
      <c r="S17">
        <f t="shared" si="23"/>
        <v>14291129.6536137</v>
      </c>
      <c r="Z17">
        <f t="shared" si="24"/>
        <v>201.60171355302771</v>
      </c>
      <c r="AA17" t="s">
        <v>22</v>
      </c>
    </row>
    <row r="18" spans="1:27" x14ac:dyDescent="0.3">
      <c r="A18">
        <f t="shared" si="15"/>
        <v>5.0000000000000001E-3</v>
      </c>
      <c r="B18">
        <f t="shared" si="16"/>
        <v>1.110518755471304E-3</v>
      </c>
      <c r="D18">
        <f t="shared" si="17"/>
        <v>786887.54137938784</v>
      </c>
      <c r="E18">
        <f t="shared" si="18"/>
        <v>89442.8649</v>
      </c>
      <c r="F18">
        <f t="shared" si="19"/>
        <v>6922765.7619238207</v>
      </c>
      <c r="M18">
        <f t="shared" si="20"/>
        <v>284.40374282077943</v>
      </c>
      <c r="N18">
        <f>N15*SQRT(POWER(G16/G15,2)*4+POWER(H16/H15,2))</f>
        <v>89.316324287892712</v>
      </c>
      <c r="Q18">
        <f t="shared" si="21"/>
        <v>1061059.8009844173</v>
      </c>
      <c r="R18">
        <f t="shared" si="22"/>
        <v>91119.459600000002</v>
      </c>
      <c r="S18">
        <f t="shared" si="23"/>
        <v>12355735.056017509</v>
      </c>
      <c r="Z18">
        <f t="shared" si="24"/>
        <v>215.41595451075821</v>
      </c>
      <c r="AA18">
        <f>AA15*SQRT(POWER(G16/T15,2)*4+POWER(H16/U15,2))</f>
        <v>128.63353353969251</v>
      </c>
    </row>
    <row r="19" spans="1:27" x14ac:dyDescent="0.3">
      <c r="A19">
        <f t="shared" si="15"/>
        <v>4.5871559633027525E-3</v>
      </c>
      <c r="B19">
        <f t="shared" si="16"/>
        <v>1.1033006788842977E-3</v>
      </c>
      <c r="D19">
        <f t="shared" si="17"/>
        <v>796077.71459568001</v>
      </c>
      <c r="E19">
        <f t="shared" si="18"/>
        <v>90048.006399999984</v>
      </c>
      <c r="F19">
        <f t="shared" si="19"/>
        <v>7037798.5367134232</v>
      </c>
      <c r="M19">
        <f t="shared" si="20"/>
        <v>283.91525167786148</v>
      </c>
      <c r="Q19">
        <f t="shared" si="21"/>
        <v>997451.57863417524</v>
      </c>
      <c r="R19">
        <f t="shared" si="22"/>
        <v>90474.624100000015</v>
      </c>
      <c r="S19">
        <f t="shared" si="23"/>
        <v>10996560.213614728</v>
      </c>
      <c r="Z19">
        <f t="shared" si="24"/>
        <v>226.72498553836641</v>
      </c>
    </row>
    <row r="20" spans="1:27" x14ac:dyDescent="0.3">
      <c r="A20">
        <f t="shared" si="15"/>
        <v>4.1493775933609959E-3</v>
      </c>
      <c r="B20">
        <f t="shared" si="16"/>
        <v>1.0960801679611326E-3</v>
      </c>
      <c r="D20">
        <f t="shared" si="17"/>
        <v>870558.52060860861</v>
      </c>
      <c r="E20">
        <f t="shared" si="18"/>
        <v>90637.123600000006</v>
      </c>
      <c r="F20">
        <f t="shared" si="19"/>
        <v>8361608.4414692214</v>
      </c>
      <c r="M20">
        <f t="shared" si="20"/>
        <v>262.18859160561811</v>
      </c>
      <c r="Q20">
        <f t="shared" si="21"/>
        <v>880496.23204083077</v>
      </c>
      <c r="R20">
        <f t="shared" si="22"/>
        <v>89892.032399999996</v>
      </c>
      <c r="S20">
        <f t="shared" si="23"/>
        <v>8624497.566016769</v>
      </c>
      <c r="Z20">
        <f t="shared" si="24"/>
        <v>254.3638099983944</v>
      </c>
    </row>
    <row r="21" spans="1:27" x14ac:dyDescent="0.3">
      <c r="A21">
        <f t="shared" si="15"/>
        <v>3.7735849056603774E-3</v>
      </c>
      <c r="B21">
        <f t="shared" si="16"/>
        <v>1.0887147380551961E-3</v>
      </c>
      <c r="D21">
        <f t="shared" si="17"/>
        <v>965571.19701685663</v>
      </c>
      <c r="E21">
        <f t="shared" si="18"/>
        <v>91234.202500000014</v>
      </c>
      <c r="F21">
        <f t="shared" si="19"/>
        <v>10219059.420271311</v>
      </c>
      <c r="M21">
        <f t="shared" si="20"/>
        <v>238.77093469323844</v>
      </c>
      <c r="Q21">
        <f t="shared" si="21"/>
        <v>806164.97629975667</v>
      </c>
      <c r="R21">
        <f t="shared" si="22"/>
        <v>89311.322500000009</v>
      </c>
      <c r="S21">
        <f t="shared" si="23"/>
        <v>7276814.9750821022</v>
      </c>
      <c r="Z21">
        <f t="shared" si="24"/>
        <v>275.12932198701344</v>
      </c>
    </row>
    <row r="22" spans="1:27" x14ac:dyDescent="0.3">
      <c r="A22">
        <f t="shared" si="15"/>
        <v>3.5587188612099642E-3</v>
      </c>
      <c r="B22">
        <f t="shared" si="16"/>
        <v>1.0816367079185746E-3</v>
      </c>
      <c r="D22">
        <f t="shared" si="17"/>
        <v>1065313.0387740918</v>
      </c>
      <c r="E22">
        <f t="shared" si="18"/>
        <v>91851.424899999998</v>
      </c>
      <c r="F22">
        <f t="shared" si="19"/>
        <v>12355735.056017509</v>
      </c>
      <c r="M22">
        <f t="shared" si="20"/>
        <v>218.56736298712883</v>
      </c>
      <c r="Q22">
        <f t="shared" si="21"/>
        <v>775917.91828502296</v>
      </c>
      <c r="R22">
        <f t="shared" si="22"/>
        <v>88750.368100000022</v>
      </c>
      <c r="S22">
        <f t="shared" si="23"/>
        <v>6783618.2407424124</v>
      </c>
      <c r="Z22">
        <f t="shared" si="24"/>
        <v>283.16559648577083</v>
      </c>
    </row>
    <row r="23" spans="1:27" x14ac:dyDescent="0.3">
      <c r="A23">
        <f t="shared" si="15"/>
        <v>3.4013605442176874E-3</v>
      </c>
      <c r="B23">
        <f t="shared" si="16"/>
        <v>1.074486580575385E-3</v>
      </c>
      <c r="D23">
        <f t="shared" si="17"/>
        <v>1133323.8563364681</v>
      </c>
      <c r="E23">
        <f t="shared" si="18"/>
        <v>92452.483600000007</v>
      </c>
      <c r="F23">
        <f t="shared" si="19"/>
        <v>13892790.25643572</v>
      </c>
      <c r="M23">
        <f t="shared" si="20"/>
        <v>207.49387835565344</v>
      </c>
      <c r="Q23">
        <f t="shared" si="21"/>
        <v>686582.26457357872</v>
      </c>
      <c r="R23">
        <f t="shared" si="22"/>
        <v>88173.363599999997</v>
      </c>
      <c r="S23">
        <f t="shared" si="23"/>
        <v>5346231.4102643998</v>
      </c>
      <c r="Z23">
        <f t="shared" si="24"/>
        <v>316.8943934144462</v>
      </c>
    </row>
    <row r="24" spans="1:27" x14ac:dyDescent="0.3">
      <c r="A24">
        <f>2*0.05/$B12</f>
        <v>3.1746031746031746E-3</v>
      </c>
      <c r="B24">
        <f t="shared" si="16"/>
        <v>1.0676163897372064E-3</v>
      </c>
      <c r="D24">
        <f t="shared" si="17"/>
        <v>1189693.9474000435</v>
      </c>
      <c r="E24">
        <f t="shared" si="18"/>
        <v>93067.704899999997</v>
      </c>
      <c r="F24">
        <f t="shared" si="19"/>
        <v>15207978.857984038</v>
      </c>
      <c r="M24">
        <f t="shared" si="20"/>
        <v>199.59517634597373</v>
      </c>
      <c r="Q24">
        <f t="shared" si="21"/>
        <v>625217.88734913873</v>
      </c>
      <c r="R24">
        <f t="shared" si="22"/>
        <v>87562.728100000008</v>
      </c>
      <c r="S24">
        <f t="shared" si="23"/>
        <v>4464198.5824710764</v>
      </c>
      <c r="Z24">
        <f t="shared" si="24"/>
        <v>344.38843203900643</v>
      </c>
    </row>
    <row r="25" spans="1:27" x14ac:dyDescent="0.3">
      <c r="A25">
        <f>AVERAGE(A14:A24)</f>
        <v>4.3159081354825135E-3</v>
      </c>
      <c r="B25">
        <f>AVERAGE(B14:B24)*1000000</f>
        <v>1103.6670430288391</v>
      </c>
      <c r="D25">
        <f t="shared" si="17"/>
        <v>1278766.8144141976</v>
      </c>
      <c r="E25">
        <f t="shared" si="18"/>
        <v>93666.602500000008</v>
      </c>
      <c r="F25">
        <f t="shared" si="19"/>
        <v>17458138.995134737</v>
      </c>
      <c r="M25">
        <f>AVERAGE(M15:M24)</f>
        <v>251.59378425284612</v>
      </c>
      <c r="Q25">
        <f>AVERAGE(Q15:Q24)</f>
        <v>944030.08514898701</v>
      </c>
      <c r="R25">
        <f>AVERAGE(R15:R24)</f>
        <v>90224.877330000003</v>
      </c>
      <c r="S25">
        <f>AVERAGE(S15:S24)</f>
        <v>10287369.803163785</v>
      </c>
      <c r="Z25">
        <f>AVERAGE(Z15:Z24)</f>
        <v>249.82024235791579</v>
      </c>
    </row>
    <row r="26" spans="1:27" x14ac:dyDescent="0.3">
      <c r="D26">
        <f>AVERAGE(D15:D25)</f>
        <v>954031.34117746528</v>
      </c>
      <c r="E26">
        <f>AVERAGE(E15:E25)</f>
        <v>90647.151327272746</v>
      </c>
      <c r="F26">
        <f>AVERAGE(F15:F25)</f>
        <v>10308661.095813503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2021-03-28T14:09:40Z</dcterms:created>
  <dcterms:modified xsi:type="dcterms:W3CDTF">2021-03-28T19:36:30Z</dcterms:modified>
</cp:coreProperties>
</file>